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EZAK/2026/2625 Kov - Biatlon - stavba/"/>
    </mc:Choice>
  </mc:AlternateContent>
  <xr:revisionPtr revIDLastSave="5" documentId="11_148E429C5F7DB0AA2864BFDA6B531AB1EA51FAAF" xr6:coauthVersionLast="47" xr6:coauthVersionMax="47" xr10:uidLastSave="{87FA12C3-0907-48AD-B346-AF8F25A046D3}"/>
  <bookViews>
    <workbookView xWindow="-120" yWindow="-120" windowWidth="29040" windowHeight="15720" xr2:uid="{00000000-000D-0000-FFFF-FFFF00000000}"/>
  </bookViews>
  <sheets>
    <sheet name="Rekapitulace stavby" sheetId="1" r:id="rId1"/>
    <sheet name="SO-01 - Demolice objektu ..." sheetId="2" r:id="rId2"/>
    <sheet name="SO-02 - Objekty zázemí tr..." sheetId="3" r:id="rId3"/>
    <sheet name="SO-03 - Vzduchovková stře..." sheetId="4" r:id="rId4"/>
    <sheet name="SO-04 - Sportovní plocha ..." sheetId="5" r:id="rId5"/>
    <sheet name="SO-06 - Oplocení areálu" sheetId="6" r:id="rId6"/>
    <sheet name="VRN - Vedlejší rozpočtové..." sheetId="7" r:id="rId7"/>
    <sheet name="Seznam figur" sheetId="8" r:id="rId8"/>
    <sheet name="Pokyny pro vyplnění" sheetId="9" r:id="rId9"/>
  </sheets>
  <definedNames>
    <definedName name="_xlnm._FilterDatabase" localSheetId="1" hidden="1">'SO-01 - Demolice objektu ...'!$C$81:$K$133</definedName>
    <definedName name="_xlnm._FilterDatabase" localSheetId="2" hidden="1">'SO-02 - Objekty zázemí tr...'!$C$95:$K$452</definedName>
    <definedName name="_xlnm._FilterDatabase" localSheetId="3" hidden="1">'SO-03 - Vzduchovková stře...'!$C$91:$K$311</definedName>
    <definedName name="_xlnm._FilterDatabase" localSheetId="4" hidden="1">'SO-04 - Sportovní plocha ...'!$C$92:$K$320</definedName>
    <definedName name="_xlnm._FilterDatabase" localSheetId="5" hidden="1">'SO-06 - Oplocení areálu'!$C$82:$K$132</definedName>
    <definedName name="_xlnm._FilterDatabase" localSheetId="6" hidden="1">'VRN - Vedlejší rozpočtové...'!$C$81:$K$99</definedName>
    <definedName name="_xlnm.Print_Titles" localSheetId="0">'Rekapitulace stavby'!$52:$52</definedName>
    <definedName name="_xlnm.Print_Titles" localSheetId="7">'Seznam figur'!$9:$9</definedName>
    <definedName name="_xlnm.Print_Titles" localSheetId="1">'SO-01 - Demolice objektu ...'!$81:$81</definedName>
    <definedName name="_xlnm.Print_Titles" localSheetId="2">'SO-02 - Objekty zázemí tr...'!$95:$95</definedName>
    <definedName name="_xlnm.Print_Titles" localSheetId="3">'SO-03 - Vzduchovková stře...'!$91:$91</definedName>
    <definedName name="_xlnm.Print_Titles" localSheetId="4">'SO-04 - Sportovní plocha ...'!$92:$92</definedName>
    <definedName name="_xlnm.Print_Titles" localSheetId="5">'SO-06 - Oplocení areálu'!$82:$82</definedName>
    <definedName name="_xlnm.Print_Titles" localSheetId="6">'VRN - Vedlejší rozpočtové...'!$81:$81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7">'Seznam figur'!$C$4:$G$74</definedName>
    <definedName name="_xlnm.Print_Area" localSheetId="1">'SO-01 - Demolice objektu ...'!$C$4:$J$39,'SO-01 - Demolice objektu ...'!$C$45:$J$63,'SO-01 - Demolice objektu ...'!$C$69:$K$133</definedName>
    <definedName name="_xlnm.Print_Area" localSheetId="2">'SO-02 - Objekty zázemí tr...'!$C$4:$J$39,'SO-02 - Objekty zázemí tr...'!$C$45:$J$77,'SO-02 - Objekty zázemí tr...'!$C$83:$K$452</definedName>
    <definedName name="_xlnm.Print_Area" localSheetId="3">'SO-03 - Vzduchovková stře...'!$C$4:$J$39,'SO-03 - Vzduchovková stře...'!$C$45:$J$73,'SO-03 - Vzduchovková stře...'!$C$79:$K$311</definedName>
    <definedName name="_xlnm.Print_Area" localSheetId="4">'SO-04 - Sportovní plocha ...'!$C$4:$J$39,'SO-04 - Sportovní plocha ...'!$C$45:$J$74,'SO-04 - Sportovní plocha ...'!$C$80:$K$320</definedName>
    <definedName name="_xlnm.Print_Area" localSheetId="5">'SO-06 - Oplocení areálu'!$C$4:$J$39,'SO-06 - Oplocení areálu'!$C$45:$J$64,'SO-06 - Oplocení areálu'!$C$70:$K$132</definedName>
    <definedName name="_xlnm.Print_Area" localSheetId="6">'VRN - Vedlejší rozpočtové...'!$C$4:$J$39,'VRN - Vedlejší rozpočtové...'!$C$45:$J$63,'VRN - Vedlejší rozpočtové...'!$C$69:$K$99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J37" i="7"/>
  <c r="J36" i="7"/>
  <c r="AY60" i="1"/>
  <c r="J35" i="7"/>
  <c r="AX60" i="1"/>
  <c r="BI98" i="7"/>
  <c r="BH98" i="7"/>
  <c r="BG98" i="7"/>
  <c r="BF98" i="7"/>
  <c r="T98" i="7"/>
  <c r="R98" i="7"/>
  <c r="P98" i="7"/>
  <c r="BI96" i="7"/>
  <c r="BH96" i="7"/>
  <c r="BG96" i="7"/>
  <c r="BF96" i="7"/>
  <c r="T96" i="7"/>
  <c r="R96" i="7"/>
  <c r="P96" i="7"/>
  <c r="BI94" i="7"/>
  <c r="BH94" i="7"/>
  <c r="BG94" i="7"/>
  <c r="BF94" i="7"/>
  <c r="T94" i="7"/>
  <c r="R94" i="7"/>
  <c r="P94" i="7"/>
  <c r="BI91" i="7"/>
  <c r="BH91" i="7"/>
  <c r="BG91" i="7"/>
  <c r="BF91" i="7"/>
  <c r="T91" i="7"/>
  <c r="R91" i="7"/>
  <c r="P91" i="7"/>
  <c r="BI89" i="7"/>
  <c r="BH89" i="7"/>
  <c r="BG89" i="7"/>
  <c r="BF89" i="7"/>
  <c r="T89" i="7"/>
  <c r="R89" i="7"/>
  <c r="P89" i="7"/>
  <c r="BI87" i="7"/>
  <c r="BH87" i="7"/>
  <c r="BG87" i="7"/>
  <c r="BF87" i="7"/>
  <c r="T87" i="7"/>
  <c r="R87" i="7"/>
  <c r="P87" i="7"/>
  <c r="BI85" i="7"/>
  <c r="BH85" i="7"/>
  <c r="BG85" i="7"/>
  <c r="BF85" i="7"/>
  <c r="T85" i="7"/>
  <c r="R85" i="7"/>
  <c r="P85" i="7"/>
  <c r="J79" i="7"/>
  <c r="J78" i="7"/>
  <c r="F78" i="7"/>
  <c r="F76" i="7"/>
  <c r="E74" i="7"/>
  <c r="J55" i="7"/>
  <c r="J54" i="7"/>
  <c r="F54" i="7"/>
  <c r="F52" i="7"/>
  <c r="E50" i="7"/>
  <c r="J18" i="7"/>
  <c r="E18" i="7"/>
  <c r="F79" i="7"/>
  <c r="J17" i="7"/>
  <c r="J12" i="7"/>
  <c r="J76" i="7" s="1"/>
  <c r="E7" i="7"/>
  <c r="E72" i="7"/>
  <c r="J37" i="6"/>
  <c r="J36" i="6"/>
  <c r="AY59" i="1"/>
  <c r="J35" i="6"/>
  <c r="AX59" i="1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7" i="6"/>
  <c r="BH117" i="6"/>
  <c r="BG117" i="6"/>
  <c r="BF117" i="6"/>
  <c r="T117" i="6"/>
  <c r="R117" i="6"/>
  <c r="P117" i="6"/>
  <c r="BI113" i="6"/>
  <c r="BH113" i="6"/>
  <c r="BG113" i="6"/>
  <c r="BF113" i="6"/>
  <c r="T113" i="6"/>
  <c r="R113" i="6"/>
  <c r="P113" i="6"/>
  <c r="BI109" i="6"/>
  <c r="BH109" i="6"/>
  <c r="BG109" i="6"/>
  <c r="BF109" i="6"/>
  <c r="T109" i="6"/>
  <c r="R109" i="6"/>
  <c r="P109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BI86" i="6"/>
  <c r="BH86" i="6"/>
  <c r="BG86" i="6"/>
  <c r="BF86" i="6"/>
  <c r="T86" i="6"/>
  <c r="R86" i="6"/>
  <c r="P86" i="6"/>
  <c r="J80" i="6"/>
  <c r="J79" i="6"/>
  <c r="F79" i="6"/>
  <c r="F77" i="6"/>
  <c r="E75" i="6"/>
  <c r="J55" i="6"/>
  <c r="J54" i="6"/>
  <c r="F54" i="6"/>
  <c r="F52" i="6"/>
  <c r="E50" i="6"/>
  <c r="J18" i="6"/>
  <c r="E18" i="6"/>
  <c r="F80" i="6"/>
  <c r="J17" i="6"/>
  <c r="J12" i="6"/>
  <c r="J77" i="6" s="1"/>
  <c r="E7" i="6"/>
  <c r="E48" i="6"/>
  <c r="J37" i="5"/>
  <c r="J36" i="5"/>
  <c r="AY58" i="1"/>
  <c r="J35" i="5"/>
  <c r="AX58" i="1"/>
  <c r="BI319" i="5"/>
  <c r="BH319" i="5"/>
  <c r="BG319" i="5"/>
  <c r="BF319" i="5"/>
  <c r="T319" i="5"/>
  <c r="T318" i="5"/>
  <c r="T317" i="5"/>
  <c r="R319" i="5"/>
  <c r="R318" i="5"/>
  <c r="R317" i="5"/>
  <c r="P319" i="5"/>
  <c r="P318" i="5"/>
  <c r="P317" i="5"/>
  <c r="BI315" i="5"/>
  <c r="BH315" i="5"/>
  <c r="BG315" i="5"/>
  <c r="BF315" i="5"/>
  <c r="T315" i="5"/>
  <c r="R315" i="5"/>
  <c r="P315" i="5"/>
  <c r="BI313" i="5"/>
  <c r="BH313" i="5"/>
  <c r="BG313" i="5"/>
  <c r="BF313" i="5"/>
  <c r="T313" i="5"/>
  <c r="R313" i="5"/>
  <c r="P313" i="5"/>
  <c r="BI310" i="5"/>
  <c r="BH310" i="5"/>
  <c r="BG310" i="5"/>
  <c r="BF310" i="5"/>
  <c r="T310" i="5"/>
  <c r="R310" i="5"/>
  <c r="P310" i="5"/>
  <c r="BI308" i="5"/>
  <c r="BH308" i="5"/>
  <c r="BG308" i="5"/>
  <c r="BF308" i="5"/>
  <c r="T308" i="5"/>
  <c r="R308" i="5"/>
  <c r="P308" i="5"/>
  <c r="BI304" i="5"/>
  <c r="BH304" i="5"/>
  <c r="BG304" i="5"/>
  <c r="BF304" i="5"/>
  <c r="T304" i="5"/>
  <c r="R304" i="5"/>
  <c r="P304" i="5"/>
  <c r="BI302" i="5"/>
  <c r="BH302" i="5"/>
  <c r="BG302" i="5"/>
  <c r="BF302" i="5"/>
  <c r="T302" i="5"/>
  <c r="R302" i="5"/>
  <c r="P302" i="5"/>
  <c r="BI297" i="5"/>
  <c r="BH297" i="5"/>
  <c r="BG297" i="5"/>
  <c r="BF297" i="5"/>
  <c r="T297" i="5"/>
  <c r="R297" i="5"/>
  <c r="P297" i="5"/>
  <c r="BI294" i="5"/>
  <c r="BH294" i="5"/>
  <c r="BG294" i="5"/>
  <c r="BF294" i="5"/>
  <c r="T294" i="5"/>
  <c r="R294" i="5"/>
  <c r="P294" i="5"/>
  <c r="BI290" i="5"/>
  <c r="BH290" i="5"/>
  <c r="BG290" i="5"/>
  <c r="BF290" i="5"/>
  <c r="T290" i="5"/>
  <c r="R290" i="5"/>
  <c r="P290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4" i="5"/>
  <c r="BH284" i="5"/>
  <c r="BG284" i="5"/>
  <c r="BF284" i="5"/>
  <c r="T284" i="5"/>
  <c r="R284" i="5"/>
  <c r="P284" i="5"/>
  <c r="BI281" i="5"/>
  <c r="BH281" i="5"/>
  <c r="BG281" i="5"/>
  <c r="BF281" i="5"/>
  <c r="T281" i="5"/>
  <c r="R281" i="5"/>
  <c r="P281" i="5"/>
  <c r="BI278" i="5"/>
  <c r="BH278" i="5"/>
  <c r="BG278" i="5"/>
  <c r="BF278" i="5"/>
  <c r="T278" i="5"/>
  <c r="R278" i="5"/>
  <c r="P278" i="5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70" i="5"/>
  <c r="BH270" i="5"/>
  <c r="BG270" i="5"/>
  <c r="BF270" i="5"/>
  <c r="T270" i="5"/>
  <c r="R270" i="5"/>
  <c r="P270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7" i="5"/>
  <c r="BH257" i="5"/>
  <c r="BG257" i="5"/>
  <c r="BF257" i="5"/>
  <c r="T257" i="5"/>
  <c r="R257" i="5"/>
  <c r="P257" i="5"/>
  <c r="BI253" i="5"/>
  <c r="BH253" i="5"/>
  <c r="BG253" i="5"/>
  <c r="BF253" i="5"/>
  <c r="T253" i="5"/>
  <c r="R253" i="5"/>
  <c r="P253" i="5"/>
  <c r="BI249" i="5"/>
  <c r="BH249" i="5"/>
  <c r="BG249" i="5"/>
  <c r="BF249" i="5"/>
  <c r="T249" i="5"/>
  <c r="R249" i="5"/>
  <c r="P249" i="5"/>
  <c r="BI245" i="5"/>
  <c r="BH245" i="5"/>
  <c r="BG245" i="5"/>
  <c r="BF245" i="5"/>
  <c r="T245" i="5"/>
  <c r="R245" i="5"/>
  <c r="P245" i="5"/>
  <c r="BI243" i="5"/>
  <c r="BH243" i="5"/>
  <c r="BG243" i="5"/>
  <c r="BF243" i="5"/>
  <c r="T243" i="5"/>
  <c r="R243" i="5"/>
  <c r="P243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4" i="5"/>
  <c r="BH214" i="5"/>
  <c r="BG214" i="5"/>
  <c r="BF214" i="5"/>
  <c r="T214" i="5"/>
  <c r="R214" i="5"/>
  <c r="P214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199" i="5"/>
  <c r="BH199" i="5"/>
  <c r="BG199" i="5"/>
  <c r="BF199" i="5"/>
  <c r="T199" i="5"/>
  <c r="R199" i="5"/>
  <c r="P199" i="5"/>
  <c r="BI193" i="5"/>
  <c r="BH193" i="5"/>
  <c r="BG193" i="5"/>
  <c r="BF193" i="5"/>
  <c r="T193" i="5"/>
  <c r="R193" i="5"/>
  <c r="P193" i="5"/>
  <c r="BI189" i="5"/>
  <c r="BH189" i="5"/>
  <c r="BG189" i="5"/>
  <c r="BF189" i="5"/>
  <c r="T189" i="5"/>
  <c r="R189" i="5"/>
  <c r="P189" i="5"/>
  <c r="BI183" i="5"/>
  <c r="BH183" i="5"/>
  <c r="BG183" i="5"/>
  <c r="BF183" i="5"/>
  <c r="T183" i="5"/>
  <c r="R183" i="5"/>
  <c r="P183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6" i="5"/>
  <c r="BH116" i="5"/>
  <c r="BG116" i="5"/>
  <c r="BF116" i="5"/>
  <c r="T116" i="5"/>
  <c r="R116" i="5"/>
  <c r="P116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6" i="5"/>
  <c r="BH96" i="5"/>
  <c r="BG96" i="5"/>
  <c r="BF96" i="5"/>
  <c r="T96" i="5"/>
  <c r="R96" i="5"/>
  <c r="P96" i="5"/>
  <c r="J90" i="5"/>
  <c r="J89" i="5"/>
  <c r="F89" i="5"/>
  <c r="F87" i="5"/>
  <c r="E85" i="5"/>
  <c r="J55" i="5"/>
  <c r="J54" i="5"/>
  <c r="F54" i="5"/>
  <c r="F52" i="5"/>
  <c r="E50" i="5"/>
  <c r="J18" i="5"/>
  <c r="E18" i="5"/>
  <c r="F90" i="5"/>
  <c r="J17" i="5"/>
  <c r="J12" i="5"/>
  <c r="J52" i="5" s="1"/>
  <c r="E7" i="5"/>
  <c r="E83" i="5"/>
  <c r="J37" i="4"/>
  <c r="J36" i="4"/>
  <c r="AY57" i="1"/>
  <c r="J35" i="4"/>
  <c r="AX57" i="1"/>
  <c r="BI310" i="4"/>
  <c r="BH310" i="4"/>
  <c r="BG310" i="4"/>
  <c r="BF310" i="4"/>
  <c r="T310" i="4"/>
  <c r="T309" i="4"/>
  <c r="T308" i="4"/>
  <c r="R310" i="4"/>
  <c r="R309" i="4"/>
  <c r="R308" i="4"/>
  <c r="P310" i="4"/>
  <c r="P309" i="4"/>
  <c r="P308" i="4"/>
  <c r="BI306" i="4"/>
  <c r="BH306" i="4"/>
  <c r="BG306" i="4"/>
  <c r="BF306" i="4"/>
  <c r="T306" i="4"/>
  <c r="R306" i="4"/>
  <c r="P306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296" i="4"/>
  <c r="BH296" i="4"/>
  <c r="BG296" i="4"/>
  <c r="BF296" i="4"/>
  <c r="T296" i="4"/>
  <c r="R296" i="4"/>
  <c r="P296" i="4"/>
  <c r="BI294" i="4"/>
  <c r="BH294" i="4"/>
  <c r="BG294" i="4"/>
  <c r="BF294" i="4"/>
  <c r="T294" i="4"/>
  <c r="R294" i="4"/>
  <c r="P294" i="4"/>
  <c r="BI289" i="4"/>
  <c r="BH289" i="4"/>
  <c r="BG289" i="4"/>
  <c r="BF289" i="4"/>
  <c r="T289" i="4"/>
  <c r="R289" i="4"/>
  <c r="P289" i="4"/>
  <c r="BI286" i="4"/>
  <c r="BH286" i="4"/>
  <c r="BG286" i="4"/>
  <c r="BF286" i="4"/>
  <c r="T286" i="4"/>
  <c r="R286" i="4"/>
  <c r="P286" i="4"/>
  <c r="BI281" i="4"/>
  <c r="BH281" i="4"/>
  <c r="BG281" i="4"/>
  <c r="BF281" i="4"/>
  <c r="T281" i="4"/>
  <c r="R281" i="4"/>
  <c r="P281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3" i="4"/>
  <c r="BH273" i="4"/>
  <c r="BG273" i="4"/>
  <c r="BF273" i="4"/>
  <c r="T273" i="4"/>
  <c r="R273" i="4"/>
  <c r="P273" i="4"/>
  <c r="BI268" i="4"/>
  <c r="BH268" i="4"/>
  <c r="BG268" i="4"/>
  <c r="BF268" i="4"/>
  <c r="T268" i="4"/>
  <c r="R268" i="4"/>
  <c r="P268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53" i="4"/>
  <c r="BH253" i="4"/>
  <c r="BG253" i="4"/>
  <c r="BF253" i="4"/>
  <c r="T253" i="4"/>
  <c r="R253" i="4"/>
  <c r="P253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5" i="4"/>
  <c r="BH205" i="4"/>
  <c r="BG205" i="4"/>
  <c r="BF205" i="4"/>
  <c r="T205" i="4"/>
  <c r="R205" i="4"/>
  <c r="P205" i="4"/>
  <c r="BI201" i="4"/>
  <c r="BH201" i="4"/>
  <c r="BG201" i="4"/>
  <c r="BF201" i="4"/>
  <c r="T201" i="4"/>
  <c r="R201" i="4"/>
  <c r="P201" i="4"/>
  <c r="BI195" i="4"/>
  <c r="BH195" i="4"/>
  <c r="BG195" i="4"/>
  <c r="BF195" i="4"/>
  <c r="T195" i="4"/>
  <c r="R195" i="4"/>
  <c r="P195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1" i="4"/>
  <c r="BH181" i="4"/>
  <c r="BG181" i="4"/>
  <c r="BF181" i="4"/>
  <c r="T181" i="4"/>
  <c r="R181" i="4"/>
  <c r="P181" i="4"/>
  <c r="BI176" i="4"/>
  <c r="BH176" i="4"/>
  <c r="BG176" i="4"/>
  <c r="BF176" i="4"/>
  <c r="T176" i="4"/>
  <c r="R176" i="4"/>
  <c r="P176" i="4"/>
  <c r="BI170" i="4"/>
  <c r="BH170" i="4"/>
  <c r="BG170" i="4"/>
  <c r="BF170" i="4"/>
  <c r="T170" i="4"/>
  <c r="R170" i="4"/>
  <c r="P170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4" i="4"/>
  <c r="BH134" i="4"/>
  <c r="BG134" i="4"/>
  <c r="BF134" i="4"/>
  <c r="T134" i="4"/>
  <c r="R134" i="4"/>
  <c r="P134" i="4"/>
  <c r="BI128" i="4"/>
  <c r="BH128" i="4"/>
  <c r="BG128" i="4"/>
  <c r="BF128" i="4"/>
  <c r="T128" i="4"/>
  <c r="R128" i="4"/>
  <c r="P128" i="4"/>
  <c r="BI123" i="4"/>
  <c r="BH123" i="4"/>
  <c r="BG123" i="4"/>
  <c r="BF123" i="4"/>
  <c r="T123" i="4"/>
  <c r="R123" i="4"/>
  <c r="P123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07" i="4"/>
  <c r="BH107" i="4"/>
  <c r="BG107" i="4"/>
  <c r="BF107" i="4"/>
  <c r="T107" i="4"/>
  <c r="R107" i="4"/>
  <c r="P107" i="4"/>
  <c r="BI103" i="4"/>
  <c r="BH103" i="4"/>
  <c r="BG103" i="4"/>
  <c r="BF103" i="4"/>
  <c r="T103" i="4"/>
  <c r="R103" i="4"/>
  <c r="P103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J89" i="4"/>
  <c r="J88" i="4"/>
  <c r="F88" i="4"/>
  <c r="F86" i="4"/>
  <c r="E84" i="4"/>
  <c r="J55" i="4"/>
  <c r="J54" i="4"/>
  <c r="F54" i="4"/>
  <c r="F52" i="4"/>
  <c r="E50" i="4"/>
  <c r="J18" i="4"/>
  <c r="E18" i="4"/>
  <c r="F89" i="4"/>
  <c r="J17" i="4"/>
  <c r="J12" i="4"/>
  <c r="J86" i="4" s="1"/>
  <c r="E7" i="4"/>
  <c r="E82" i="4"/>
  <c r="J37" i="3"/>
  <c r="J36" i="3"/>
  <c r="AY56" i="1"/>
  <c r="J35" i="3"/>
  <c r="AX56" i="1"/>
  <c r="BI451" i="3"/>
  <c r="BH451" i="3"/>
  <c r="BG451" i="3"/>
  <c r="BF451" i="3"/>
  <c r="T451" i="3"/>
  <c r="R451" i="3"/>
  <c r="P451" i="3"/>
  <c r="BI449" i="3"/>
  <c r="BH449" i="3"/>
  <c r="BG449" i="3"/>
  <c r="BF449" i="3"/>
  <c r="T449" i="3"/>
  <c r="R449" i="3"/>
  <c r="P449" i="3"/>
  <c r="BI443" i="3"/>
  <c r="BH443" i="3"/>
  <c r="BG443" i="3"/>
  <c r="BF443" i="3"/>
  <c r="T443" i="3"/>
  <c r="R443" i="3"/>
  <c r="P443" i="3"/>
  <c r="BI439" i="3"/>
  <c r="BH439" i="3"/>
  <c r="BG439" i="3"/>
  <c r="BF439" i="3"/>
  <c r="T439" i="3"/>
  <c r="R439" i="3"/>
  <c r="P439" i="3"/>
  <c r="BI435" i="3"/>
  <c r="BH435" i="3"/>
  <c r="BG435" i="3"/>
  <c r="BF435" i="3"/>
  <c r="T435" i="3"/>
  <c r="R435" i="3"/>
  <c r="P435" i="3"/>
  <c r="BI431" i="3"/>
  <c r="BH431" i="3"/>
  <c r="BG431" i="3"/>
  <c r="BF431" i="3"/>
  <c r="T431" i="3"/>
  <c r="R431" i="3"/>
  <c r="P431" i="3"/>
  <c r="BI427" i="3"/>
  <c r="BH427" i="3"/>
  <c r="BG427" i="3"/>
  <c r="BF427" i="3"/>
  <c r="T427" i="3"/>
  <c r="R427" i="3"/>
  <c r="P427" i="3"/>
  <c r="BI423" i="3"/>
  <c r="BH423" i="3"/>
  <c r="BG423" i="3"/>
  <c r="BF423" i="3"/>
  <c r="T423" i="3"/>
  <c r="R423" i="3"/>
  <c r="P423" i="3"/>
  <c r="BI421" i="3"/>
  <c r="BH421" i="3"/>
  <c r="BG421" i="3"/>
  <c r="BF421" i="3"/>
  <c r="T421" i="3"/>
  <c r="R421" i="3"/>
  <c r="P421" i="3"/>
  <c r="BI417" i="3"/>
  <c r="BH417" i="3"/>
  <c r="BG417" i="3"/>
  <c r="BF417" i="3"/>
  <c r="T417" i="3"/>
  <c r="R417" i="3"/>
  <c r="P417" i="3"/>
  <c r="BI414" i="3"/>
  <c r="BH414" i="3"/>
  <c r="BG414" i="3"/>
  <c r="BF414" i="3"/>
  <c r="T414" i="3"/>
  <c r="R414" i="3"/>
  <c r="P414" i="3"/>
  <c r="BI410" i="3"/>
  <c r="BH410" i="3"/>
  <c r="BG410" i="3"/>
  <c r="BF410" i="3"/>
  <c r="T410" i="3"/>
  <c r="R410" i="3"/>
  <c r="P410" i="3"/>
  <c r="BI406" i="3"/>
  <c r="BH406" i="3"/>
  <c r="BG406" i="3"/>
  <c r="BF406" i="3"/>
  <c r="T406" i="3"/>
  <c r="R406" i="3"/>
  <c r="P406" i="3"/>
  <c r="BI401" i="3"/>
  <c r="BH401" i="3"/>
  <c r="BG401" i="3"/>
  <c r="BF401" i="3"/>
  <c r="T401" i="3"/>
  <c r="R401" i="3"/>
  <c r="P401" i="3"/>
  <c r="BI399" i="3"/>
  <c r="BH399" i="3"/>
  <c r="BG399" i="3"/>
  <c r="BF399" i="3"/>
  <c r="T399" i="3"/>
  <c r="R399" i="3"/>
  <c r="P399" i="3"/>
  <c r="BI397" i="3"/>
  <c r="BH397" i="3"/>
  <c r="BG397" i="3"/>
  <c r="BF397" i="3"/>
  <c r="T397" i="3"/>
  <c r="R397" i="3"/>
  <c r="P397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1" i="3"/>
  <c r="BH381" i="3"/>
  <c r="BG381" i="3"/>
  <c r="BF381" i="3"/>
  <c r="T381" i="3"/>
  <c r="R381" i="3"/>
  <c r="P381" i="3"/>
  <c r="BI377" i="3"/>
  <c r="BH377" i="3"/>
  <c r="BG377" i="3"/>
  <c r="BF377" i="3"/>
  <c r="T377" i="3"/>
  <c r="R377" i="3"/>
  <c r="P377" i="3"/>
  <c r="BI373" i="3"/>
  <c r="BH373" i="3"/>
  <c r="BG373" i="3"/>
  <c r="BF373" i="3"/>
  <c r="T373" i="3"/>
  <c r="R373" i="3"/>
  <c r="P373" i="3"/>
  <c r="BI369" i="3"/>
  <c r="BH369" i="3"/>
  <c r="BG369" i="3"/>
  <c r="BF369" i="3"/>
  <c r="T369" i="3"/>
  <c r="R369" i="3"/>
  <c r="P369" i="3"/>
  <c r="BI366" i="3"/>
  <c r="BH366" i="3"/>
  <c r="BG366" i="3"/>
  <c r="BF366" i="3"/>
  <c r="T366" i="3"/>
  <c r="R366" i="3"/>
  <c r="P366" i="3"/>
  <c r="BI362" i="3"/>
  <c r="BH362" i="3"/>
  <c r="BG362" i="3"/>
  <c r="BF362" i="3"/>
  <c r="T362" i="3"/>
  <c r="R362" i="3"/>
  <c r="P362" i="3"/>
  <c r="BI358" i="3"/>
  <c r="BH358" i="3"/>
  <c r="BG358" i="3"/>
  <c r="BF358" i="3"/>
  <c r="T358" i="3"/>
  <c r="R358" i="3"/>
  <c r="P358" i="3"/>
  <c r="BI354" i="3"/>
  <c r="BH354" i="3"/>
  <c r="BG354" i="3"/>
  <c r="BF354" i="3"/>
  <c r="T354" i="3"/>
  <c r="R354" i="3"/>
  <c r="P354" i="3"/>
  <c r="BI350" i="3"/>
  <c r="BH350" i="3"/>
  <c r="BG350" i="3"/>
  <c r="BF350" i="3"/>
  <c r="T350" i="3"/>
  <c r="R350" i="3"/>
  <c r="P350" i="3"/>
  <c r="BI346" i="3"/>
  <c r="BH346" i="3"/>
  <c r="BG346" i="3"/>
  <c r="BF346" i="3"/>
  <c r="T346" i="3"/>
  <c r="R346" i="3"/>
  <c r="P346" i="3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6" i="3"/>
  <c r="BH336" i="3"/>
  <c r="BG336" i="3"/>
  <c r="BF336" i="3"/>
  <c r="T336" i="3"/>
  <c r="R336" i="3"/>
  <c r="P336" i="3"/>
  <c r="BI332" i="3"/>
  <c r="BH332" i="3"/>
  <c r="BG332" i="3"/>
  <c r="BF332" i="3"/>
  <c r="T332" i="3"/>
  <c r="R332" i="3"/>
  <c r="P332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4" i="3"/>
  <c r="BH314" i="3"/>
  <c r="BG314" i="3"/>
  <c r="BF314" i="3"/>
  <c r="T314" i="3"/>
  <c r="R314" i="3"/>
  <c r="P314" i="3"/>
  <c r="BI310" i="3"/>
  <c r="BH310" i="3"/>
  <c r="BG310" i="3"/>
  <c r="BF310" i="3"/>
  <c r="T310" i="3"/>
  <c r="R310" i="3"/>
  <c r="P310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5" i="3"/>
  <c r="BH295" i="3"/>
  <c r="BG295" i="3"/>
  <c r="BF295" i="3"/>
  <c r="T295" i="3"/>
  <c r="R295" i="3"/>
  <c r="P295" i="3"/>
  <c r="BI291" i="3"/>
  <c r="BH291" i="3"/>
  <c r="BG291" i="3"/>
  <c r="BF291" i="3"/>
  <c r="T291" i="3"/>
  <c r="R291" i="3"/>
  <c r="P291" i="3"/>
  <c r="BI287" i="3"/>
  <c r="BH287" i="3"/>
  <c r="BG287" i="3"/>
  <c r="BF287" i="3"/>
  <c r="T287" i="3"/>
  <c r="R287" i="3"/>
  <c r="P287" i="3"/>
  <c r="BI283" i="3"/>
  <c r="BH283" i="3"/>
  <c r="BG283" i="3"/>
  <c r="BF283" i="3"/>
  <c r="T283" i="3"/>
  <c r="R283" i="3"/>
  <c r="P283" i="3"/>
  <c r="BI279" i="3"/>
  <c r="BH279" i="3"/>
  <c r="BG279" i="3"/>
  <c r="BF279" i="3"/>
  <c r="T279" i="3"/>
  <c r="R279" i="3"/>
  <c r="P279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J93" i="3"/>
  <c r="J92" i="3"/>
  <c r="F92" i="3"/>
  <c r="F90" i="3"/>
  <c r="E88" i="3"/>
  <c r="J55" i="3"/>
  <c r="J54" i="3"/>
  <c r="F54" i="3"/>
  <c r="F52" i="3"/>
  <c r="E50" i="3"/>
  <c r="J18" i="3"/>
  <c r="E18" i="3"/>
  <c r="F93" i="3"/>
  <c r="J17" i="3"/>
  <c r="J12" i="3"/>
  <c r="J90" i="3"/>
  <c r="E7" i="3"/>
  <c r="E48" i="3"/>
  <c r="J37" i="2"/>
  <c r="J36" i="2"/>
  <c r="AY55" i="1"/>
  <c r="J35" i="2"/>
  <c r="AX55" i="1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1" i="2"/>
  <c r="BH101" i="2"/>
  <c r="BG101" i="2"/>
  <c r="BF101" i="2"/>
  <c r="T101" i="2"/>
  <c r="R101" i="2"/>
  <c r="P101" i="2"/>
  <c r="BI95" i="2"/>
  <c r="BH95" i="2"/>
  <c r="BG95" i="2"/>
  <c r="BF95" i="2"/>
  <c r="T95" i="2"/>
  <c r="R95" i="2"/>
  <c r="P95" i="2"/>
  <c r="BI91" i="2"/>
  <c r="BH91" i="2"/>
  <c r="BG91" i="2"/>
  <c r="BF91" i="2"/>
  <c r="T91" i="2"/>
  <c r="R91" i="2"/>
  <c r="P91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J79" i="2"/>
  <c r="J78" i="2"/>
  <c r="F78" i="2"/>
  <c r="F76" i="2"/>
  <c r="E74" i="2"/>
  <c r="J55" i="2"/>
  <c r="J54" i="2"/>
  <c r="F54" i="2"/>
  <c r="F52" i="2"/>
  <c r="E50" i="2"/>
  <c r="J18" i="2"/>
  <c r="E18" i="2"/>
  <c r="F55" i="2"/>
  <c r="J17" i="2"/>
  <c r="J12" i="2"/>
  <c r="J52" i="2" s="1"/>
  <c r="E7" i="2"/>
  <c r="E72" i="2"/>
  <c r="L50" i="1"/>
  <c r="AM50" i="1"/>
  <c r="AM49" i="1"/>
  <c r="L49" i="1"/>
  <c r="AM47" i="1"/>
  <c r="L47" i="1"/>
  <c r="L45" i="1"/>
  <c r="L44" i="1"/>
  <c r="BK94" i="7"/>
  <c r="BK87" i="7"/>
  <c r="BK131" i="6"/>
  <c r="BK120" i="6"/>
  <c r="BK109" i="6"/>
  <c r="BK92" i="6"/>
  <c r="J289" i="5"/>
  <c r="BK227" i="5"/>
  <c r="BK137" i="5"/>
  <c r="J116" i="5"/>
  <c r="J310" i="4"/>
  <c r="BK241" i="4"/>
  <c r="BK153" i="4"/>
  <c r="J131" i="6"/>
  <c r="J120" i="6"/>
  <c r="J98" i="6"/>
  <c r="BK281" i="5"/>
  <c r="BK245" i="5"/>
  <c r="BK158" i="5"/>
  <c r="BK108" i="5"/>
  <c r="BK366" i="3"/>
  <c r="BK332" i="3"/>
  <c r="BK310" i="3"/>
  <c r="BK232" i="3"/>
  <c r="BK157" i="3"/>
  <c r="BK90" i="6"/>
  <c r="J128" i="5"/>
  <c r="J259" i="4"/>
  <c r="J227" i="4"/>
  <c r="BK99" i="4"/>
  <c r="J399" i="3"/>
  <c r="J314" i="3"/>
  <c r="BK253" i="5"/>
  <c r="J222" i="5"/>
  <c r="BK171" i="5"/>
  <c r="BK126" i="5"/>
  <c r="J253" i="4"/>
  <c r="J153" i="4"/>
  <c r="BK302" i="5"/>
  <c r="BK270" i="5"/>
  <c r="BK177" i="5"/>
  <c r="BK128" i="5"/>
  <c r="BK220" i="4"/>
  <c r="BK190" i="3"/>
  <c r="J91" i="2"/>
  <c r="BK165" i="5"/>
  <c r="BK310" i="4"/>
  <c r="BK281" i="4"/>
  <c r="J119" i="4"/>
  <c r="J132" i="2"/>
  <c r="J122" i="3"/>
  <c r="BK245" i="4"/>
  <c r="J216" i="4"/>
  <c r="BK209" i="3"/>
  <c r="BK101" i="3"/>
  <c r="J111" i="4"/>
  <c r="J120" i="2"/>
  <c r="BK431" i="3"/>
  <c r="J384" i="3"/>
  <c r="BK283" i="3"/>
  <c r="J273" i="3"/>
  <c r="BK235" i="3"/>
  <c r="BK199" i="3"/>
  <c r="J168" i="3"/>
  <c r="BK427" i="3"/>
  <c r="J377" i="3"/>
  <c r="J223" i="3"/>
  <c r="BK295" i="3"/>
  <c r="BK244" i="3"/>
  <c r="BK223" i="3"/>
  <c r="J124" i="3"/>
  <c r="BK132" i="2"/>
  <c r="BK124" i="3"/>
  <c r="BK114" i="3"/>
  <c r="J116" i="2"/>
  <c r="BK99" i="3"/>
  <c r="J91" i="7"/>
  <c r="J119" i="6"/>
  <c r="J302" i="5"/>
  <c r="J117" i="6"/>
  <c r="J270" i="5"/>
  <c r="BK395" i="3"/>
  <c r="J342" i="3"/>
  <c r="BK319" i="5"/>
  <c r="BK231" i="5"/>
  <c r="BK220" i="5"/>
  <c r="J193" i="5"/>
  <c r="J220" i="5"/>
  <c r="BK124" i="5"/>
  <c r="J114" i="3"/>
  <c r="BK272" i="5"/>
  <c r="J128" i="3"/>
  <c r="BK123" i="4"/>
  <c r="BK261" i="5"/>
  <c r="J271" i="3"/>
  <c r="J118" i="3"/>
  <c r="BK213" i="3"/>
  <c r="BK119" i="4"/>
  <c r="BK124" i="2"/>
  <c r="J373" i="3"/>
  <c r="J358" i="3"/>
  <c r="BK251" i="3"/>
  <c r="J218" i="3"/>
  <c r="BK128" i="2"/>
  <c r="J172" i="3"/>
  <c r="BK279" i="3"/>
  <c r="J229" i="3"/>
  <c r="BK126" i="3"/>
  <c r="J181" i="3"/>
  <c r="J291" i="3"/>
  <c r="BK393" i="3"/>
  <c r="BK373" i="3"/>
  <c r="BK271" i="3"/>
  <c r="BK211" i="3"/>
  <c r="J295" i="3"/>
  <c r="J96" i="7"/>
  <c r="BK127" i="6"/>
  <c r="BK105" i="6"/>
  <c r="J86" i="6"/>
  <c r="BK234" i="5"/>
  <c r="J140" i="5"/>
  <c r="J103" i="5"/>
  <c r="J157" i="4"/>
  <c r="BK121" i="6"/>
  <c r="BK96" i="6"/>
  <c r="J249" i="5"/>
  <c r="BK148" i="5"/>
  <c r="J241" i="4"/>
  <c r="J427" i="3"/>
  <c r="BK381" i="3"/>
  <c r="BK314" i="3"/>
  <c r="BK181" i="3"/>
  <c r="J105" i="3"/>
  <c r="J142" i="5"/>
  <c r="J264" i="4"/>
  <c r="J103" i="4"/>
  <c r="J397" i="3"/>
  <c r="J101" i="2"/>
  <c r="BK210" i="5"/>
  <c r="BK296" i="4"/>
  <c r="BK170" i="4"/>
  <c r="J107" i="2"/>
  <c r="BK249" i="5"/>
  <c r="BK237" i="4"/>
  <c r="BK162" i="4"/>
  <c r="BK95" i="2"/>
  <c r="BK169" i="5"/>
  <c r="J121" i="5"/>
  <c r="BK264" i="4"/>
  <c r="BK216" i="4"/>
  <c r="J323" i="3"/>
  <c r="BK401" i="3"/>
  <c r="J248" i="3"/>
  <c r="BK97" i="4"/>
  <c r="BK451" i="3"/>
  <c r="BK414" i="3"/>
  <c r="J366" i="3"/>
  <c r="BK302" i="3"/>
  <c r="J219" i="3"/>
  <c r="BK172" i="3"/>
  <c r="J421" i="3"/>
  <c r="J362" i="3"/>
  <c r="BK261" i="3"/>
  <c r="BK265" i="3"/>
  <c r="BK203" i="3"/>
  <c r="BK91" i="2"/>
  <c r="J135" i="3"/>
  <c r="BK435" i="3"/>
  <c r="BK397" i="3"/>
  <c r="J332" i="3"/>
  <c r="BK255" i="3"/>
  <c r="BK141" i="3"/>
  <c r="BK114" i="2"/>
  <c r="BK197" i="3"/>
  <c r="J86" i="2"/>
  <c r="BK98" i="7"/>
  <c r="BK91" i="7"/>
  <c r="J87" i="7"/>
  <c r="J125" i="6"/>
  <c r="BK117" i="6"/>
  <c r="J96" i="6"/>
  <c r="J90" i="6"/>
  <c r="J290" i="5"/>
  <c r="J253" i="5"/>
  <c r="J208" i="5"/>
  <c r="J155" i="5"/>
  <c r="BK112" i="5"/>
  <c r="BK294" i="4"/>
  <c r="J237" i="4"/>
  <c r="J114" i="4"/>
  <c r="J319" i="3"/>
  <c r="BK125" i="6"/>
  <c r="BK113" i="6"/>
  <c r="BK103" i="6"/>
  <c r="BK289" i="5"/>
  <c r="BK208" i="5"/>
  <c r="J171" i="5"/>
  <c r="J137" i="5"/>
  <c r="J306" i="4"/>
  <c r="J281" i="4"/>
  <c r="BK259" i="4"/>
  <c r="J249" i="4"/>
  <c r="J306" i="3"/>
  <c r="J235" i="3"/>
  <c r="J180" i="3"/>
  <c r="BK160" i="3"/>
  <c r="BK103" i="3"/>
  <c r="J218" i="5"/>
  <c r="BK214" i="5"/>
  <c r="BK189" i="5"/>
  <c r="J174" i="5"/>
  <c r="BK140" i="5"/>
  <c r="BK121" i="5"/>
  <c r="J97" i="4"/>
  <c r="J406" i="3"/>
  <c r="BK336" i="3"/>
  <c r="J185" i="3"/>
  <c r="J304" i="5"/>
  <c r="BK155" i="5"/>
  <c r="BK195" i="4"/>
  <c r="BK134" i="4"/>
  <c r="J179" i="3"/>
  <c r="BK304" i="5"/>
  <c r="BK284" i="5"/>
  <c r="BK116" i="5"/>
  <c r="BK302" i="4"/>
  <c r="J268" i="4"/>
  <c r="BK227" i="4"/>
  <c r="J170" i="4"/>
  <c r="BK187" i="3"/>
  <c r="BK161" i="5"/>
  <c r="BK304" i="4"/>
  <c r="J262" i="4"/>
  <c r="J223" i="4"/>
  <c r="BK186" i="4"/>
  <c r="J245" i="5"/>
  <c r="J251" i="3"/>
  <c r="BK223" i="4"/>
  <c r="BK151" i="3"/>
  <c r="J176" i="4"/>
  <c r="J181" i="4"/>
  <c r="J176" i="3"/>
  <c r="J85" i="2"/>
  <c r="J139" i="3"/>
  <c r="J118" i="2"/>
  <c r="BK439" i="3"/>
  <c r="BK399" i="3"/>
  <c r="J279" i="3"/>
  <c r="J244" i="3"/>
  <c r="BK229" i="3"/>
  <c r="J200" i="3"/>
  <c r="J174" i="3"/>
  <c r="BK115" i="3"/>
  <c r="J414" i="3"/>
  <c r="J346" i="3"/>
  <c r="BK328" i="3"/>
  <c r="BK299" i="3"/>
  <c r="BK139" i="3"/>
  <c r="J109" i="2"/>
  <c r="J187" i="3"/>
  <c r="J116" i="3"/>
  <c r="BK185" i="3"/>
  <c r="BK346" i="3"/>
  <c r="J443" i="3"/>
  <c r="BK417" i="3"/>
  <c r="BK387" i="3"/>
  <c r="J369" i="3"/>
  <c r="J215" i="3"/>
  <c r="BK145" i="3"/>
  <c r="J126" i="3"/>
  <c r="J130" i="3"/>
  <c r="J207" i="3"/>
  <c r="J194" i="3"/>
  <c r="J197" i="3"/>
  <c r="BK108" i="3"/>
  <c r="J108" i="3"/>
  <c r="BK118" i="2"/>
  <c r="BK107" i="2"/>
  <c r="J98" i="7"/>
  <c r="J89" i="7"/>
  <c r="J85" i="7"/>
  <c r="J121" i="6"/>
  <c r="J103" i="6"/>
  <c r="J319" i="5"/>
  <c r="J278" i="5"/>
  <c r="BK225" i="5"/>
  <c r="BK144" i="5"/>
  <c r="J124" i="5"/>
  <c r="BK275" i="4"/>
  <c r="J162" i="4"/>
  <c r="BK339" i="3"/>
  <c r="J129" i="6"/>
  <c r="J109" i="6"/>
  <c r="BK308" i="5"/>
  <c r="BK236" i="5"/>
  <c r="J261" i="3"/>
  <c r="BK132" i="3"/>
  <c r="BK86" i="6"/>
  <c r="BK290" i="5"/>
  <c r="BK153" i="5"/>
  <c r="J112" i="5"/>
  <c r="J296" i="4"/>
  <c r="J234" i="4"/>
  <c r="BK107" i="4"/>
  <c r="J423" i="3"/>
  <c r="BK315" i="5"/>
  <c r="J274" i="5"/>
  <c r="BK232" i="5"/>
  <c r="J177" i="5"/>
  <c r="J130" i="5"/>
  <c r="BK166" i="4"/>
  <c r="J190" i="3"/>
  <c r="J308" i="5"/>
  <c r="BK274" i="5"/>
  <c r="J243" i="5"/>
  <c r="J169" i="5"/>
  <c r="BK201" i="4"/>
  <c r="BK157" i="4"/>
  <c r="BK122" i="2"/>
  <c r="BK174" i="5"/>
  <c r="BK99" i="5"/>
  <c r="J201" i="4"/>
  <c r="J149" i="4"/>
  <c r="J134" i="4"/>
  <c r="J128" i="4"/>
  <c r="J141" i="3"/>
  <c r="BK101" i="2"/>
  <c r="BK96" i="5"/>
  <c r="J212" i="4"/>
  <c r="J192" i="3"/>
  <c r="J238" i="3"/>
  <c r="BK109" i="2"/>
  <c r="J107" i="4"/>
  <c r="J449" i="3"/>
  <c r="J393" i="3"/>
  <c r="BK369" i="3"/>
  <c r="BK306" i="3"/>
  <c r="J258" i="3"/>
  <c r="J165" i="3"/>
  <c r="BK423" i="3"/>
  <c r="BK358" i="3"/>
  <c r="BK154" i="3"/>
  <c r="J328" i="3"/>
  <c r="J269" i="3"/>
  <c r="J99" i="3"/>
  <c r="J170" i="3"/>
  <c r="J439" i="3"/>
  <c r="J395" i="3"/>
  <c r="BK287" i="3"/>
  <c r="J232" i="3"/>
  <c r="J163" i="3"/>
  <c r="BK128" i="3"/>
  <c r="BK85" i="2"/>
  <c r="J101" i="3"/>
  <c r="J154" i="3"/>
  <c r="J196" i="3"/>
  <c r="J122" i="2"/>
  <c r="BK111" i="2"/>
  <c r="J94" i="7"/>
  <c r="BK129" i="6"/>
  <c r="BK98" i="6"/>
  <c r="BK287" i="5"/>
  <c r="J183" i="5"/>
  <c r="J126" i="5"/>
  <c r="BK289" i="4"/>
  <c r="BK95" i="4"/>
  <c r="J122" i="6"/>
  <c r="J105" i="6"/>
  <c r="J199" i="5"/>
  <c r="J132" i="5"/>
  <c r="J304" i="4"/>
  <c r="BK253" i="4"/>
  <c r="J245" i="4"/>
  <c r="BK291" i="3"/>
  <c r="BK174" i="3"/>
  <c r="J92" i="6"/>
  <c r="J310" i="5"/>
  <c r="J257" i="5"/>
  <c r="BK130" i="5"/>
  <c r="J257" i="4"/>
  <c r="J140" i="4"/>
  <c r="BK421" i="3"/>
  <c r="J310" i="3"/>
  <c r="BK294" i="5"/>
  <c r="BK257" i="4"/>
  <c r="BK176" i="4"/>
  <c r="BK165" i="3"/>
  <c r="BK257" i="5"/>
  <c r="BK119" i="5"/>
  <c r="J294" i="4"/>
  <c r="BK137" i="3"/>
  <c r="BK243" i="5"/>
  <c r="J110" i="5"/>
  <c r="BK234" i="4"/>
  <c r="J144" i="4"/>
  <c r="J117" i="4"/>
  <c r="J128" i="2"/>
  <c r="BK190" i="4"/>
  <c r="J265" i="3"/>
  <c r="BK103" i="4"/>
  <c r="J130" i="2"/>
  <c r="BK443" i="3"/>
  <c r="BK377" i="3"/>
  <c r="BK323" i="3"/>
  <c r="J275" i="3"/>
  <c r="BK196" i="3"/>
  <c r="J111" i="2"/>
  <c r="BK406" i="3"/>
  <c r="J336" i="3"/>
  <c r="J221" i="3"/>
  <c r="BK130" i="3"/>
  <c r="J145" i="3"/>
  <c r="J209" i="3"/>
  <c r="J451" i="3"/>
  <c r="J410" i="3"/>
  <c r="J389" i="3"/>
  <c r="BK248" i="3"/>
  <c r="J137" i="3"/>
  <c r="BK130" i="2"/>
  <c r="BK215" i="3"/>
  <c r="BK163" i="3"/>
  <c r="BK116" i="3"/>
  <c r="BK96" i="7"/>
  <c r="BK89" i="7"/>
  <c r="BK85" i="7"/>
  <c r="BK122" i="6"/>
  <c r="J113" i="6"/>
  <c r="J99" i="6"/>
  <c r="BK94" i="6"/>
  <c r="BK313" i="5"/>
  <c r="J266" i="5"/>
  <c r="BK222" i="5"/>
  <c r="J158" i="5"/>
  <c r="BK132" i="5"/>
  <c r="BK268" i="4"/>
  <c r="J166" i="4"/>
  <c r="BK354" i="3"/>
  <c r="BK170" i="3"/>
  <c r="BK119" i="6"/>
  <c r="J94" i="6"/>
  <c r="J284" i="5"/>
  <c r="J263" i="5"/>
  <c r="BK193" i="5"/>
  <c r="J134" i="5"/>
  <c r="J105" i="5"/>
  <c r="BK286" i="4"/>
  <c r="BK273" i="4"/>
  <c r="BK212" i="4"/>
  <c r="J209" i="4"/>
  <c r="BK410" i="3"/>
  <c r="BK389" i="3"/>
  <c r="J387" i="3"/>
  <c r="BK350" i="3"/>
  <c r="J255" i="3"/>
  <c r="BK179" i="3"/>
  <c r="J313" i="5"/>
  <c r="J287" i="5"/>
  <c r="BK278" i="5"/>
  <c r="BK239" i="5"/>
  <c r="J210" i="5"/>
  <c r="BK183" i="5"/>
  <c r="J161" i="5"/>
  <c r="BK131" i="5"/>
  <c r="J108" i="5"/>
  <c r="J350" i="3"/>
  <c r="BK319" i="3"/>
  <c r="J114" i="2"/>
  <c r="BK310" i="5"/>
  <c r="BK263" i="5"/>
  <c r="J239" i="5"/>
  <c r="J205" i="4"/>
  <c r="BK181" i="4"/>
  <c r="BK149" i="4"/>
  <c r="BK128" i="4"/>
  <c r="J115" i="3"/>
  <c r="BK297" i="5"/>
  <c r="BK199" i="5"/>
  <c r="BK134" i="5"/>
  <c r="J99" i="5"/>
  <c r="J273" i="4"/>
  <c r="BK236" i="4"/>
  <c r="BK209" i="4"/>
  <c r="BK120" i="2"/>
  <c r="J236" i="5"/>
  <c r="J144" i="5"/>
  <c r="BK306" i="4"/>
  <c r="BK277" i="4"/>
  <c r="BK205" i="4"/>
  <c r="BK110" i="5"/>
  <c r="J214" i="5"/>
  <c r="J220" i="4"/>
  <c r="BK105" i="5"/>
  <c r="BK273" i="3"/>
  <c r="BK269" i="3"/>
  <c r="J123" i="4"/>
  <c r="J99" i="4"/>
  <c r="J302" i="3"/>
  <c r="BK226" i="3"/>
  <c r="J316" i="3"/>
  <c r="BK105" i="3"/>
  <c r="J211" i="3"/>
  <c r="BK116" i="2"/>
  <c r="BK258" i="3"/>
  <c r="J431" i="3"/>
  <c r="J401" i="3"/>
  <c r="BK384" i="3"/>
  <c r="BK362" i="3"/>
  <c r="BK275" i="3"/>
  <c r="BK218" i="3"/>
  <c r="J148" i="3"/>
  <c r="BK120" i="3"/>
  <c r="J199" i="3"/>
  <c r="BK192" i="3"/>
  <c r="J124" i="2"/>
  <c r="BK126" i="2"/>
  <c r="J95" i="2"/>
  <c r="AS54" i="1"/>
  <c r="J294" i="5"/>
  <c r="J231" i="5"/>
  <c r="J165" i="5"/>
  <c r="J101" i="5"/>
  <c r="BK262" i="4"/>
  <c r="BK140" i="4"/>
  <c r="BK321" i="3"/>
  <c r="J127" i="6"/>
  <c r="BK99" i="6"/>
  <c r="J272" i="5"/>
  <c r="J206" i="5"/>
  <c r="J189" i="5"/>
  <c r="J119" i="5"/>
  <c r="BK103" i="5"/>
  <c r="J302" i="4"/>
  <c r="J275" i="4"/>
  <c r="J354" i="3"/>
  <c r="J326" i="3"/>
  <c r="BK316" i="3"/>
  <c r="J299" i="3"/>
  <c r="BK194" i="3"/>
  <c r="J281" i="5"/>
  <c r="J261" i="5"/>
  <c r="J232" i="5"/>
  <c r="J229" i="5"/>
  <c r="J227" i="5"/>
  <c r="J225" i="5"/>
  <c r="J96" i="5"/>
  <c r="J236" i="4"/>
  <c r="BK229" i="4"/>
  <c r="BK111" i="4"/>
  <c r="J95" i="4"/>
  <c r="J339" i="3"/>
  <c r="J297" i="5"/>
  <c r="BK266" i="5"/>
  <c r="J234" i="5"/>
  <c r="BK218" i="5"/>
  <c r="J131" i="5"/>
  <c r="J186" i="4"/>
  <c r="BK144" i="4"/>
  <c r="BK117" i="4"/>
  <c r="J160" i="3"/>
  <c r="J315" i="5"/>
  <c r="BK206" i="5"/>
  <c r="J153" i="5"/>
  <c r="BK101" i="5"/>
  <c r="J277" i="4"/>
  <c r="J229" i="4"/>
  <c r="J190" i="4"/>
  <c r="BK229" i="5"/>
  <c r="BK142" i="5"/>
  <c r="J289" i="4"/>
  <c r="BK249" i="4"/>
  <c r="J195" i="4"/>
  <c r="J134" i="3"/>
  <c r="J148" i="5"/>
  <c r="BK241" i="3"/>
  <c r="J286" i="4"/>
  <c r="BK148" i="3"/>
  <c r="J203" i="3"/>
  <c r="BK122" i="3"/>
  <c r="BK114" i="4"/>
  <c r="J151" i="3"/>
  <c r="BK86" i="2"/>
  <c r="J435" i="3"/>
  <c r="J321" i="3"/>
  <c r="J287" i="3"/>
  <c r="BK238" i="3"/>
  <c r="BK221" i="3"/>
  <c r="BK176" i="3"/>
  <c r="BK134" i="3"/>
  <c r="J417" i="3"/>
  <c r="BK391" i="3"/>
  <c r="BK342" i="3"/>
  <c r="BK326" i="3"/>
  <c r="J213" i="3"/>
  <c r="J241" i="3"/>
  <c r="BK200" i="3"/>
  <c r="J103" i="3"/>
  <c r="BK219" i="3"/>
  <c r="BK180" i="3"/>
  <c r="BK449" i="3"/>
  <c r="J391" i="3"/>
  <c r="J381" i="3"/>
  <c r="J283" i="3"/>
  <c r="J226" i="3"/>
  <c r="J157" i="3"/>
  <c r="J120" i="3"/>
  <c r="J132" i="3"/>
  <c r="BK118" i="3"/>
  <c r="BK168" i="3"/>
  <c r="BK135" i="3"/>
  <c r="BK207" i="3"/>
  <c r="J126" i="2"/>
  <c r="P84" i="2" l="1"/>
  <c r="BK84" i="2"/>
  <c r="J84" i="2"/>
  <c r="J61" i="2"/>
  <c r="T84" i="2"/>
  <c r="BK106" i="2"/>
  <c r="J106" i="2"/>
  <c r="J62" i="2"/>
  <c r="P189" i="3"/>
  <c r="R189" i="3"/>
  <c r="T189" i="3"/>
  <c r="R84" i="2"/>
  <c r="T106" i="2"/>
  <c r="P225" i="3"/>
  <c r="BK98" i="3"/>
  <c r="R98" i="3"/>
  <c r="P107" i="3"/>
  <c r="BK117" i="3"/>
  <c r="J117" i="3"/>
  <c r="J63" i="3"/>
  <c r="T117" i="3"/>
  <c r="T136" i="3"/>
  <c r="R144" i="3"/>
  <c r="T225" i="3"/>
  <c r="BK341" i="3"/>
  <c r="J341" i="3"/>
  <c r="J73" i="3"/>
  <c r="BK274" i="3"/>
  <c r="J274" i="3"/>
  <c r="J72" i="3"/>
  <c r="T405" i="3"/>
  <c r="T98" i="3"/>
  <c r="T268" i="3"/>
  <c r="P341" i="3"/>
  <c r="T341" i="3"/>
  <c r="R225" i="3"/>
  <c r="P94" i="4"/>
  <c r="R175" i="4"/>
  <c r="R211" i="4"/>
  <c r="P272" i="4"/>
  <c r="R106" i="2"/>
  <c r="P268" i="3"/>
  <c r="R341" i="3"/>
  <c r="P106" i="2"/>
  <c r="R127" i="4"/>
  <c r="BK200" i="4"/>
  <c r="J200" i="4"/>
  <c r="J64" i="4"/>
  <c r="BK222" i="4"/>
  <c r="J222" i="4"/>
  <c r="J66" i="4"/>
  <c r="BK261" i="4"/>
  <c r="J261" i="4"/>
  <c r="J67" i="4"/>
  <c r="BK272" i="4"/>
  <c r="J272" i="4"/>
  <c r="J68" i="4"/>
  <c r="BK280" i="4"/>
  <c r="BK279" i="4"/>
  <c r="J279" i="4"/>
  <c r="J69" i="4"/>
  <c r="P274" i="3"/>
  <c r="BK405" i="3"/>
  <c r="J405" i="3"/>
  <c r="J74" i="3"/>
  <c r="P448" i="3"/>
  <c r="P447" i="3"/>
  <c r="BK94" i="4"/>
  <c r="J94" i="4"/>
  <c r="J61" i="4"/>
  <c r="P127" i="4"/>
  <c r="T175" i="4"/>
  <c r="BK211" i="4"/>
  <c r="J211" i="4"/>
  <c r="J65" i="4"/>
  <c r="R222" i="4"/>
  <c r="P261" i="4"/>
  <c r="R272" i="4"/>
  <c r="P280" i="4"/>
  <c r="P279" i="4"/>
  <c r="P296" i="5"/>
  <c r="BK225" i="3"/>
  <c r="J225" i="3"/>
  <c r="J70" i="3"/>
  <c r="BK133" i="5"/>
  <c r="J133" i="5"/>
  <c r="J62" i="5"/>
  <c r="P176" i="5"/>
  <c r="P98" i="3"/>
  <c r="P117" i="3"/>
  <c r="P136" i="3"/>
  <c r="T144" i="3"/>
  <c r="T167" i="3"/>
  <c r="BK189" i="3"/>
  <c r="J189" i="3"/>
  <c r="J69" i="3"/>
  <c r="R268" i="3"/>
  <c r="R274" i="3"/>
  <c r="P405" i="3"/>
  <c r="R448" i="3"/>
  <c r="R447" i="3"/>
  <c r="BK127" i="4"/>
  <c r="J127" i="4"/>
  <c r="J62" i="4"/>
  <c r="P175" i="4"/>
  <c r="R200" i="4"/>
  <c r="T222" i="4"/>
  <c r="T261" i="4"/>
  <c r="T272" i="4"/>
  <c r="R280" i="4"/>
  <c r="R279" i="4"/>
  <c r="BK95" i="5"/>
  <c r="J95" i="5"/>
  <c r="J61" i="5"/>
  <c r="T95" i="5"/>
  <c r="T133" i="5"/>
  <c r="P168" i="5"/>
  <c r="T168" i="5"/>
  <c r="T176" i="5"/>
  <c r="R205" i="5"/>
  <c r="BK217" i="5"/>
  <c r="J217" i="5"/>
  <c r="J66" i="5"/>
  <c r="BK224" i="5"/>
  <c r="J224" i="5"/>
  <c r="J67" i="5"/>
  <c r="R224" i="5"/>
  <c r="T224" i="5"/>
  <c r="R238" i="5"/>
  <c r="BK265" i="5"/>
  <c r="J265" i="5"/>
  <c r="J69" i="5"/>
  <c r="R265" i="5"/>
  <c r="BK296" i="5"/>
  <c r="J296" i="5"/>
  <c r="J70" i="5"/>
  <c r="T296" i="5"/>
  <c r="P312" i="5"/>
  <c r="T312" i="5"/>
  <c r="BK107" i="3"/>
  <c r="J107" i="3"/>
  <c r="J62" i="3"/>
  <c r="R107" i="3"/>
  <c r="T107" i="3"/>
  <c r="R117" i="3"/>
  <c r="BK136" i="3"/>
  <c r="J136" i="3"/>
  <c r="J64" i="3"/>
  <c r="R136" i="3"/>
  <c r="BK144" i="3"/>
  <c r="J144" i="3"/>
  <c r="J66" i="3"/>
  <c r="P144" i="3"/>
  <c r="BK167" i="3"/>
  <c r="J167" i="3"/>
  <c r="J67" i="3"/>
  <c r="P167" i="3"/>
  <c r="R167" i="3"/>
  <c r="BK178" i="3"/>
  <c r="J178" i="3"/>
  <c r="J68" i="3"/>
  <c r="P178" i="3"/>
  <c r="R178" i="3"/>
  <c r="T178" i="3"/>
  <c r="BK268" i="3"/>
  <c r="J268" i="3"/>
  <c r="J71" i="3"/>
  <c r="T448" i="3"/>
  <c r="T447" i="3"/>
  <c r="R94" i="4"/>
  <c r="T127" i="4"/>
  <c r="T200" i="4"/>
  <c r="P211" i="4"/>
  <c r="T211" i="4"/>
  <c r="R95" i="5"/>
  <c r="R133" i="5"/>
  <c r="BK176" i="5"/>
  <c r="J176" i="5"/>
  <c r="J64" i="5"/>
  <c r="BK205" i="5"/>
  <c r="J205" i="5"/>
  <c r="J65" i="5"/>
  <c r="R217" i="5"/>
  <c r="T274" i="3"/>
  <c r="R405" i="3"/>
  <c r="BK448" i="3"/>
  <c r="BK447" i="3"/>
  <c r="J447" i="3"/>
  <c r="J75" i="3"/>
  <c r="T94" i="4"/>
  <c r="T93" i="4"/>
  <c r="BK175" i="4"/>
  <c r="J175" i="4"/>
  <c r="J63" i="4"/>
  <c r="P200" i="4"/>
  <c r="P222" i="4"/>
  <c r="R261" i="4"/>
  <c r="T280" i="4"/>
  <c r="T279" i="4"/>
  <c r="P95" i="5"/>
  <c r="P133" i="5"/>
  <c r="BK168" i="5"/>
  <c r="J168" i="5"/>
  <c r="J63" i="5"/>
  <c r="R168" i="5"/>
  <c r="R176" i="5"/>
  <c r="P205" i="5"/>
  <c r="T205" i="5"/>
  <c r="P217" i="5"/>
  <c r="T217" i="5"/>
  <c r="P224" i="5"/>
  <c r="BK238" i="5"/>
  <c r="J238" i="5"/>
  <c r="J68" i="5"/>
  <c r="P238" i="5"/>
  <c r="T238" i="5"/>
  <c r="P265" i="5"/>
  <c r="T265" i="5"/>
  <c r="R296" i="5"/>
  <c r="BK312" i="5"/>
  <c r="J312" i="5"/>
  <c r="J71" i="5"/>
  <c r="R312" i="5"/>
  <c r="BK85" i="6"/>
  <c r="J85" i="6"/>
  <c r="J61" i="6"/>
  <c r="P85" i="6"/>
  <c r="R85" i="6"/>
  <c r="T85" i="6"/>
  <c r="BK112" i="6"/>
  <c r="J112" i="6"/>
  <c r="J62" i="6"/>
  <c r="P112" i="6"/>
  <c r="R112" i="6"/>
  <c r="T112" i="6"/>
  <c r="BK126" i="6"/>
  <c r="J126" i="6"/>
  <c r="J63" i="6"/>
  <c r="P126" i="6"/>
  <c r="R126" i="6"/>
  <c r="T126" i="6"/>
  <c r="BK84" i="7"/>
  <c r="J84" i="7"/>
  <c r="J61" i="7"/>
  <c r="P84" i="7"/>
  <c r="R84" i="7"/>
  <c r="T84" i="7"/>
  <c r="BK93" i="7"/>
  <c r="J93" i="7"/>
  <c r="J62" i="7"/>
  <c r="P93" i="7"/>
  <c r="P83" i="7" s="1"/>
  <c r="P82" i="7" s="1"/>
  <c r="AU60" i="1" s="1"/>
  <c r="R93" i="7"/>
  <c r="R83" i="7" s="1"/>
  <c r="R82" i="7" s="1"/>
  <c r="T93" i="7"/>
  <c r="E48" i="2"/>
  <c r="BE126" i="2"/>
  <c r="BE114" i="2"/>
  <c r="BE120" i="2"/>
  <c r="J52" i="3"/>
  <c r="BE101" i="3"/>
  <c r="BE118" i="3"/>
  <c r="J76" i="2"/>
  <c r="BE85" i="2"/>
  <c r="BE130" i="2"/>
  <c r="BE114" i="3"/>
  <c r="BE134" i="3"/>
  <c r="BE137" i="3"/>
  <c r="BE190" i="3"/>
  <c r="BE203" i="3"/>
  <c r="BE283" i="3"/>
  <c r="BE95" i="2"/>
  <c r="BE105" i="3"/>
  <c r="BE139" i="3"/>
  <c r="BE213" i="3"/>
  <c r="BE86" i="2"/>
  <c r="F55" i="3"/>
  <c r="BE116" i="3"/>
  <c r="BE157" i="3"/>
  <c r="BE170" i="3"/>
  <c r="BE207" i="3"/>
  <c r="BE219" i="3"/>
  <c r="BE221" i="3"/>
  <c r="BE229" i="3"/>
  <c r="BE238" i="3"/>
  <c r="BE291" i="3"/>
  <c r="BE295" i="3"/>
  <c r="BE306" i="3"/>
  <c r="BE350" i="3"/>
  <c r="BE366" i="3"/>
  <c r="BE377" i="3"/>
  <c r="BE384" i="3"/>
  <c r="BE391" i="3"/>
  <c r="BE406" i="3"/>
  <c r="BE414" i="3"/>
  <c r="BE449" i="3"/>
  <c r="BE451" i="3"/>
  <c r="BE194" i="3"/>
  <c r="BE273" i="3"/>
  <c r="BE316" i="3"/>
  <c r="BE328" i="3"/>
  <c r="BE109" i="2"/>
  <c r="BE128" i="3"/>
  <c r="BE187" i="3"/>
  <c r="BE215" i="3"/>
  <c r="BE101" i="2"/>
  <c r="BE151" i="3"/>
  <c r="BE251" i="3"/>
  <c r="BE299" i="3"/>
  <c r="BE302" i="3"/>
  <c r="BE319" i="3"/>
  <c r="BE111" i="2"/>
  <c r="BE132" i="2"/>
  <c r="BE218" i="3"/>
  <c r="BE223" i="3"/>
  <c r="BE248" i="3"/>
  <c r="BE258" i="3"/>
  <c r="BE332" i="3"/>
  <c r="BE373" i="3"/>
  <c r="BE381" i="3"/>
  <c r="BE399" i="3"/>
  <c r="BE410" i="3"/>
  <c r="BE423" i="3"/>
  <c r="BE435" i="3"/>
  <c r="BE99" i="4"/>
  <c r="BE116" i="2"/>
  <c r="BE118" i="2"/>
  <c r="BE122" i="2"/>
  <c r="BE122" i="3"/>
  <c r="BE124" i="3"/>
  <c r="BE126" i="3"/>
  <c r="BE168" i="3"/>
  <c r="BE209" i="3"/>
  <c r="BE226" i="3"/>
  <c r="BE232" i="3"/>
  <c r="BE241" i="3"/>
  <c r="BE261" i="3"/>
  <c r="BE269" i="3"/>
  <c r="BE271" i="3"/>
  <c r="BE275" i="3"/>
  <c r="BE279" i="3"/>
  <c r="BE339" i="3"/>
  <c r="BE342" i="3"/>
  <c r="BE362" i="3"/>
  <c r="BE369" i="3"/>
  <c r="BE387" i="3"/>
  <c r="BE395" i="3"/>
  <c r="BE421" i="3"/>
  <c r="F79" i="2"/>
  <c r="BE120" i="3"/>
  <c r="BE174" i="3"/>
  <c r="BE179" i="3"/>
  <c r="E48" i="4"/>
  <c r="E86" i="3"/>
  <c r="BE163" i="3"/>
  <c r="BE192" i="3"/>
  <c r="BE200" i="3"/>
  <c r="BE211" i="3"/>
  <c r="BE255" i="3"/>
  <c r="BE108" i="3"/>
  <c r="BE115" i="3"/>
  <c r="BE141" i="3"/>
  <c r="BE197" i="3"/>
  <c r="BE103" i="4"/>
  <c r="BE119" i="4"/>
  <c r="BE209" i="4"/>
  <c r="BE99" i="3"/>
  <c r="BE160" i="3"/>
  <c r="BE196" i="3"/>
  <c r="BE199" i="3"/>
  <c r="BE314" i="3"/>
  <c r="BE326" i="3"/>
  <c r="BE162" i="4"/>
  <c r="BE181" i="4"/>
  <c r="BE195" i="4"/>
  <c r="BE99" i="5"/>
  <c r="BE124" i="5"/>
  <c r="BE124" i="2"/>
  <c r="BE154" i="3"/>
  <c r="BE235" i="3"/>
  <c r="BE244" i="3"/>
  <c r="BE220" i="4"/>
  <c r="BE268" i="4"/>
  <c r="BE91" i="2"/>
  <c r="BE128" i="2"/>
  <c r="BE103" i="3"/>
  <c r="BE135" i="3"/>
  <c r="BE145" i="3"/>
  <c r="BE181" i="3"/>
  <c r="BE117" i="4"/>
  <c r="BE134" i="4"/>
  <c r="BE140" i="4"/>
  <c r="BE149" i="4"/>
  <c r="BE157" i="4"/>
  <c r="BE190" i="4"/>
  <c r="BE201" i="4"/>
  <c r="BE216" i="4"/>
  <c r="BE229" i="4"/>
  <c r="BE237" i="4"/>
  <c r="BE259" i="4"/>
  <c r="J87" i="5"/>
  <c r="BE119" i="5"/>
  <c r="BE137" i="5"/>
  <c r="BE140" i="5"/>
  <c r="BE148" i="5"/>
  <c r="BE158" i="5"/>
  <c r="BE171" i="5"/>
  <c r="BE234" i="5"/>
  <c r="BE132" i="3"/>
  <c r="BE153" i="4"/>
  <c r="BE170" i="4"/>
  <c r="BE176" i="4"/>
  <c r="BE186" i="4"/>
  <c r="BE223" i="4"/>
  <c r="BE264" i="4"/>
  <c r="BE275" i="4"/>
  <c r="BE281" i="4"/>
  <c r="BE294" i="4"/>
  <c r="BE96" i="5"/>
  <c r="BE103" i="5"/>
  <c r="BE112" i="5"/>
  <c r="BE130" i="5"/>
  <c r="BE183" i="5"/>
  <c r="BE206" i="5"/>
  <c r="BE208" i="5"/>
  <c r="BE225" i="5"/>
  <c r="BE231" i="5"/>
  <c r="BE253" i="5"/>
  <c r="BE257" i="5"/>
  <c r="BE263" i="5"/>
  <c r="BE281" i="5"/>
  <c r="BE287" i="5"/>
  <c r="BE172" i="3"/>
  <c r="BE185" i="3"/>
  <c r="BE111" i="4"/>
  <c r="BE166" i="4"/>
  <c r="BE212" i="4"/>
  <c r="BE234" i="4"/>
  <c r="BE132" i="5"/>
  <c r="BE134" i="5"/>
  <c r="BE142" i="5"/>
  <c r="BE144" i="5"/>
  <c r="BE169" i="5"/>
  <c r="BE220" i="5"/>
  <c r="BE243" i="5"/>
  <c r="BE249" i="5"/>
  <c r="BE278" i="5"/>
  <c r="BE290" i="5"/>
  <c r="BE302" i="5"/>
  <c r="BE319" i="5"/>
  <c r="BE107" i="2"/>
  <c r="BE321" i="3"/>
  <c r="BE393" i="3"/>
  <c r="BE427" i="3"/>
  <c r="BE431" i="3"/>
  <c r="BE439" i="3"/>
  <c r="BE443" i="3"/>
  <c r="J52" i="4"/>
  <c r="BE95" i="4"/>
  <c r="BE97" i="4"/>
  <c r="BE128" i="4"/>
  <c r="BE144" i="4"/>
  <c r="BE227" i="4"/>
  <c r="BE241" i="4"/>
  <c r="BE253" i="4"/>
  <c r="BE262" i="4"/>
  <c r="BE302" i="4"/>
  <c r="BE306" i="4"/>
  <c r="E48" i="5"/>
  <c r="F55" i="5"/>
  <c r="BE105" i="5"/>
  <c r="BE108" i="5"/>
  <c r="BE116" i="5"/>
  <c r="BE126" i="5"/>
  <c r="BE128" i="5"/>
  <c r="BE131" i="5"/>
  <c r="BE155" i="5"/>
  <c r="BE165" i="5"/>
  <c r="BE189" i="5"/>
  <c r="BE193" i="5"/>
  <c r="BE199" i="5"/>
  <c r="BE214" i="5"/>
  <c r="BE218" i="5"/>
  <c r="BE222" i="5"/>
  <c r="BE227" i="5"/>
  <c r="BE270" i="5"/>
  <c r="BE284" i="5"/>
  <c r="BE289" i="5"/>
  <c r="BE294" i="5"/>
  <c r="BE297" i="5"/>
  <c r="BE310" i="5"/>
  <c r="BK318" i="5"/>
  <c r="BK317" i="5"/>
  <c r="J317" i="5"/>
  <c r="J72" i="5"/>
  <c r="J52" i="6"/>
  <c r="F55" i="6"/>
  <c r="E73" i="6"/>
  <c r="BE92" i="6"/>
  <c r="BE130" i="3"/>
  <c r="BE148" i="3"/>
  <c r="BE176" i="3"/>
  <c r="BE180" i="3"/>
  <c r="BE265" i="3"/>
  <c r="BE287" i="3"/>
  <c r="BE310" i="3"/>
  <c r="BE336" i="3"/>
  <c r="BE354" i="3"/>
  <c r="BE358" i="3"/>
  <c r="BE389" i="3"/>
  <c r="BE397" i="3"/>
  <c r="BE401" i="3"/>
  <c r="BE417" i="3"/>
  <c r="BE107" i="4"/>
  <c r="BE114" i="4"/>
  <c r="BE205" i="4"/>
  <c r="BE245" i="4"/>
  <c r="BE249" i="4"/>
  <c r="BE289" i="4"/>
  <c r="BE296" i="4"/>
  <c r="BE304" i="4"/>
  <c r="BE310" i="4"/>
  <c r="BE101" i="5"/>
  <c r="BE121" i="5"/>
  <c r="BE210" i="5"/>
  <c r="BE245" i="5"/>
  <c r="BE261" i="5"/>
  <c r="BE266" i="5"/>
  <c r="BE96" i="6"/>
  <c r="BE98" i="6"/>
  <c r="BE99" i="6"/>
  <c r="BE117" i="6"/>
  <c r="BE120" i="6"/>
  <c r="BE121" i="6"/>
  <c r="BE127" i="6"/>
  <c r="BE165" i="3"/>
  <c r="BE323" i="3"/>
  <c r="BE346" i="3"/>
  <c r="F55" i="4"/>
  <c r="BE123" i="4"/>
  <c r="BE236" i="4"/>
  <c r="BE257" i="4"/>
  <c r="BE273" i="4"/>
  <c r="BE277" i="4"/>
  <c r="BE286" i="4"/>
  <c r="BK309" i="4"/>
  <c r="J309" i="4"/>
  <c r="J72" i="4"/>
  <c r="BE110" i="5"/>
  <c r="BE153" i="5"/>
  <c r="BE161" i="5"/>
  <c r="BE174" i="5"/>
  <c r="BE177" i="5"/>
  <c r="BE229" i="5"/>
  <c r="BE232" i="5"/>
  <c r="BE236" i="5"/>
  <c r="BE239" i="5"/>
  <c r="BE272" i="5"/>
  <c r="BE274" i="5"/>
  <c r="BE304" i="5"/>
  <c r="BE308" i="5"/>
  <c r="BE313" i="5"/>
  <c r="BE315" i="5"/>
  <c r="BE86" i="6"/>
  <c r="BE90" i="6"/>
  <c r="BE94" i="6"/>
  <c r="BE103" i="6"/>
  <c r="BE105" i="6"/>
  <c r="BE109" i="6"/>
  <c r="BE113" i="6"/>
  <c r="BE119" i="6"/>
  <c r="BE122" i="6"/>
  <c r="BE125" i="6"/>
  <c r="BE129" i="6"/>
  <c r="BE131" i="6"/>
  <c r="E48" i="7"/>
  <c r="J52" i="7"/>
  <c r="F55" i="7"/>
  <c r="BE85" i="7"/>
  <c r="BE87" i="7"/>
  <c r="BE89" i="7"/>
  <c r="BE91" i="7"/>
  <c r="BE94" i="7"/>
  <c r="BE96" i="7"/>
  <c r="BE98" i="7"/>
  <c r="F37" i="4"/>
  <c r="BD57" i="1"/>
  <c r="J34" i="5"/>
  <c r="AW58" i="1"/>
  <c r="F36" i="2"/>
  <c r="BC55" i="1"/>
  <c r="J34" i="7"/>
  <c r="AW60" i="1"/>
  <c r="F36" i="6"/>
  <c r="BC59" i="1"/>
  <c r="F37" i="3"/>
  <c r="BD56" i="1"/>
  <c r="F34" i="2"/>
  <c r="BA55" i="1"/>
  <c r="F34" i="6"/>
  <c r="BA59" i="1"/>
  <c r="F34" i="4"/>
  <c r="BA57" i="1"/>
  <c r="F37" i="2"/>
  <c r="BD55" i="1"/>
  <c r="F37" i="6"/>
  <c r="BD59" i="1"/>
  <c r="F35" i="4"/>
  <c r="BB57" i="1"/>
  <c r="J34" i="4"/>
  <c r="AW57" i="1"/>
  <c r="F34" i="7"/>
  <c r="BA60" i="1"/>
  <c r="F35" i="6"/>
  <c r="BB59" i="1"/>
  <c r="F36" i="5"/>
  <c r="BC58" i="1"/>
  <c r="F35" i="7"/>
  <c r="BB60" i="1"/>
  <c r="F37" i="7"/>
  <c r="BD60" i="1"/>
  <c r="F35" i="2"/>
  <c r="BB55" i="1"/>
  <c r="J34" i="2"/>
  <c r="AW55" i="1"/>
  <c r="F36" i="7"/>
  <c r="BC60" i="1"/>
  <c r="F34" i="3"/>
  <c r="BA56" i="1"/>
  <c r="F36" i="3"/>
  <c r="BC56" i="1"/>
  <c r="J34" i="6"/>
  <c r="AW59" i="1"/>
  <c r="F35" i="3"/>
  <c r="BB56" i="1"/>
  <c r="F36" i="4"/>
  <c r="BC57" i="1"/>
  <c r="F37" i="5"/>
  <c r="BD58" i="1"/>
  <c r="F34" i="5"/>
  <c r="BA58" i="1"/>
  <c r="F35" i="5"/>
  <c r="BB58" i="1"/>
  <c r="J34" i="3"/>
  <c r="AW56" i="1"/>
  <c r="R84" i="6" l="1"/>
  <c r="R83" i="6" s="1"/>
  <c r="P97" i="3"/>
  <c r="R94" i="5"/>
  <c r="R93" i="5"/>
  <c r="T92" i="4"/>
  <c r="T84" i="6"/>
  <c r="T83" i="6"/>
  <c r="P143" i="3"/>
  <c r="P96" i="3"/>
  <c r="AU56" i="1"/>
  <c r="R93" i="4"/>
  <c r="R92" i="4"/>
  <c r="T143" i="3"/>
  <c r="P84" i="6"/>
  <c r="P83" i="6"/>
  <c r="AU59" i="1"/>
  <c r="T94" i="5"/>
  <c r="T93" i="5"/>
  <c r="R143" i="3"/>
  <c r="T83" i="7"/>
  <c r="T82" i="7"/>
  <c r="R97" i="3"/>
  <c r="R96" i="3"/>
  <c r="P93" i="4"/>
  <c r="P92" i="4"/>
  <c r="AU57" i="1"/>
  <c r="T97" i="3"/>
  <c r="T96" i="3"/>
  <c r="BK97" i="3"/>
  <c r="P94" i="5"/>
  <c r="P93" i="5"/>
  <c r="AU58" i="1"/>
  <c r="R83" i="2"/>
  <c r="R82" i="2"/>
  <c r="T83" i="2"/>
  <c r="T82" i="2"/>
  <c r="P83" i="2"/>
  <c r="P82" i="2"/>
  <c r="AU55" i="1"/>
  <c r="BK83" i="2"/>
  <c r="J83" i="2"/>
  <c r="J60" i="2"/>
  <c r="J98" i="3"/>
  <c r="J61" i="3"/>
  <c r="J448" i="3"/>
  <c r="J76" i="3"/>
  <c r="BK308" i="4"/>
  <c r="J308" i="4"/>
  <c r="J71" i="4"/>
  <c r="BK93" i="4"/>
  <c r="J93" i="4"/>
  <c r="J60" i="4"/>
  <c r="J280" i="4"/>
  <c r="J70" i="4"/>
  <c r="BK94" i="5"/>
  <c r="J94" i="5"/>
  <c r="J60" i="5"/>
  <c r="J318" i="5"/>
  <c r="J73" i="5"/>
  <c r="BK143" i="3"/>
  <c r="J143" i="3"/>
  <c r="J65" i="3"/>
  <c r="BK84" i="6"/>
  <c r="J84" i="6"/>
  <c r="J60" i="6"/>
  <c r="BK83" i="7"/>
  <c r="J83" i="7"/>
  <c r="J60" i="7"/>
  <c r="J33" i="4"/>
  <c r="AV57" i="1"/>
  <c r="AT57" i="1"/>
  <c r="BC54" i="1"/>
  <c r="AY54" i="1"/>
  <c r="F33" i="6"/>
  <c r="AZ59" i="1"/>
  <c r="F33" i="4"/>
  <c r="AZ57" i="1"/>
  <c r="J33" i="3"/>
  <c r="AV56" i="1"/>
  <c r="AT56" i="1"/>
  <c r="J33" i="6"/>
  <c r="AV59" i="1"/>
  <c r="AT59" i="1"/>
  <c r="J33" i="7"/>
  <c r="AV60" i="1"/>
  <c r="AT60" i="1"/>
  <c r="F33" i="5"/>
  <c r="AZ58" i="1"/>
  <c r="BB54" i="1"/>
  <c r="W31" i="1"/>
  <c r="BA54" i="1"/>
  <c r="AW54" i="1"/>
  <c r="AK30" i="1"/>
  <c r="F33" i="3"/>
  <c r="AZ56" i="1"/>
  <c r="BD54" i="1"/>
  <c r="W33" i="1"/>
  <c r="J33" i="5"/>
  <c r="AV58" i="1"/>
  <c r="AT58" i="1"/>
  <c r="F33" i="2"/>
  <c r="AZ55" i="1"/>
  <c r="J33" i="2"/>
  <c r="AV55" i="1"/>
  <c r="AT55" i="1"/>
  <c r="F33" i="7"/>
  <c r="AZ60" i="1"/>
  <c r="BK96" i="3" l="1"/>
  <c r="J96" i="3"/>
  <c r="J59" i="3"/>
  <c r="J97" i="3"/>
  <c r="J60" i="3"/>
  <c r="BK93" i="5"/>
  <c r="J93" i="5"/>
  <c r="BK82" i="2"/>
  <c r="J82" i="2"/>
  <c r="BK92" i="4"/>
  <c r="J92" i="4"/>
  <c r="J59" i="4"/>
  <c r="BK83" i="6"/>
  <c r="J83" i="6"/>
  <c r="J59" i="6"/>
  <c r="BK82" i="7"/>
  <c r="J82" i="7"/>
  <c r="J59" i="7"/>
  <c r="AZ54" i="1"/>
  <c r="W29" i="1"/>
  <c r="AX54" i="1"/>
  <c r="W32" i="1"/>
  <c r="J30" i="2"/>
  <c r="AG55" i="1"/>
  <c r="AN55" i="1"/>
  <c r="AU54" i="1"/>
  <c r="J30" i="5"/>
  <c r="AG58" i="1"/>
  <c r="AN58" i="1"/>
  <c r="W30" i="1"/>
  <c r="J59" i="2" l="1"/>
  <c r="J39" i="2"/>
  <c r="J59" i="5"/>
  <c r="J39" i="5"/>
  <c r="J30" i="6"/>
  <c r="AG59" i="1"/>
  <c r="AN59" i="1"/>
  <c r="J30" i="4"/>
  <c r="AG57" i="1"/>
  <c r="AN57" i="1"/>
  <c r="AV54" i="1"/>
  <c r="AK29" i="1"/>
  <c r="J30" i="3"/>
  <c r="AG56" i="1"/>
  <c r="AN56" i="1"/>
  <c r="J30" i="7"/>
  <c r="AG60" i="1"/>
  <c r="AN60" i="1"/>
  <c r="J39" i="3" l="1"/>
  <c r="J39" i="6"/>
  <c r="J39" i="4"/>
  <c r="J39" i="7"/>
  <c r="AT54" i="1"/>
  <c r="AG54" i="1"/>
  <c r="AK26" i="1"/>
  <c r="AK35" i="1"/>
  <c r="AN54" i="1" l="1"/>
</calcChain>
</file>

<file path=xl/sharedStrings.xml><?xml version="1.0" encoding="utf-8"?>
<sst xmlns="http://schemas.openxmlformats.org/spreadsheetml/2006/main" count="10388" uniqueCount="1763">
  <si>
    <t>Export Komplet</t>
  </si>
  <si>
    <t>VZ</t>
  </si>
  <si>
    <t>2.0</t>
  </si>
  <si>
    <t>ZAMOK</t>
  </si>
  <si>
    <t>False</t>
  </si>
  <si>
    <t>{8a3b03c8-e096-4dcb-b28f-d1fdf8052fba}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</si>
  <si>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</si>
  <si>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</si>
  <si>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</si>
  <si>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</si>
  <si>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</si>
  <si>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</si>
  <si>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</si>
  <si>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</si>
  <si>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23_013_ET-1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</si>
  <si>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</si>
  <si>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</si>
  <si>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veřejného prostoru a realizace biatlonového tréninkového centra_ETAPA - I</t>
  </si>
  <si>
    <t>KSO:</t>
  </si>
  <si>
    <t>815 94 81</t>
  </si>
  <si>
    <t>CC-CZ:</t>
  </si>
  <si>
    <t>127411</t>
  </si>
  <si>
    <t>Místo:</t>
  </si>
  <si>
    <t>Ostrov</t>
  </si>
  <si>
    <t>Datum:</t>
  </si>
  <si>
    <t>14. 7. 2025</t>
  </si>
  <si>
    <t>Zadavatel:</t>
  </si>
  <si>
    <t>IČ:</t>
  </si>
  <si>
    <t>00254843</t>
  </si>
  <si>
    <t>Město Ostrov; Jáchymovská 1, 363 01 Ostrov</t>
  </si>
  <si>
    <t>DIČ:</t>
  </si>
  <si>
    <t>CZ00254843</t>
  </si>
  <si>
    <t>Účastník:</t>
  </si>
  <si>
    <t>Vyplň údaj</t>
  </si>
  <si>
    <t>Projektant:</t>
  </si>
  <si>
    <t/>
  </si>
  <si>
    <t>FJ Atelier</t>
  </si>
  <si>
    <t>True</t>
  </si>
  <si>
    <t>Zpracovatel:</t>
  </si>
  <si>
    <t>87260492</t>
  </si>
  <si>
    <t>Jung Michal</t>
  </si>
  <si>
    <t>CZ7912032227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</si>
  <si>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</si>
  <si>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</si>
  <si>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</si>
  <si>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</si>
  <si>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</si>
  <si>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</si>
  <si>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</si>
  <si>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</si>
  <si>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</si>
  <si>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</si>
  <si>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</si>
  <si>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</si>
  <si>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</si>
  <si>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</si>
  <si>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</si>
  <si>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</si>
  <si>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</si>
  <si>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</si>
  <si>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</si>
  <si>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</si>
  <si>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</si>
  <si>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</si>
  <si>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</si>
  <si>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</si>
  <si>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</si>
  <si>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</si>
  <si>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</si>
  <si>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</si>
  <si>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</si>
  <si>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</si>
  <si>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</si>
  <si>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</si>
  <si>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</si>
  <si>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</si>
  <si>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</si>
  <si>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</si>
  <si>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</si>
  <si>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</si>
  <si>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</si>
  <si>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</si>
  <si>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</si>
  <si>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</si>
  <si>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Demolice objektu bývalého veřejného WC</t>
  </si>
  <si>
    <t>STA</t>
  </si>
  <si>
    <t>1</t>
  </si>
  <si>
    <t>{110bc5ea-91af-42b7-bdf9-cadd2b2d6327}</t>
  </si>
  <si>
    <t>2</t>
  </si>
  <si>
    <t>SO-02</t>
  </si>
  <si>
    <t>Objekty zázemí tréninkového centra</t>
  </si>
  <si>
    <t>{7f211876-0b36-407a-89d5-8a0e44b24f1c}</t>
  </si>
  <si>
    <t>SO-03</t>
  </si>
  <si>
    <t>Vzduchovková střelnice</t>
  </si>
  <si>
    <t>{04d2f41c-eb7e-407d-bf2e-cd9bcf833c27}</t>
  </si>
  <si>
    <t>SO-04</t>
  </si>
  <si>
    <t>Sportovní plocha s umělým trávníkem a areálové zpevněné plochy</t>
  </si>
  <si>
    <t>{80063edd-081b-4d3f-a3a0-6266a7d4ea67}</t>
  </si>
  <si>
    <t>SO-06</t>
  </si>
  <si>
    <t>Oplocení areálu</t>
  </si>
  <si>
    <t>{e421d70e-0f83-481d-8015-e1b39c9dfe8f}</t>
  </si>
  <si>
    <t>VRN</t>
  </si>
  <si>
    <t>Vedlejší rozpočtové náklady</t>
  </si>
  <si>
    <t>{4abd44a4-701f-4537-8bb0-05dd5ab70b5b}</t>
  </si>
  <si>
    <t>KRYCÍ LIST SOUPISU PRACÍ</t>
  </si>
  <si>
    <t>Objekt:</t>
  </si>
  <si>
    <t>SO-01 - Demolice objektu bývalého veřejného WC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</si>
  <si>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</si>
  <si>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</si>
  <si>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</si>
  <si>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</si>
  <si>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</si>
  <si>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</si>
  <si>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</si>
  <si>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</si>
  <si>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</si>
  <si>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</si>
  <si>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</si>
  <si>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</si>
  <si>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</si>
  <si>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</si>
  <si>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</si>
  <si>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</si>
  <si>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</si>
  <si>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</si>
  <si>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</si>
  <si>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</si>
  <si>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</si>
  <si>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</si>
  <si>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</si>
  <si>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</si>
  <si>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</si>
  <si>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</si>
  <si>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952905131_R</t>
  </si>
  <si>
    <t>Čištění objektů po zatopení nebo záplavách vyklizení bahna z objektů s vodorovným přemístěním do 10 m</t>
  </si>
  <si>
    <t>soubor</t>
  </si>
  <si>
    <t>4</t>
  </si>
  <si>
    <t>-1123144018</t>
  </si>
  <si>
    <t>968062244</t>
  </si>
  <si>
    <t>Vybourání dřevěných rámů oken s křídly, dveřních zárubní, vrat, stěn, ostění nebo obkladů rámů oken s křídly jednoduchých, plochy do 1 m2</t>
  </si>
  <si>
    <t>m2</t>
  </si>
  <si>
    <t>CS ÚRS 2026 01</t>
  </si>
  <si>
    <t>1201953309</t>
  </si>
  <si>
    <t>Online PSC</t>
  </si>
  <si>
    <t>https://podminky.urs.cz/item/CS_URS_2026_01/968062244</t>
  </si>
  <si>
    <t>VV</t>
  </si>
  <si>
    <t>1,16*0,57*2 "okna"</t>
  </si>
  <si>
    <t>0,88*1,46 "okno"</t>
  </si>
  <si>
    <t>Součet</t>
  </si>
  <si>
    <t>3</t>
  </si>
  <si>
    <t>968062246</t>
  </si>
  <si>
    <t>Vybourání dřevěných rámů oken s křídly, dveřních zárubní, vrat, stěn, ostění nebo obkladů rámů oken s křídly jednoduchých, plochy do 4 m2</t>
  </si>
  <si>
    <t>858357450</t>
  </si>
  <si>
    <t>https://podminky.urs.cz/item/CS_URS_2026_01/968062246</t>
  </si>
  <si>
    <t>1,04*2,4*2 "dveře"</t>
  </si>
  <si>
    <t>968072876</t>
  </si>
  <si>
    <t>Vybourání kovových rámů oken s křídly, dveřních zárubní, vrat, stěn, ostění nebo obkladů rolet svinovacích mřížových, plochy přes 2 m2</t>
  </si>
  <si>
    <t>-889460377</t>
  </si>
  <si>
    <t>https://podminky.urs.cz/item/CS_URS_2026_01/968072876</t>
  </si>
  <si>
    <t>5</t>
  </si>
  <si>
    <t>981013416</t>
  </si>
  <si>
    <t>Demolice budov těžkými mechanizačními prostředky z cihel, kamene, tvárnic na maltu cementovou nebo z betonu prostého s podílem konstrukcí přes 30 do 35 %</t>
  </si>
  <si>
    <t>m3</t>
  </si>
  <si>
    <t>1273705860</t>
  </si>
  <si>
    <t>https://podminky.urs.cz/item/CS_URS_2026_01/981013416</t>
  </si>
  <si>
    <t>9,66*3,04*1,2 "základy</t>
  </si>
  <si>
    <t>9,66*3,04*6,5  "objekt"</t>
  </si>
  <si>
    <t>997</t>
  </si>
  <si>
    <t>Doprava suti a vybouraných hmot</t>
  </si>
  <si>
    <t>6</t>
  </si>
  <si>
    <t>997006012</t>
  </si>
  <si>
    <t>Úprava stavebního odpadu třídění a separace jednotlivých kategorií ruční</t>
  </si>
  <si>
    <t>t</t>
  </si>
  <si>
    <t>-482007195</t>
  </si>
  <si>
    <t>https://podminky.urs.cz/item/CS_URS_2026_01/997006012</t>
  </si>
  <si>
    <t>7</t>
  </si>
  <si>
    <t>997006512</t>
  </si>
  <si>
    <t>Vodorovná doprava suti na skládku s naložením na dopravní prostředek a složením přes 100 m do 1 km</t>
  </si>
  <si>
    <t>1601567681</t>
  </si>
  <si>
    <t>https://podminky.urs.cz/item/CS_URS_2026_01/997006512</t>
  </si>
  <si>
    <t>8</t>
  </si>
  <si>
    <t>997006519</t>
  </si>
  <si>
    <t>Vodorovná doprava suti na skládku Příplatek k ceně -6512 za každý další i započatý 1 km</t>
  </si>
  <si>
    <t>898493442</t>
  </si>
  <si>
    <t>https://podminky.urs.cz/item/CS_URS_2026_01/997006519</t>
  </si>
  <si>
    <t>156,12*25 'Přepočtené koeficientem množství</t>
  </si>
  <si>
    <t>997013601</t>
  </si>
  <si>
    <t>Poplatek za uložení stavebního odpadu na skládce (skládkovné) z prostého betonu zatříděného do Katalogu odpadů pod kódem 17 01 01</t>
  </si>
  <si>
    <t>-38659586</t>
  </si>
  <si>
    <t>https://podminky.urs.cz/item/CS_URS_2026_01/997013601</t>
  </si>
  <si>
    <t>10</t>
  </si>
  <si>
    <t>997013603</t>
  </si>
  <si>
    <t>Poplatek za uložení stavebního odpadu na skládce (skládkovné) cihelného zatříděného do Katalogu odpadů pod kódem 17 01 02</t>
  </si>
  <si>
    <t>1845094101</t>
  </si>
  <si>
    <t>https://podminky.urs.cz/item/CS_URS_2026_01/997013603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</si>
  <si>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</si>
  <si>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</si>
  <si>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</si>
  <si>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-1979919367</t>
  </si>
  <si>
    <t>https://podminky.urs.cz/item/CS_URS_2026_01/997013631</t>
  </si>
  <si>
    <t>997013635</t>
  </si>
  <si>
    <t>Poplatek za uložení stavebního odpadu na skládce (skládkovné) komunálního zatříděného do Katalogu odpadů pod kódem 20 03 01</t>
  </si>
  <si>
    <t>-649524381</t>
  </si>
  <si>
    <t>https://podminky.urs.cz/item/CS_URS_2026_01/997013635</t>
  </si>
  <si>
    <t>13</t>
  </si>
  <si>
    <t>997013645</t>
  </si>
  <si>
    <t>Poplatek za uložení stavebního odpadu na skládce (skládkovné) asfaltového bez obsahu dehtu zatříděného do Katalogu odpadů pod kódem 17 03 02</t>
  </si>
  <si>
    <t>195818022</t>
  </si>
  <si>
    <t>https://podminky.urs.cz/item/CS_URS_2026_01/997013645</t>
  </si>
  <si>
    <t>14</t>
  </si>
  <si>
    <t>997013655</t>
  </si>
  <si>
    <t>Poplatek za uložení stavebního odpadu na skládce (skládkovné) zeminy a kamení zatříděného do Katalogu odpadů pod kódem 17 05 04</t>
  </si>
  <si>
    <t>-1147329663</t>
  </si>
  <si>
    <t>https://podminky.urs.cz/item/CS_URS_2026_01/997013655</t>
  </si>
  <si>
    <t>15</t>
  </si>
  <si>
    <t>997013804</t>
  </si>
  <si>
    <t>Poplatek za uložení stavebního odpadu na skládce (skládkovné) ze skla zatříděného do Katalogu odpadů pod kódem 17 02 02</t>
  </si>
  <si>
    <t>-9961628</t>
  </si>
  <si>
    <t>https://podminky.urs.cz/item/CS_URS_2026_01/997013804</t>
  </si>
  <si>
    <t>16</t>
  </si>
  <si>
    <t>997013811</t>
  </si>
  <si>
    <t>Poplatek za uložení stavebního odpadu na skládce (skládkovné) dřevěného zatříděného do Katalogu odpadů pod kódem 17 02 01</t>
  </si>
  <si>
    <t>-645396145</t>
  </si>
  <si>
    <t>https://podminky.urs.cz/item/CS_URS_2026_01/997013811</t>
  </si>
  <si>
    <t>17</t>
  </si>
  <si>
    <t>997013813</t>
  </si>
  <si>
    <t>Poplatek za uložení stavebního odpadu na skládce (skládkovné) z plastických hmot zatříděného do Katalogu odpadů pod kódem 17 02 03</t>
  </si>
  <si>
    <t>-1723483514</t>
  </si>
  <si>
    <t>https://podminky.urs.cz/item/CS_URS_2026_01/997013813</t>
  </si>
  <si>
    <t>18</t>
  </si>
  <si>
    <t>997013814</t>
  </si>
  <si>
    <t>Poplatek za uložení stavebního odpadu na skládce (skládkovné) z izolačních materiálů zatříděného do Katalogu odpadů pod kódem 17 06 04</t>
  </si>
  <si>
    <t>1736156611</t>
  </si>
  <si>
    <t>https://podminky.urs.cz/item/CS_URS_2026_01/997013814</t>
  </si>
  <si>
    <t>F0017</t>
  </si>
  <si>
    <t>Úpravy a kompletace stěn, vnější - Větrané fasádní systémy</t>
  </si>
  <si>
    <t>255,3</t>
  </si>
  <si>
    <t>SO-02 - Objekty zázemí tréninkového centra</t>
  </si>
  <si>
    <t xml:space="preserve">    1 - Zemní práce</t>
  </si>
  <si>
    <t xml:space="preserve">    2 - Zakládání</t>
  </si>
  <si>
    <t xml:space="preserve">    3 - Svislé a kompletní konstrukce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</si>
  <si>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</si>
  <si>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</si>
  <si>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</si>
  <si>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</si>
  <si>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 xml:space="preserve">    766 - Konstrukce truhlářské</t>
  </si>
  <si>
    <t xml:space="preserve">    767 - Konstrukce zámečnické</t>
  </si>
  <si>
    <t>D2 - Úpravy a kompletace stěn, vnější - Větrané fasádní systémy</t>
  </si>
  <si>
    <t>D3 - Úpravy venkovních ploch - Okapové chodníky</t>
  </si>
  <si>
    <t>D4 - TZB - Přípojky vody</t>
  </si>
  <si>
    <t>D5 - TZB - Přípojky kanalizace</t>
  </si>
  <si>
    <t>D6 - TZB - Přípojky elektřiny</t>
  </si>
  <si>
    <t>VRN - Vedlejší rozpočtové náklady</t>
  </si>
  <si>
    <t xml:space="preserve">    VRN1 - Průzkumné, zeměměřičské a projektové práce</t>
  </si>
  <si>
    <t>Zemní práce</t>
  </si>
  <si>
    <t>121151113</t>
  </si>
  <si>
    <t>Sejmutí ornice strojně při souvislé ploše přes 100 do 500 m2, tl. vrstvy do 200 mm</t>
  </si>
  <si>
    <t>841160498</t>
  </si>
  <si>
    <t>https://podminky.urs.cz/item/CS_URS_2026_01/121151113</t>
  </si>
  <si>
    <t>213141111</t>
  </si>
  <si>
    <t>Zřízení vrstvy z geotextilie filtrační, separační, odvodňovací, ochranné, výztužné nebo protierozní v rovině nebo ve sklonu do 1:5, šířky do 3 m</t>
  </si>
  <si>
    <t>-1388087089</t>
  </si>
  <si>
    <t>https://podminky.urs.cz/item/CS_URS_2026_01/213141111</t>
  </si>
  <si>
    <t>M</t>
  </si>
  <si>
    <t>69311088</t>
  </si>
  <si>
    <t>geotextilie netkaná separační, ochranná, filtrační, drenážní PES 500g/m2</t>
  </si>
  <si>
    <t>813328692</t>
  </si>
  <si>
    <t>230*1,1845 'Přepočtené koeficientem množství</t>
  </si>
  <si>
    <t>564861111</t>
  </si>
  <si>
    <t>Podklad ze štěrkodrti ŠD s rozprostřením a zhutněním plochy přes 100 m2, po zhutnění tl. 200 mm</t>
  </si>
  <si>
    <t>846979597</t>
  </si>
  <si>
    <t>https://podminky.urs.cz/item/CS_URS_2026_01/564861111</t>
  </si>
  <si>
    <t>Zakládání</t>
  </si>
  <si>
    <t>233211123_R</t>
  </si>
  <si>
    <t>Zemní ocelové vruty pro kontejnery průměru 76 mm, délky 1600 mm, osazení včetně výškové rektifikace příruby, včetně kontroly krouticího momentu a montážního protokolu, včetně kotevního a spojovacího materiálu</t>
  </si>
  <si>
    <t>kus</t>
  </si>
  <si>
    <t>-1962835842</t>
  </si>
  <si>
    <t>6 "KON-1"</t>
  </si>
  <si>
    <t>4*8 "KON-2; 3; 5; 6;"</t>
  </si>
  <si>
    <t>2*10 "KON-4; 7"</t>
  </si>
  <si>
    <t>2*4 "konstrukce zastřešení"</t>
  </si>
  <si>
    <t>42412172</t>
  </si>
  <si>
    <t>vrut zemní s přírubou 76x1600mm M16</t>
  </si>
  <si>
    <t>-1827538355</t>
  </si>
  <si>
    <t>043194000-R</t>
  </si>
  <si>
    <t>Zkoušky ostatní - tahová ověření krouticím momentem + protokol</t>
  </si>
  <si>
    <t>1024</t>
  </si>
  <si>
    <t>-767138955</t>
  </si>
  <si>
    <t>091103000-R</t>
  </si>
  <si>
    <t>Doprava a přesun techniky- přesun montážní mechanizace (auto s hydraulikou/klíčem)</t>
  </si>
  <si>
    <t>soub.</t>
  </si>
  <si>
    <t>-734804537</t>
  </si>
  <si>
    <t>Svislé a kompletní konstrukce</t>
  </si>
  <si>
    <t>381181002</t>
  </si>
  <si>
    <t>Montáž univerzálních mobilních buněk v sestavě</t>
  </si>
  <si>
    <t>-813917595</t>
  </si>
  <si>
    <t>https://podminky.urs.cz/item/CS_URS_2026_01/381181002</t>
  </si>
  <si>
    <t>Kon1</t>
  </si>
  <si>
    <t>Kontajner 2,989 x 2,435 x 2,8 m - 2x vstupní dveře, vybavení a dispoziční řešení dle PD SO-02 D.1.3., energetiká úsporná opatření (LED osvětlení, přítomnostní čidla, střešní systémovový led panel, sanitární vybavení)</t>
  </si>
  <si>
    <t>ks</t>
  </si>
  <si>
    <t>1756900847</t>
  </si>
  <si>
    <t>P</t>
  </si>
  <si>
    <t>Poznámka k položce:_x000D_
Parametry obálky_x000D_
Střecha: U ≤ 0,15 W/m²K;  Stěny: U ≤ 0,20 W/m²K;  
Podlaha: U ≤ 0,15 W/m²K;  Okna: Uw ≤ 0,90 W/m²K (Ug 0,6–0,7; teplý rámeček);  
Dveře: Ud ≤ 1,0 W/m²K_x000D_
_x000D_
Odvodnění střechy řešeno systémově dle výrobce modulů.</t>
  </si>
  <si>
    <t>Kon2</t>
  </si>
  <si>
    <t>Kontajner 6,055 x 2,435 x 2,8 m - 1x dvoukřídlé vstupní dveře, 2× dvoukřídlé okno, vybavení a dispoziční řešení dle PD SO-02 D.1.3., energetiká úsporná opatření (LED osvětlení, přítomnostní čidla, střešní systémovový led panel, sanitární vybavení)</t>
  </si>
  <si>
    <t>-1243187826</t>
  </si>
  <si>
    <t>Kon3</t>
  </si>
  <si>
    <t>Kontajner 6,055 x 2,435 x 2,8 m - 1x vstupní dveře, 1x vnitřní dveře, 2× dvoukřídlé okno, vybavení a dispoziční řešení dle PD SO-02 D.1.3., energetiká úsporná opatření (LED osvětlení, přítomnostní čidla, střešní systémovový led panel, sanitární vybavení)</t>
  </si>
  <si>
    <t>1499435935</t>
  </si>
  <si>
    <t>Kon4</t>
  </si>
  <si>
    <t>Kontajner 6,055 x 2,435 x 2,8 m - 2x otvor pro vnitřní dveře, 1× jednokřídlé okno, 2× dvoukřídlé okno, vybavení a dispoziční řešení dle PD SO-02 D.1.3., energetiká úsporná opatření (LED osvětlení, přítomnostní čidla, střešní systémovový led panel, sanitární vybavení)</t>
  </si>
  <si>
    <t>-670330436</t>
  </si>
  <si>
    <t>Kon5</t>
  </si>
  <si>
    <t>-436110690</t>
  </si>
  <si>
    <t>Kon6</t>
  </si>
  <si>
    <t>Kontajner 6,055 x 2,935 x 2,8 m - 1x dvoukřídlé vstupní dveře, 2× dvoukřídlé okno, vybavení a dispoziční řešení dle PD SO-02 D.1.3., energetiká úsporná opatření (LED osvětlení, přítomnostní čidla, střešní systémovový led panel, sanitární vybavení)</t>
  </si>
  <si>
    <t>1767098790</t>
  </si>
  <si>
    <t>Kon7</t>
  </si>
  <si>
    <t>Kontajner 6,055 x 2,435 x 2,8 m - 3x vstupní dveře, 3× jednokřídlé okno, vybavení a dispoziční řešení dle PD SO-02 D.1.3., energetiká úsporná opatření (LED osvětlení, přítomnostní čidla, střešní systémovový led panel, sanitární vybavení)</t>
  </si>
  <si>
    <t>2141106092</t>
  </si>
  <si>
    <t>01atika</t>
  </si>
  <si>
    <t>Dodávka a montáž typové/systémové atiky dle výrobce, včetně veškerých dílů systému, kotvení, spojovacího materiálu, těsnění, rohů/napojení, případně oplechování a ukončení dle systémového řešení výrobce.
Barevné provedení / povrchová úprava dle specifikace výrobce (např. antracit).
Zaměření na stavbě, montáž, doprava v rámci položky. Provedení po obvodě kontarjnerů.</t>
  </si>
  <si>
    <t>bm</t>
  </si>
  <si>
    <t>-42102683</t>
  </si>
  <si>
    <t>091002000-R</t>
  </si>
  <si>
    <t>Pronájem autojeřábu vč. obsluhy pro montáž kontejnerových buněk (nakládka, vykládka, osazení)</t>
  </si>
  <si>
    <t>hod</t>
  </si>
  <si>
    <t>1771953807</t>
  </si>
  <si>
    <t>998</t>
  </si>
  <si>
    <t>Přesun hmot</t>
  </si>
  <si>
    <t>19</t>
  </si>
  <si>
    <t>998014221</t>
  </si>
  <si>
    <t>Přesun hmot pro budovy a haly občanské výstavby, bydlení, výrobu a služby s nosnou svislou konstrukcí montovanou z dílců kovových vodorovná dopravní vzdálenost do 100 m, pro budovy a haly vícepodlažní, výšky do 18 m</t>
  </si>
  <si>
    <t>-954119671</t>
  </si>
  <si>
    <t>https://podminky.urs.cz/item/CS_URS_2026_01/998014221</t>
  </si>
  <si>
    <t>20</t>
  </si>
  <si>
    <t>998014294</t>
  </si>
  <si>
    <t>Přesun hmot pro budovy a haly občanské výstavby, bydlení, výrobu a služby s nosnou svislou konstrukcí montovanou z dílců kovových Příplatek k cenám za zvětšený přesun přes vymezenou vodorovnou dopravní vzdálenost do 5000 m</t>
  </si>
  <si>
    <t>-1861440646</t>
  </si>
  <si>
    <t>https://podminky.urs.cz/item/CS_URS_2026_01/998014294</t>
  </si>
  <si>
    <t>998014295</t>
  </si>
  <si>
    <t>Přesun hmot pro budovy a haly občanské výstavby, bydlení, výrobu a služby s nosnou svislou konstrukcí montovanou z dílců kovových Příplatek k cenám za zvětšený přesun přes vymezenou vodorovnou dopravní vzdálenost za každých dalších započatých 5000 m</t>
  </si>
  <si>
    <t>1621423103</t>
  </si>
  <si>
    <t>https://podminky.urs.cz/item/CS_URS_2026_01/998014295</t>
  </si>
  <si>
    <t>PSV</t>
  </si>
  <si>
    <t>Práce a dodávky PSV</t>
  </si>
  <si>
    <t>762</t>
  </si>
  <si>
    <t>Konstrukce tesařské</t>
  </si>
  <si>
    <t>22</t>
  </si>
  <si>
    <t>762000000-R</t>
  </si>
  <si>
    <t>Dod+mtz - Spojovací materiál pro krov a latě (KVH) – konstrukční vruty, svorníky, matice, podložky, úhelníky, perforované pásky, kotevní plechy, zinkované/ŽZ</t>
  </si>
  <si>
    <t>kg</t>
  </si>
  <si>
    <t>528334245</t>
  </si>
  <si>
    <t>Poznámka k položce:_x000D_
Zahrnuje dřevo–dřevo a dřevo–ocel spoje krovu; bez spojovacího materiálu krytiny</t>
  </si>
  <si>
    <t>(3,24*9,35*2)*1,2</t>
  </si>
  <si>
    <t>23</t>
  </si>
  <si>
    <t>762332621</t>
  </si>
  <si>
    <t>Montáž vázaných konstrukcí krovů střech pultových, sedlových, valbových, stanových čtvercového nebo obdélníkového půdorysu z lepených hranolů pomocí ocelových spojek (spojky ve specifikaci) průřezové plochy přes 50 do 120 cm2</t>
  </si>
  <si>
    <t>m</t>
  </si>
  <si>
    <t>-1113092457</t>
  </si>
  <si>
    <t>https://podminky.urs.cz/item/CS_URS_2026_01/762332621</t>
  </si>
  <si>
    <t>9,35*26</t>
  </si>
  <si>
    <t>24</t>
  </si>
  <si>
    <t>61223269</t>
  </si>
  <si>
    <t>hranol konstrukční KVH lepený průřezu 80x80-280mm pohledový</t>
  </si>
  <si>
    <t>32</t>
  </si>
  <si>
    <t>110982163</t>
  </si>
  <si>
    <t>(0,08*0,12*3,5*13)*2 "krokev"</t>
  </si>
  <si>
    <t>0,874*1,1 'Přepočtené koeficientem množství</t>
  </si>
  <si>
    <t>25</t>
  </si>
  <si>
    <t>61223270</t>
  </si>
  <si>
    <t>hranol konstrukční KVH lepený průřezu 100x100-280mm pohledový</t>
  </si>
  <si>
    <t>520651191</t>
  </si>
  <si>
    <t>0,10*0,16*9,354 "vaznice"</t>
  </si>
  <si>
    <t>0,15*1,1 'Přepočtené koeficientem množství</t>
  </si>
  <si>
    <t>26</t>
  </si>
  <si>
    <t>762342216</t>
  </si>
  <si>
    <t>Montáž laťování střech jednoduchých sklonu do 60° při osové vzdálenosti latí přes 360 do 600 mm</t>
  </si>
  <si>
    <t>558773583</t>
  </si>
  <si>
    <t>https://podminky.urs.cz/item/CS_URS_2026_01/762342216</t>
  </si>
  <si>
    <t>3,24*9,35*2</t>
  </si>
  <si>
    <t>27</t>
  </si>
  <si>
    <t>61223260</t>
  </si>
  <si>
    <t>hranol konstrukční KVH lepený průřezu 40x60-280mm nepohledový</t>
  </si>
  <si>
    <t>1160165456</t>
  </si>
  <si>
    <t>(0,04*0,06*9,35)*12</t>
  </si>
  <si>
    <t>0,269*1,25 'Přepočtené koeficientem množství</t>
  </si>
  <si>
    <t>28</t>
  </si>
  <si>
    <t>998762112</t>
  </si>
  <si>
    <t>Přesun hmot pro konstrukce tesařské stanovený z hmotnosti přesunovaného materiálu vodorovná dopravní vzdálenost do 50 m s omezením mechanizace v objektech výšky přes 6 do 12 m</t>
  </si>
  <si>
    <t>2118092276</t>
  </si>
  <si>
    <t>https://podminky.urs.cz/item/CS_URS_2026_01/998762112</t>
  </si>
  <si>
    <t>29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</si>
  <si>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</si>
  <si>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</si>
  <si>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-1437916612</t>
  </si>
  <si>
    <t>https://podminky.urs.cz/item/CS_URS_2026_01/998762122</t>
  </si>
  <si>
    <t>765</t>
  </si>
  <si>
    <t>Krytina skládaná</t>
  </si>
  <si>
    <t>30</t>
  </si>
  <si>
    <t>765142021-R</t>
  </si>
  <si>
    <t>Montáž krytiny z polykarbonátových desek rovných trapézových na dřevěnou konstrukci včetně systémového hřebanáče</t>
  </si>
  <si>
    <t>1365441814</t>
  </si>
  <si>
    <t>31</t>
  </si>
  <si>
    <t>28319008-R</t>
  </si>
  <si>
    <t>polykarbonátové trapézové zastřešení</t>
  </si>
  <si>
    <t>-1949896782</t>
  </si>
  <si>
    <t>60,588*1,2 'Přepočtené koeficientem množství</t>
  </si>
  <si>
    <t>765000000-R</t>
  </si>
  <si>
    <t>Dod+mtz - Spojovací materiál pro polykarbonátové desky – vruty do dřeva/oceli s EPDM těsněním, podložky</t>
  </si>
  <si>
    <t>2042167121</t>
  </si>
  <si>
    <t>(3,24*9,35*2)*0,25</t>
  </si>
  <si>
    <t>33</t>
  </si>
  <si>
    <t>998765112</t>
  </si>
  <si>
    <t>Přesun hmot pro krytiny skládané stanovený z hmotnosti přesunovaného materiálu vodorovná dopravní vzdálenost do 50 m s omezením mechanizace na objektech výšky přes 6 do 12 m</t>
  </si>
  <si>
    <t>535657049</t>
  </si>
  <si>
    <t>https://podminky.urs.cz/item/CS_URS_2026_01/998765112</t>
  </si>
  <si>
    <t>34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</si>
  <si>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</si>
  <si>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</si>
  <si>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-920555188</t>
  </si>
  <si>
    <t>https://podminky.urs.cz/item/CS_URS_2026_01/998765122</t>
  </si>
  <si>
    <t>766</t>
  </si>
  <si>
    <t>Konstrukce truhlářské</t>
  </si>
  <si>
    <t>35</t>
  </si>
  <si>
    <t>766811116_R</t>
  </si>
  <si>
    <t>Dod+ mtz úklidového regálu s odkládacími policemi šířka 900mm, hloubka 400 mm, výška 2000 mm laminovaná DTD-L tl.min 18 mm - bílá, kovové barevné doplňky</t>
  </si>
  <si>
    <t>1148986441</t>
  </si>
  <si>
    <t>36</t>
  </si>
  <si>
    <t>766811152_R</t>
  </si>
  <si>
    <t>Dod+ mtz převlékací lavice s věšákem a horní odkládací policí, šířka místa min 500 mm, hloubka 500 mm, laminovaná DTD-L tl.min 18 mm (35mm sedací část) - dekor dřevo , kovové barevné doplňky</t>
  </si>
  <si>
    <t>570085634</t>
  </si>
  <si>
    <t>37</t>
  </si>
  <si>
    <t>69752121</t>
  </si>
  <si>
    <t>koberec čistící zóna, střižená smyčka, vlákno PA Econyl, 920g/m2, zátěž 33, Bfl-S1, záda vinyl</t>
  </si>
  <si>
    <t>157619646</t>
  </si>
  <si>
    <t>(0,9*0,6)*2</t>
  </si>
  <si>
    <t>(0,9*0,6)*5</t>
  </si>
  <si>
    <t>38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</si>
  <si>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</si>
  <si>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</si>
  <si>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1956628544</t>
  </si>
  <si>
    <t>https://podminky.urs.cz/item/CS_URS_2026_01/998766121</t>
  </si>
  <si>
    <t>39</t>
  </si>
  <si>
    <t>998766129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</si>
  <si>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</si>
  <si>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1421445487</t>
  </si>
  <si>
    <t>https://podminky.urs.cz/item/CS_URS_2026_01/998766129</t>
  </si>
  <si>
    <t>767</t>
  </si>
  <si>
    <t>Konstrukce zámečnické</t>
  </si>
  <si>
    <t>40</t>
  </si>
  <si>
    <t>767531212</t>
  </si>
  <si>
    <t>Montáž vstupních čisticích zón z rohoží kovových nebo plastových plochy přes 0,5 do 1 m2</t>
  </si>
  <si>
    <t>-2067374970</t>
  </si>
  <si>
    <t>https://podminky.urs.cz/item/CS_URS_2026_01/767531212</t>
  </si>
  <si>
    <t>41</t>
  </si>
  <si>
    <t>69752035</t>
  </si>
  <si>
    <t>rohož vstupní samonosná kovová - škrabák v 20mm</t>
  </si>
  <si>
    <t>918992404</t>
  </si>
  <si>
    <t>3,5*1,1 'Přepočtené koeficientem množství</t>
  </si>
  <si>
    <t>42</t>
  </si>
  <si>
    <t>767531232</t>
  </si>
  <si>
    <t>Montáž vstupních čisticích zón z rohoží osazení záchytné vany plochy přes 0,5 do 1 m2</t>
  </si>
  <si>
    <t>-1735636888</t>
  </si>
  <si>
    <t>https://podminky.urs.cz/item/CS_URS_2026_01/767531232</t>
  </si>
  <si>
    <t>43</t>
  </si>
  <si>
    <t>69752164</t>
  </si>
  <si>
    <t>vana záchytná čistících zón z nerezového plechu včetně rámu přes 0,5 do 1,0m2</t>
  </si>
  <si>
    <t>-97546176</t>
  </si>
  <si>
    <t>44</t>
  </si>
  <si>
    <t>767832112</t>
  </si>
  <si>
    <t>Montáž venkovních požárních žebříků na ocelovou konstrukci bez suchovodu</t>
  </si>
  <si>
    <t>657730394</t>
  </si>
  <si>
    <t>https://podminky.urs.cz/item/CS_URS_2026_01/767832112</t>
  </si>
  <si>
    <t>45</t>
  </si>
  <si>
    <t>44983000</t>
  </si>
  <si>
    <t>žebřík venkovní bez suchovodu v provedení žárový Zn</t>
  </si>
  <si>
    <t>-914035635</t>
  </si>
  <si>
    <t>46</t>
  </si>
  <si>
    <t>767995116</t>
  </si>
  <si>
    <t>Montáž ostatních atypických zámečnických konstrukcí hmotnosti přes 100 do 250 kg</t>
  </si>
  <si>
    <t>1240857665</t>
  </si>
  <si>
    <t>https://podminky.urs.cz/item/CS_URS_2026_01/767995116</t>
  </si>
  <si>
    <t>2,301*1000 'Přepočtené koeficientem množství</t>
  </si>
  <si>
    <t>47</t>
  </si>
  <si>
    <t>13010970</t>
  </si>
  <si>
    <t>ocel profilová jakost S235JR (11 375) průřez HEB 100</t>
  </si>
  <si>
    <t>1884492372</t>
  </si>
  <si>
    <t>(65,28*10)/1000 "stojky"</t>
  </si>
  <si>
    <t>(124,44*5)/1000 "příčníky"</t>
  </si>
  <si>
    <t>48</t>
  </si>
  <si>
    <t>13010012</t>
  </si>
  <si>
    <t>tyč ocelová kruhová jakost S235JR (11 375) D 12mm</t>
  </si>
  <si>
    <t>-791099565</t>
  </si>
  <si>
    <t>(3,56*8)/1000 "diagonální ztužení"</t>
  </si>
  <si>
    <t>49</t>
  </si>
  <si>
    <t>14550190</t>
  </si>
  <si>
    <t>profil ocelový svařovaný jakost S235 průřez obdelníkový 100x50x3mm</t>
  </si>
  <si>
    <t>-1397370623</t>
  </si>
  <si>
    <t>(16,7*8)/1000 "podélníky"</t>
  </si>
  <si>
    <t>50</t>
  </si>
  <si>
    <t>13611248</t>
  </si>
  <si>
    <t>plech ocelový hladký jakost S235JR tl 20mm tabule</t>
  </si>
  <si>
    <t>-1981650096</t>
  </si>
  <si>
    <t>(3*157)/1000</t>
  </si>
  <si>
    <t>51</t>
  </si>
  <si>
    <t>13611228</t>
  </si>
  <si>
    <t>plech ocelový hladký jakost S235JR tl 10mm tabule</t>
  </si>
  <si>
    <t>-520527420</t>
  </si>
  <si>
    <t>(5*78,5)/1000 "spojovací platle, výztuhy"</t>
  </si>
  <si>
    <t>52</t>
  </si>
  <si>
    <t>628613611</t>
  </si>
  <si>
    <t>Žárové zinkování ponorem dílů ocelových konstrukcí mostů hmotnosti dílců do 100 kg</t>
  </si>
  <si>
    <t>-308664751</t>
  </si>
  <si>
    <t>https://podminky.urs.cz/item/CS_URS_2026_01/628613611</t>
  </si>
  <si>
    <t>Poznámka k položce:_x000D_
Střecha nad vstupem</t>
  </si>
  <si>
    <t>53</t>
  </si>
  <si>
    <t>767000000-R</t>
  </si>
  <si>
    <t>Dod+mtz - Spojovací a montážní materiál pro ocelovou konstrukci – šrouby, matice, podložky, kotevní prvky (Zn/ŽZ), drobný spojovací materiál</t>
  </si>
  <si>
    <t>296010356</t>
  </si>
  <si>
    <t>54</t>
  </si>
  <si>
    <t>998767102</t>
  </si>
  <si>
    <t>Přesun hmot pro zámečnické konstrukce stanovený z hmotnosti přesunovaného materiálu vodorovná dopravní vzdálenost do 50 m základní v objektech výšky přes 6 do 12 m</t>
  </si>
  <si>
    <t>-186072343</t>
  </si>
  <si>
    <t>https://podminky.urs.cz/item/CS_URS_2026_01/998767102</t>
  </si>
  <si>
    <t>55</t>
  </si>
  <si>
    <t>998767112</t>
  </si>
  <si>
    <t>Přesun hmot pro zámečnické konstrukce stanovený z hmotnosti přesunovaného materiálu vodorovná dopravní vzdálenost do 50 m s omezením mechanizace v objektech výšky přes 6 do 12 m</t>
  </si>
  <si>
    <t>1059713411</t>
  </si>
  <si>
    <t>https://podminky.urs.cz/item/CS_URS_2026_01/998767112</t>
  </si>
  <si>
    <t>56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</si>
  <si>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</si>
  <si>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</si>
  <si>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-1016590513</t>
  </si>
  <si>
    <t>https://podminky.urs.cz/item/CS_URS_2026_01/998767122</t>
  </si>
  <si>
    <t>D2</t>
  </si>
  <si>
    <t>57</t>
  </si>
  <si>
    <t>711491571.1</t>
  </si>
  <si>
    <t>Provedení pojistné izolace proti vodě fólií položenou volně s přelepením spojů na ploše svislé S</t>
  </si>
  <si>
    <t>1377895235</t>
  </si>
  <si>
    <t>https://podminky.urs.cz/item/CS_URS_2026_01/711491571.1</t>
  </si>
  <si>
    <t>58</t>
  </si>
  <si>
    <t>28329030</t>
  </si>
  <si>
    <t>fólie kontaktní difuzně propustná pro doplňkovou hydroizolační vrstvu, monolitická třívrstvá PES/PP 150-160g/m2, integrovaná samolepící páska</t>
  </si>
  <si>
    <t>-918849999</t>
  </si>
  <si>
    <t>výměra skladby*koeficient</t>
  </si>
  <si>
    <t>F0017*1,1</t>
  </si>
  <si>
    <t>59</t>
  </si>
  <si>
    <t>713132321.1</t>
  </si>
  <si>
    <t>Montáž tepelné izolace stěn do roštu jednosměrného vodorovného výšky do 6 m</t>
  </si>
  <si>
    <t>-531639910</t>
  </si>
  <si>
    <t>https://podminky.urs.cz/item/CS_URS_2026_01/713132321.1</t>
  </si>
  <si>
    <t>60</t>
  </si>
  <si>
    <t>63148158</t>
  </si>
  <si>
    <t>deska tepelně izolační minerální provětrávaných fasád λ=0,034-0,035 tl 50mm</t>
  </si>
  <si>
    <t>595271227</t>
  </si>
  <si>
    <t>F0017*1,02</t>
  </si>
  <si>
    <t>61</t>
  </si>
  <si>
    <t>767415112</t>
  </si>
  <si>
    <t>Montáž vnějšího obkladu skládaného pláště plechem tvarovaným výšky budovy do 6 m, uchyceným šroubováním</t>
  </si>
  <si>
    <t>-196768992</t>
  </si>
  <si>
    <t>https://podminky.urs.cz/item/CS_URS_2026_01/767415112</t>
  </si>
  <si>
    <t>62</t>
  </si>
  <si>
    <t>005T18R</t>
  </si>
  <si>
    <t>Profilovaný plech (válcovaný) TR18 tl. 0,5 mm</t>
  </si>
  <si>
    <t>1772859024</t>
  </si>
  <si>
    <t>F0017*1,13</t>
  </si>
  <si>
    <t>63</t>
  </si>
  <si>
    <t>767415290.1</t>
  </si>
  <si>
    <t>Montáž vnějšího obkladu skládaného pláště doplňků pro horizontálně kladený plech distančním pozinkovaným profilem tvaru "Z"</t>
  </si>
  <si>
    <t>141152744</t>
  </si>
  <si>
    <t>https://podminky.urs.cz/item/CS_URS_2026_01/767415290.1</t>
  </si>
  <si>
    <t>F0017*1,43</t>
  </si>
  <si>
    <t>64</t>
  </si>
  <si>
    <t>15441031</t>
  </si>
  <si>
    <t>profil nosného roštu Z50 dl3,05 m pozink</t>
  </si>
  <si>
    <t>-1029005212</t>
  </si>
  <si>
    <t>F0017*1,5</t>
  </si>
  <si>
    <t>65</t>
  </si>
  <si>
    <t>767415291.1</t>
  </si>
  <si>
    <t>Montáž vnějšího obkladu skládaného pláště doplňků pro horizontálně kladený plech distančním pozinkovaným profilem tvaru "OMEGA"</t>
  </si>
  <si>
    <t>-106166881</t>
  </si>
  <si>
    <t>https://podminky.urs.cz/item/CS_URS_2026_01/767415291.1</t>
  </si>
  <si>
    <t>F0017*1,678</t>
  </si>
  <si>
    <t>66</t>
  </si>
  <si>
    <t>15441035</t>
  </si>
  <si>
    <t>profil nosného roštu OM50/30 dl 3,05 m pozink</t>
  </si>
  <si>
    <t>1002095566</t>
  </si>
  <si>
    <t>67</t>
  </si>
  <si>
    <t>15441036</t>
  </si>
  <si>
    <t>profil nosného roštu OM80/30 dl 3,05 m pozink</t>
  </si>
  <si>
    <t>-896558821</t>
  </si>
  <si>
    <t>F0017*0,2625</t>
  </si>
  <si>
    <t>68</t>
  </si>
  <si>
    <t>767491001.1</t>
  </si>
  <si>
    <t>Montáž nosného roštu fasád, stěn a podhledů konzol kovových tvaru "A" pro uchycení vodorovného profilu roštu, kotvených do zdiva nebo lehčeného betonu</t>
  </si>
  <si>
    <t>1381591341</t>
  </si>
  <si>
    <t>https://podminky.urs.cz/item/CS_URS_2026_01/767491001.1</t>
  </si>
  <si>
    <t>F0017*2,3</t>
  </si>
  <si>
    <t>69</t>
  </si>
  <si>
    <t>1544105RA</t>
  </si>
  <si>
    <t>konzola nosného roštu A pozink</t>
  </si>
  <si>
    <t>684038164</t>
  </si>
  <si>
    <t>D3</t>
  </si>
  <si>
    <t>Úpravy venkovních ploch - Okapové chodníky</t>
  </si>
  <si>
    <t>70</t>
  </si>
  <si>
    <t>637121112</t>
  </si>
  <si>
    <t>Okapový chodník z kameniva s udusáním a urovnáním povrchu z kačírku tl. 150 mm</t>
  </si>
  <si>
    <t>-717221280</t>
  </si>
  <si>
    <t>https://podminky.urs.cz/item/CS_URS_2026_01/637121112</t>
  </si>
  <si>
    <t>71</t>
  </si>
  <si>
    <t>916231212</t>
  </si>
  <si>
    <t>Osazení chodníkového obrubníku betonového se zřízením lože, s vyplněním a zatřením spár cementovou maltou stojatého bez boční opěry, do lože z betonu prostého</t>
  </si>
  <si>
    <t>1091187892</t>
  </si>
  <si>
    <t>https://podminky.urs.cz/item/CS_URS_2026_01/916231212</t>
  </si>
  <si>
    <t>72</t>
  </si>
  <si>
    <t>59217018</t>
  </si>
  <si>
    <t>obrubník betonový chodníkový 1000x80x200mm</t>
  </si>
  <si>
    <t>1207870419</t>
  </si>
  <si>
    <t>D4</t>
  </si>
  <si>
    <t>TZB - Přípojky vody</t>
  </si>
  <si>
    <t>73</t>
  </si>
  <si>
    <t>121151103</t>
  </si>
  <si>
    <t>Sejmutí ornice strojně při souvislé ploše do 100 m2, tl. vrstvy do 200 mm</t>
  </si>
  <si>
    <t>-1349740924</t>
  </si>
  <si>
    <t>https://podminky.urs.cz/item/CS_URS_2026_01/121151103</t>
  </si>
  <si>
    <t>délka*šířka</t>
  </si>
  <si>
    <t>20.0*0.6</t>
  </si>
  <si>
    <t>74</t>
  </si>
  <si>
    <t>132251101</t>
  </si>
  <si>
    <t>Hloubení nezapažených rýh šířky do 800 mm strojně s urovnáním dna do předepsaného profilu a spádu v hornině třídy těžitelnosti I skupiny 3 do 20 m3</t>
  </si>
  <si>
    <t>170016225</t>
  </si>
  <si>
    <t>https://podminky.urs.cz/item/CS_URS_2026_01/132251101</t>
  </si>
  <si>
    <t>délka*šířka*(hloubka-tloušťka ornice)</t>
  </si>
  <si>
    <t>52.5*0.6*(1.5-0.2)</t>
  </si>
  <si>
    <t>75</t>
  </si>
  <si>
    <t>139001101</t>
  </si>
  <si>
    <t>Příplatek k cenám hloubených vykopávek za ztížení vykopávky v blízkosti podzemního vedení nebo výbušnin pro jakoukoliv třídu horniny</t>
  </si>
  <si>
    <t>2112686315</t>
  </si>
  <si>
    <t>https://podminky.urs.cz/item/CS_URS_2026_01/139001101</t>
  </si>
  <si>
    <t>předpoklad délky*šířka*hloubka</t>
  </si>
  <si>
    <t>2.0*0.6*1.5</t>
  </si>
  <si>
    <t>76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</si>
  <si>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</si>
  <si>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</si>
  <si>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-298555765</t>
  </si>
  <si>
    <t>https://podminky.urs.cz/item/CS_URS_2026_01/162351103</t>
  </si>
  <si>
    <t>77</t>
  </si>
  <si>
    <t>174151101.1</t>
  </si>
  <si>
    <t>Zásyp sypaninou z jakékoliv horniny strojně s uložením výkopku ve vrstvách se zhutněním jam, šachet, rýh nebo kolem objektů v těchto vykopávkách</t>
  </si>
  <si>
    <t>547867696</t>
  </si>
  <si>
    <t>https://podminky.urs.cz/item/CS_URS_2026_01/174151101.1</t>
  </si>
  <si>
    <t>délka*šířka*(hloubka-tloušťka ornice-tloušťka vrstvy obsypu-výška podkladního lože)</t>
  </si>
  <si>
    <t>52.5*0.6*(1.5-0.2-0.1-0.1)</t>
  </si>
  <si>
    <t>78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</si>
  <si>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</si>
  <si>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</si>
  <si>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-1994505161</t>
  </si>
  <si>
    <t>https://podminky.urs.cz/item/CS_URS_2026_01/175111101</t>
  </si>
  <si>
    <t>délka*šířka*tloušťka vrstvy obsypu</t>
  </si>
  <si>
    <t>52.5*0.6*0.1</t>
  </si>
  <si>
    <t>79</t>
  </si>
  <si>
    <t>58337308</t>
  </si>
  <si>
    <t>štěrkopísek frakce 0/2</t>
  </si>
  <si>
    <t>-1162331762</t>
  </si>
  <si>
    <t>šířka*délka*tloušťka vrstvy obsypu*spotřeba</t>
  </si>
  <si>
    <t>0.6*52.5*0.1*1.35</t>
  </si>
  <si>
    <t>80</t>
  </si>
  <si>
    <t>181351003</t>
  </si>
  <si>
    <t>Rozprostření a urovnání ornice v rovině nebo ve svahu sklonu do 1:5 strojně při souvislé ploše do 100 m2, tl. vrstvy do 200 mm</t>
  </si>
  <si>
    <t>-242345925</t>
  </si>
  <si>
    <t>https://podminky.urs.cz/item/CS_URS_2026_01/181351003</t>
  </si>
  <si>
    <t>81</t>
  </si>
  <si>
    <t>451573111</t>
  </si>
  <si>
    <t>Lože pod potrubí, stoky a drobné objekty v otevřeném výkopu z písku a štěrkopísku do 63 mm</t>
  </si>
  <si>
    <t>-459343196</t>
  </si>
  <si>
    <t>https://podminky.urs.cz/item/CS_URS_2026_01/451573111</t>
  </si>
  <si>
    <t>délka*šířka*výška podkladního lože</t>
  </si>
  <si>
    <t>82</t>
  </si>
  <si>
    <t>871171141</t>
  </si>
  <si>
    <t>Montáž vodovodního potrubí z polyetylenu PE100 RC v otevřeném výkopu svařovaných na tupo SDR 11/PN16 d 40 x 3,7 mm</t>
  </si>
  <si>
    <t>306014900</t>
  </si>
  <si>
    <t>https://podminky.urs.cz/item/CS_URS_2026_01/871171141</t>
  </si>
  <si>
    <t>délka</t>
  </si>
  <si>
    <t>52.5</t>
  </si>
  <si>
    <t>83</t>
  </si>
  <si>
    <t>28613501</t>
  </si>
  <si>
    <t>potrubí vodovodní dvouvrstvé PE100 RC SDR11 40x3,7mm</t>
  </si>
  <si>
    <t>-1021029439</t>
  </si>
  <si>
    <t>52,5*1,015 'Přepočtené koeficientem množství</t>
  </si>
  <si>
    <t>84</t>
  </si>
  <si>
    <t>891211112</t>
  </si>
  <si>
    <t>Montáž vodovodních armatur na potrubí šoupátek nebo klapek uzavíracích v otevřeném výkopu nebo v šachtách s osazením zemní soupravy (bez poklopů) DN 50</t>
  </si>
  <si>
    <t>-1469361902</t>
  </si>
  <si>
    <t>https://podminky.urs.cz/item/CS_URS_2026_01/891211112</t>
  </si>
  <si>
    <t>85</t>
  </si>
  <si>
    <t>42221210</t>
  </si>
  <si>
    <t>šoupě přírubové vodovodní krátká stavební dl DN 50 PN10-16</t>
  </si>
  <si>
    <t>-362056167</t>
  </si>
  <si>
    <t>86</t>
  </si>
  <si>
    <t>42291072</t>
  </si>
  <si>
    <t>souprava zemní pro šoupátka DN 40-50mm Rd 1,5m</t>
  </si>
  <si>
    <t>-2141909320</t>
  </si>
  <si>
    <t>87</t>
  </si>
  <si>
    <t>891269111</t>
  </si>
  <si>
    <t>Montáž vodovodních armatur na potrubí navrtávacích pasů s ventilem Jt 1 MPa, na potrubí z trub litinových, ocelových nebo plastických hmot DN 100</t>
  </si>
  <si>
    <t>-2080153995</t>
  </si>
  <si>
    <t>https://podminky.urs.cz/item/CS_URS_2026_01/891269111</t>
  </si>
  <si>
    <t>88</t>
  </si>
  <si>
    <t>42271414</t>
  </si>
  <si>
    <t>pás navrtávací z tvárné litiny DN 100, pro litinové a ocelové potrubí, se závitovým výstupem 1",5/4",6/4",2"</t>
  </si>
  <si>
    <t>-1220318611</t>
  </si>
  <si>
    <t>89</t>
  </si>
  <si>
    <t>892233122</t>
  </si>
  <si>
    <t>Proplach a dezinfekce vodovodního potrubí DN od 40 do 70</t>
  </si>
  <si>
    <t>1291347369</t>
  </si>
  <si>
    <t>https://podminky.urs.cz/item/CS_URS_2026_01/892233122</t>
  </si>
  <si>
    <t>90</t>
  </si>
  <si>
    <t>892241111</t>
  </si>
  <si>
    <t>Tlakové zkoušky vodou na potrubí DN do 80</t>
  </si>
  <si>
    <t>-327351038</t>
  </si>
  <si>
    <t>https://podminky.urs.cz/item/CS_URS_2026_01/892241111</t>
  </si>
  <si>
    <t>91</t>
  </si>
  <si>
    <t>899401112</t>
  </si>
  <si>
    <t>Osazení poklopů uličních s pevným rámem litinových šoupátkových</t>
  </si>
  <si>
    <t>-1685612455</t>
  </si>
  <si>
    <t>https://podminky.urs.cz/item/CS_URS_2026_01/899401112</t>
  </si>
  <si>
    <t>92</t>
  </si>
  <si>
    <t>42291352</t>
  </si>
  <si>
    <t>poklop litinový šoupátkový pro zemní soupravy osazení do terénu a do vozovky</t>
  </si>
  <si>
    <t>1590578065</t>
  </si>
  <si>
    <t>D5</t>
  </si>
  <si>
    <t>TZB - Přípojky kanalizace</t>
  </si>
  <si>
    <t>93</t>
  </si>
  <si>
    <t>-288573736</t>
  </si>
  <si>
    <t>5.6*0.9</t>
  </si>
  <si>
    <t>94</t>
  </si>
  <si>
    <t>132251252</t>
  </si>
  <si>
    <t>Hloubení nezapažených rýh šířky přes 800 do 2 000 mm strojně s urovnáním dna do předepsaného profilu a spádu v hornině třídy těžitelnosti I skupiny 3 přes 20 do 50 m3</t>
  </si>
  <si>
    <t>307765726</t>
  </si>
  <si>
    <t>https://podminky.urs.cz/item/CS_URS_2026_01/132251252</t>
  </si>
  <si>
    <t>48,4*0.9*(1.5-0.2)</t>
  </si>
  <si>
    <t>95</t>
  </si>
  <si>
    <t>662276723</t>
  </si>
  <si>
    <t>2.0*0.9*1.5</t>
  </si>
  <si>
    <t>96</t>
  </si>
  <si>
    <t>-1787369037</t>
  </si>
  <si>
    <t>52.5*0.9*(1.5-0.2)</t>
  </si>
  <si>
    <t>97</t>
  </si>
  <si>
    <t>1338831805</t>
  </si>
  <si>
    <t>52.5*0.9*(1.5-0.2-0.2-0.1)</t>
  </si>
  <si>
    <t>98</t>
  </si>
  <si>
    <t>427187529</t>
  </si>
  <si>
    <t>52.5*0.9*0.2</t>
  </si>
  <si>
    <t>99</t>
  </si>
  <si>
    <t>1792298</t>
  </si>
  <si>
    <t>délka*šířka*tloušťka vrstvy obsypu*objemová hmotnost kameniva</t>
  </si>
  <si>
    <t>52.5*0.9*0.2*1.35</t>
  </si>
  <si>
    <t>100</t>
  </si>
  <si>
    <t>-1641789574</t>
  </si>
  <si>
    <t>52.5*0.9</t>
  </si>
  <si>
    <t>101</t>
  </si>
  <si>
    <t>-815214640</t>
  </si>
  <si>
    <t>52.5*0.9*0.1</t>
  </si>
  <si>
    <t>102</t>
  </si>
  <si>
    <t>871313121</t>
  </si>
  <si>
    <t>Montáž kanalizačního potrubí z tvrdého PVC-U hladkého plnostěnného tuhost SN 8 DN 160</t>
  </si>
  <si>
    <t>224321736</t>
  </si>
  <si>
    <t>https://podminky.urs.cz/item/CS_URS_2026_01/871313121</t>
  </si>
  <si>
    <t>103</t>
  </si>
  <si>
    <t>28611131</t>
  </si>
  <si>
    <t>trubka kanalizační PVC DN 160x1000mm SN4</t>
  </si>
  <si>
    <t>2060769593</t>
  </si>
  <si>
    <t>délka*ztratné</t>
  </si>
  <si>
    <t>52.5*1.05</t>
  </si>
  <si>
    <t>104</t>
  </si>
  <si>
    <t>877310310</t>
  </si>
  <si>
    <t>Montáž tvarovek na kanalizačním plastovém potrubí z PP nebo PVC-U hladkého plnostěnného kolen, víček nebo hrdlových uzávěrů DN 150</t>
  </si>
  <si>
    <t>-1463362908</t>
  </si>
  <si>
    <t>https://podminky.urs.cz/item/CS_URS_2026_01/877310310</t>
  </si>
  <si>
    <t>105</t>
  </si>
  <si>
    <t>28617162</t>
  </si>
  <si>
    <t>koleno kanalizační PP třívrstvé SN16 DN 150x15°</t>
  </si>
  <si>
    <t>2061668248</t>
  </si>
  <si>
    <t>106</t>
  </si>
  <si>
    <t>894812001</t>
  </si>
  <si>
    <t>Revizní a čistící šachta z polypropylenu PP pro hladké trouby DN 400 šachtové dno (DN šachty / DN trubního vedení) DN 400/150 přímý tok</t>
  </si>
  <si>
    <t>-558321817</t>
  </si>
  <si>
    <t>https://podminky.urs.cz/item/CS_URS_2026_01/894812001</t>
  </si>
  <si>
    <t>107</t>
  </si>
  <si>
    <t>894812312</t>
  </si>
  <si>
    <t>Revizní a čistící šachta z polypropylenu PP pro hladké trouby DN 600 šachtové dno (DN šachty / DN trubního vedení) DN 600/160 průtočné 30°,60°,90°</t>
  </si>
  <si>
    <t>-1494415681</t>
  </si>
  <si>
    <t>https://podminky.urs.cz/item/CS_URS_2026_01/894812312</t>
  </si>
  <si>
    <t>108</t>
  </si>
  <si>
    <t>894812032</t>
  </si>
  <si>
    <t>Revizní a čistící šachta z polypropylenu PP pro hladké trouby DN 400 roura šachtová korugovaná bez hrdla, světlé hloubky 1500 mm</t>
  </si>
  <si>
    <t>-1786880984</t>
  </si>
  <si>
    <t>https://podminky.urs.cz/item/CS_URS_2026_01/894812032</t>
  </si>
  <si>
    <t>109</t>
  </si>
  <si>
    <t>894812332</t>
  </si>
  <si>
    <t>Revizní a čistící šachta z polypropylenu PP pro hladké trouby DN 600 roura šachtová korugovaná, světlé hloubky 2 000 mm</t>
  </si>
  <si>
    <t>1528770832</t>
  </si>
  <si>
    <t>https://podminky.urs.cz/item/CS_URS_2026_01/894812332</t>
  </si>
  <si>
    <t>110</t>
  </si>
  <si>
    <t>894812051</t>
  </si>
  <si>
    <t>Revizní a čistící šachta z polypropylenu PP pro hladké trouby DN 400 poklop plastový (pro třídu zatížení) pochůzí (A15)</t>
  </si>
  <si>
    <t>-46846966</t>
  </si>
  <si>
    <t>https://podminky.urs.cz/item/CS_URS_2026_01/894812051</t>
  </si>
  <si>
    <t>111</t>
  </si>
  <si>
    <t>894812351</t>
  </si>
  <si>
    <t>Revizní a čistící šachta z polypropylenu PP pro hladké trouby DN 600 poklop (mříž) litinový pro třídu zatížení A15 s betonovým prstencem</t>
  </si>
  <si>
    <t>726017410</t>
  </si>
  <si>
    <t>https://podminky.urs.cz/item/CS_URS_2026_01/894812351</t>
  </si>
  <si>
    <t>112</t>
  </si>
  <si>
    <t>721290112</t>
  </si>
  <si>
    <t>Zkouška těsnosti kanalizace v objektech vodou DN 150 nebo DN 200</t>
  </si>
  <si>
    <t>-407421027</t>
  </si>
  <si>
    <t>https://podminky.urs.cz/item/CS_URS_2026_01/721290112</t>
  </si>
  <si>
    <t>D6</t>
  </si>
  <si>
    <t>TZB - Přípojky elektřiny</t>
  </si>
  <si>
    <t>113</t>
  </si>
  <si>
    <t>210812037</t>
  </si>
  <si>
    <t>Montáž izolovaných kabelů měděných do 1 kV bez ukončení plných nebo laněných kulatých (např. CYKY, CYKFY) uložených volně nebo v liště počtu a průřezu žil 4x25 až 35 mm2</t>
  </si>
  <si>
    <t>-1956083999</t>
  </si>
  <si>
    <t>https://podminky.urs.cz/item/CS_URS_2026_01/210812037</t>
  </si>
  <si>
    <t>33,5+33,5</t>
  </si>
  <si>
    <t>114</t>
  </si>
  <si>
    <t>34111620</t>
  </si>
  <si>
    <t>kabel silový jádro Cu izolace PVC plášť PVC 0,6/1kV (1-CYKY) 4x35mm2</t>
  </si>
  <si>
    <t>327538116</t>
  </si>
  <si>
    <t>33,5*1.08</t>
  </si>
  <si>
    <t>36,18*1,15 'Přepočtené koeficientem množství</t>
  </si>
  <si>
    <t>115</t>
  </si>
  <si>
    <t>34111554</t>
  </si>
  <si>
    <t>kabel silový jádro Cu izolace PVC plášť PVC 0,6/1kV (1-CYKY) 3x25mm2</t>
  </si>
  <si>
    <t>1761316988</t>
  </si>
  <si>
    <t>116</t>
  </si>
  <si>
    <t>219991112</t>
  </si>
  <si>
    <t>Položení chráničky z plastových trubek vnitřní průměr přes 35 do 50 mm</t>
  </si>
  <si>
    <t>-648481521</t>
  </si>
  <si>
    <t>https://podminky.urs.cz/item/CS_URS_2026_01/219991112</t>
  </si>
  <si>
    <t>33,5*5</t>
  </si>
  <si>
    <t>117</t>
  </si>
  <si>
    <t>34571351</t>
  </si>
  <si>
    <t>trubka elektroinstalační ohebná dvouplášťová korugovaná HDPE (chránička) D 40/50mm</t>
  </si>
  <si>
    <t>385175699</t>
  </si>
  <si>
    <t>167,5*1,05 'Přepočtené koeficientem množství</t>
  </si>
  <si>
    <t>118</t>
  </si>
  <si>
    <t>460010025</t>
  </si>
  <si>
    <t>Vytyčení trasy inženýrských sítí v zastavěném prostoru</t>
  </si>
  <si>
    <t>km</t>
  </si>
  <si>
    <t>19391679</t>
  </si>
  <si>
    <t>https://podminky.urs.cz/item/CS_URS_2026_01/460010025</t>
  </si>
  <si>
    <t>délka*koeficient přepočtu jednotek</t>
  </si>
  <si>
    <t>33,5*0.001</t>
  </si>
  <si>
    <t>119</t>
  </si>
  <si>
    <t>460172112</t>
  </si>
  <si>
    <t>Hloubení kabelových rýh strojně včetně urovnání dna s přemístěním výkopku do vzdálenosti 3 m od okraje jámy nebo s naložením na dopravní prostředek ostatních rozměrů v hornině třídy těžitelnosti I skupiny 3</t>
  </si>
  <si>
    <t>1815819685</t>
  </si>
  <si>
    <t>https://podminky.urs.cz/item/CS_URS_2026_01/460172112</t>
  </si>
  <si>
    <t>délka*šířka*hloubka</t>
  </si>
  <si>
    <t>33,5*0.6*0.8</t>
  </si>
  <si>
    <t>120</t>
  </si>
  <si>
    <t>460462112</t>
  </si>
  <si>
    <t>Zásyp kabelových rýh strojně v omezeném prostoru s přemístěním sypaniny ze vzdálenosti do 10 m, s uložením výkopku ve vrstvách včetně zhutnění a urovnání povrchu ostatních rozměrů v hornině třídy těžitelnosti I skupiny 3</t>
  </si>
  <si>
    <t>1554724718</t>
  </si>
  <si>
    <t>https://podminky.urs.cz/item/CS_URS_2026_01/460462112</t>
  </si>
  <si>
    <t>121</t>
  </si>
  <si>
    <t>460581121</t>
  </si>
  <si>
    <t>Úprava terénu zatravnění, včetně dodání osiva a zalití vodou na rovině</t>
  </si>
  <si>
    <t>2095663879</t>
  </si>
  <si>
    <t>https://podminky.urs.cz/item/CS_URS_2026_01/460581121</t>
  </si>
  <si>
    <t>5.0*0.6</t>
  </si>
  <si>
    <t>122</t>
  </si>
  <si>
    <t>460661113</t>
  </si>
  <si>
    <t>Kabelové lože z písku včetně podsypu, zhutnění a urovnání povrchu pro kabely nn bez zakrytí, šířky přes 50 do 65 cm</t>
  </si>
  <si>
    <t>-847897012</t>
  </si>
  <si>
    <t>https://podminky.urs.cz/item/CS_URS_2026_01/460661113</t>
  </si>
  <si>
    <t>33,5</t>
  </si>
  <si>
    <t>123</t>
  </si>
  <si>
    <t>460671112</t>
  </si>
  <si>
    <t>Výstražné prvky pro krytí kabelů včetně vyrovnání povrchu rýhy, rozvinutí a uložení fólie, šířky přes 20 do 25 cm</t>
  </si>
  <si>
    <t>-1212772339</t>
  </si>
  <si>
    <t>https://podminky.urs.cz/item/CS_URS_2026_01/460671112</t>
  </si>
  <si>
    <t>VRN1</t>
  </si>
  <si>
    <t>Průzkumné, zeměměřičské a projektové práce</t>
  </si>
  <si>
    <t>124</t>
  </si>
  <si>
    <t>013254000</t>
  </si>
  <si>
    <t>Dokumentace skutečného provedení stavby</t>
  </si>
  <si>
    <t>404264912</t>
  </si>
  <si>
    <t>https://podminky.urs.cz/item/CS_URS_2026_01/013254000</t>
  </si>
  <si>
    <t>125</t>
  </si>
  <si>
    <t>013294000</t>
  </si>
  <si>
    <t>Výrobní dokumentace kontajnerů a zastřešení</t>
  </si>
  <si>
    <t>2130227146</t>
  </si>
  <si>
    <t>https://podminky.urs.cz/item/CS_URS_2026_01/013294000</t>
  </si>
  <si>
    <t>SO-03 - Vzduchovková střelnice</t>
  </si>
  <si>
    <t xml:space="preserve">    D0 - Sanace</t>
  </si>
  <si>
    <t xml:space="preserve">    D1 - SKLADBA "C" - BETONOVÁ DLAŽBA</t>
  </si>
  <si>
    <t xml:space="preserve">    D2 - SKLADBA "D"- ŠTĚRKOVÝ TRÁVNÍK</t>
  </si>
  <si>
    <t xml:space="preserve">    D3 - ELE - Zásuvková skříň</t>
  </si>
  <si>
    <t xml:space="preserve">    D4 - Osazení a dodávka chodníkového obrubníku betonového stojatého</t>
  </si>
  <si>
    <t xml:space="preserve">    711 - Izolace proti vodě, vlhkosti a plynům</t>
  </si>
  <si>
    <t xml:space="preserve">    VRN4 - Inženýrská činnost</t>
  </si>
  <si>
    <t>111111102</t>
  </si>
  <si>
    <t>Odstranění travin a rákosu ručně travin pro jakoukoli plochu ve svahu sklonu přes 1:5</t>
  </si>
  <si>
    <t>-390546740</t>
  </si>
  <si>
    <t>https://podminky.urs.cz/item/CS_URS_2026_01/111111102</t>
  </si>
  <si>
    <t>111211201</t>
  </si>
  <si>
    <t>Odstranění křovin a stromů s odstraněním kořenů ručně průměru kmene do 100 mm jakékoliv plochy v rovině nebo ve svahu o sklonu přes 1:5</t>
  </si>
  <si>
    <t>-472066744</t>
  </si>
  <si>
    <t>https://podminky.urs.cz/item/CS_URS_2026_01/111211201</t>
  </si>
  <si>
    <t>164521916</t>
  </si>
  <si>
    <t>plocha ornice</t>
  </si>
  <si>
    <t>498.0</t>
  </si>
  <si>
    <t>122252203</t>
  </si>
  <si>
    <t>Odkopávky a prokopávky nezapažené pro silnice a dálnice strojně v hornině třídy těžitelnosti I do 100 m3</t>
  </si>
  <si>
    <t>-2075580290</t>
  </si>
  <si>
    <t>https://podminky.urs.cz/item/CS_URS_2026_01/122252203</t>
  </si>
  <si>
    <t>plocha*hloubka</t>
  </si>
  <si>
    <t>498.0*0.25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</si>
  <si>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</si>
  <si>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</si>
  <si>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1386503904</t>
  </si>
  <si>
    <t>https://podminky.urs.cz/item/CS_URS_2026_01/162251102</t>
  </si>
  <si>
    <t>plocha ornice*tloušťka</t>
  </si>
  <si>
    <t>498.0*0.2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</si>
  <si>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</si>
  <si>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</si>
  <si>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-1351274830</t>
  </si>
  <si>
    <t>https://podminky.urs.cz/item/CS_URS_2026_01/162751119</t>
  </si>
  <si>
    <t>99,6*25</t>
  </si>
  <si>
    <t>171201231</t>
  </si>
  <si>
    <t>Poplatek za předání zeminy a kamení recyklačnímu zařízení zatříděné do Katalogu odpadů pod kódem 17 05 04</t>
  </si>
  <si>
    <t>-272013823</t>
  </si>
  <si>
    <t>https://podminky.urs.cz/item/CS_URS_2026_01/171201231</t>
  </si>
  <si>
    <t>99,6*1,16</t>
  </si>
  <si>
    <t>182351125</t>
  </si>
  <si>
    <t>Rozprostření a urovnání ornice ve svahu sklonu přes 1:5 strojně při souvislé ploše přes 100 do 500 m2, tl. vrstvy přes 250 do 300 mm</t>
  </si>
  <si>
    <t>-1170112714</t>
  </si>
  <si>
    <t>https://podminky.urs.cz/item/CS_URS_2026_01/182351125</t>
  </si>
  <si>
    <t>171251201</t>
  </si>
  <si>
    <t>Uložení sypaniny na skládky nebo meziskládky bez hutnění s upravením uložené sypaniny do předepsaného tvaru</t>
  </si>
  <si>
    <t>682720076</t>
  </si>
  <si>
    <t>https://podminky.urs.cz/item/CS_URS_2026_01/171251201</t>
  </si>
  <si>
    <t>181951112</t>
  </si>
  <si>
    <t>Úprava pláně vyrovnáním výškových rozdílů strojně v hornině třídy těžitelnosti I, skupiny 1 až 3 se zhutněním</t>
  </si>
  <si>
    <t>1902377223</t>
  </si>
  <si>
    <t>https://podminky.urs.cz/item/CS_URS_2026_01/181951112</t>
  </si>
  <si>
    <t>plocha</t>
  </si>
  <si>
    <t>498</t>
  </si>
  <si>
    <t>274351121</t>
  </si>
  <si>
    <t>Bednění základů pasů rovné zřízení</t>
  </si>
  <si>
    <t>756397627</t>
  </si>
  <si>
    <t>https://podminky.urs.cz/item/CS_URS_2026_01/274351121</t>
  </si>
  <si>
    <t>"základový pas opěrné stěny"</t>
  </si>
  <si>
    <t>29,4*0,3*2</t>
  </si>
  <si>
    <t>0,7*0,3*2</t>
  </si>
  <si>
    <t>274351122</t>
  </si>
  <si>
    <t>Bednění základů pasů rovné odstranění</t>
  </si>
  <si>
    <t>-140517219</t>
  </si>
  <si>
    <t>https://podminky.urs.cz/item/CS_URS_2026_01/274351122</t>
  </si>
  <si>
    <t>311351911</t>
  </si>
  <si>
    <t>Bednění nadzákladových zdí nosných Příplatek k cenám bednění za pohledový beton</t>
  </si>
  <si>
    <t>1361088851</t>
  </si>
  <si>
    <t>https://podminky.urs.cz/item/CS_URS_2026_01/311351911</t>
  </si>
  <si>
    <t>"svislá část zdi" 29,4 *1</t>
  </si>
  <si>
    <t>327324131</t>
  </si>
  <si>
    <t>Opěrné zdi a valy z betonu železového odolný proti agresivnímu prostředí tř. C 35/45</t>
  </si>
  <si>
    <t>136763639</t>
  </si>
  <si>
    <t>https://podminky.urs.cz/item/CS_URS_2026_01/327324131</t>
  </si>
  <si>
    <t>"svislá část zdi" 29,4 *0,3*1</t>
  </si>
  <si>
    <t>"základová část" 29,4*0,7*0,3</t>
  </si>
  <si>
    <t>327351211</t>
  </si>
  <si>
    <t>Bednění opěrných zdí a valů svislých i skloněných, výšky do 20 m zřízení</t>
  </si>
  <si>
    <t>1046554006</t>
  </si>
  <si>
    <t>https://podminky.urs.cz/item/CS_URS_2026_01/327351211</t>
  </si>
  <si>
    <t>"svislá část zdi" 29,4 *1*2</t>
  </si>
  <si>
    <t>327351221</t>
  </si>
  <si>
    <t>Bednění opěrných zdí a valů svislých i skloněných, výšky do 20 m odstranění</t>
  </si>
  <si>
    <t>-761249830</t>
  </si>
  <si>
    <t>https://podminky.urs.cz/item/CS_URS_2026_01/327351221</t>
  </si>
  <si>
    <t>327361006</t>
  </si>
  <si>
    <t>Výztuž opěrných zdí a valů průměru do 12 mm, z oceli 10 505 (R) nebo BSt 500</t>
  </si>
  <si>
    <t>807361685</t>
  </si>
  <si>
    <t>https://podminky.urs.cz/item/CS_URS_2026_01/327361006</t>
  </si>
  <si>
    <t>"svislá část zdi" (29,4 *0,3*1)*0,12  "t = m3 × (kg/m3) / 1000"</t>
  </si>
  <si>
    <t>"základová část" (29,4*0,7*0,3)*0,12  "t = m3 × (kg/m3) / 1000"</t>
  </si>
  <si>
    <t>327501111</t>
  </si>
  <si>
    <t>Výplň za opěrami a protimrazové klíny z kameniva drceného nebo těženého se zhutněním</t>
  </si>
  <si>
    <t>-243868002</t>
  </si>
  <si>
    <t>https://podminky.urs.cz/item/CS_URS_2026_01/327501111</t>
  </si>
  <si>
    <t>29,4*0,5*1</t>
  </si>
  <si>
    <t>631311123</t>
  </si>
  <si>
    <t>Mazanina z betonu prostého bez zvýšených nároků na prostředí tl. přes 80 do 120 mm tř. C 12/15</t>
  </si>
  <si>
    <t>-143297240</t>
  </si>
  <si>
    <t>https://podminky.urs.cz/item/CS_URS_2026_01/631311123</t>
  </si>
  <si>
    <t>29,4*0,08*1,0</t>
  </si>
  <si>
    <t>2,352*1,1 'Přepočtené koeficientem množství</t>
  </si>
  <si>
    <t>783826605</t>
  </si>
  <si>
    <t>Hydrofobizační nátěr omítek silikonový, transparentní, povrchů hladkých betonových povrchů nebo povrchů z desek na bázi dřeva (dřevovláknitých apod.)</t>
  </si>
  <si>
    <t>545596528</t>
  </si>
  <si>
    <t>https://podminky.urs.cz/item/CS_URS_2026_01/783826605</t>
  </si>
  <si>
    <t>"hlava" 29,4 *0,4</t>
  </si>
  <si>
    <t>D0</t>
  </si>
  <si>
    <t>Sanace</t>
  </si>
  <si>
    <t>-1916317430</t>
  </si>
  <si>
    <t>98,241*0,2 "Skladba C"</t>
  </si>
  <si>
    <t>(105,36+266,82)*0,2 "Skladba D"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</si>
  <si>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</si>
  <si>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</si>
  <si>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-1186912369</t>
  </si>
  <si>
    <t>https://podminky.urs.cz/item/CS_URS_2026_01/162451105</t>
  </si>
  <si>
    <t>1593377193</t>
  </si>
  <si>
    <t>94,084*1,8 "Přepočtené koeficientem množství</t>
  </si>
  <si>
    <t>564761111</t>
  </si>
  <si>
    <t>Podklad nebo kryt z kameniva hrubého drceného vel. 32-63 mm s rozprostřením a zhutněním plochy přes 100 m2, po zhutnění tl. 200 mm</t>
  </si>
  <si>
    <t>1590833931</t>
  </si>
  <si>
    <t>https://podminky.urs.cz/item/CS_URS_2026_01/564761111</t>
  </si>
  <si>
    <t>98,241 "Skladba C"</t>
  </si>
  <si>
    <t>105,36+266,82 "Skladba D"</t>
  </si>
  <si>
    <t>919726203</t>
  </si>
  <si>
    <t>Geotextilie tkaná pro vyztužení, separaci nebo filtraci z polypropylenu, podélná pevnost v tahu přes 50 do 80 kN/m</t>
  </si>
  <si>
    <t>2147241340</t>
  </si>
  <si>
    <t>https://podminky.urs.cz/item/CS_URS_2026_01/919726203</t>
  </si>
  <si>
    <t>D1</t>
  </si>
  <si>
    <t>SKLADBA "C" - BETONOVÁ DLAŽBA</t>
  </si>
  <si>
    <t>564871111</t>
  </si>
  <si>
    <t>Podklad ze štěrkodrti ŠD s rozprostřením a zhutněním plochy přes 100 m2, po zhutnění tl. 250 mm</t>
  </si>
  <si>
    <t>462483494</t>
  </si>
  <si>
    <t>https://podminky.urs.cz/item/CS_URS_2026_01/564871111</t>
  </si>
  <si>
    <t>89,31*1,1 "Přepočtené koeficientem množství</t>
  </si>
  <si>
    <t>596212223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</si>
  <si>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300 m2</t>
  </si>
  <si>
    <t>-1297978965</t>
  </si>
  <si>
    <t>https://podminky.urs.cz/item/CS_URS_2026_01/596212223</t>
  </si>
  <si>
    <t>59246068</t>
  </si>
  <si>
    <t>dlažba skladebná betonová z více formátů o max. rozměrech 240x160mm tl 80mm barevná</t>
  </si>
  <si>
    <t>-1205994724</t>
  </si>
  <si>
    <t>98,241*1,01 'Přepočtené koeficientem množství</t>
  </si>
  <si>
    <t>SKLADBA "D"- ŠTĚRKOVÝ TRÁVNÍK</t>
  </si>
  <si>
    <t>564751111</t>
  </si>
  <si>
    <t>Podklad nebo kryt z kameniva hrubého drceného vel. 32-63 mm s rozprostřením a zhutněním plochy přes 100 m2, po zhutnění tl. 150 mm</t>
  </si>
  <si>
    <t>-493667699</t>
  </si>
  <si>
    <t>https://podminky.urs.cz/item/CS_URS_2026_01/564751111</t>
  </si>
  <si>
    <t>181411131</t>
  </si>
  <si>
    <t>Založení trávníku na půdě předem připravené plochy do 1000 m2 výsevem včetně utažení parkového v rovině nebo na svahu do 1:5</t>
  </si>
  <si>
    <t>71014478</t>
  </si>
  <si>
    <t>https://podminky.urs.cz/item/CS_URS_2026_01/181411131</t>
  </si>
  <si>
    <t>00572410</t>
  </si>
  <si>
    <t>osivo směs travní parková</t>
  </si>
  <si>
    <t>-527262054</t>
  </si>
  <si>
    <t>372,18*0,02 'Přepočtené koeficientem množství</t>
  </si>
  <si>
    <t>ELE - Zásuvková skříň</t>
  </si>
  <si>
    <t>210812063</t>
  </si>
  <si>
    <t>Montáž izolovaných kabelů měděných do 1 kV bez ukončení plných nebo laněných kulatých (např. CYKY, CYKFY) uložených volně nebo v liště počtu a průřezu žil 5x4 až 6 mm2</t>
  </si>
  <si>
    <t>-1908949055</t>
  </si>
  <si>
    <t>https://podminky.urs.cz/item/CS_URS_2026_01/210812063</t>
  </si>
  <si>
    <t>44.6</t>
  </si>
  <si>
    <t>34111100</t>
  </si>
  <si>
    <t>kabel instalační jádro Cu plné izolace PVC plášť PVC 450/750V (CYKY) 5x6mm2</t>
  </si>
  <si>
    <t>-521161149</t>
  </si>
  <si>
    <t>44,6*1,15 'Přepočtené koeficientem množství</t>
  </si>
  <si>
    <t>-1689973832</t>
  </si>
  <si>
    <t>20*5 "příprava pro laserové zbraně"</t>
  </si>
  <si>
    <t>415393733</t>
  </si>
  <si>
    <t>144,6*1,05 'Přepočtené koeficientem množství</t>
  </si>
  <si>
    <t>741310413_R</t>
  </si>
  <si>
    <t>D+M Venkovní zásuvkový rozvaděč/rozvodnice, uzamykatelný, krytí min. IP65, osazení: 4 × 230V/16A + 1 × 400V/16A (CEE) / 1 × 400V/32A (CEE), vč. jističů a proudového chrániče 30 mA, svorkovnice, průchodek, montáže a připojení.</t>
  </si>
  <si>
    <t>1472052296</t>
  </si>
  <si>
    <t>845212196</t>
  </si>
  <si>
    <t>44.6*0.6*0.8</t>
  </si>
  <si>
    <t>1389868283</t>
  </si>
  <si>
    <t>-1640378322</t>
  </si>
  <si>
    <t>44.6*0.6</t>
  </si>
  <si>
    <t>983512745</t>
  </si>
  <si>
    <t>1859404273</t>
  </si>
  <si>
    <t>998741121</t>
  </si>
  <si>
    <t>Přesun hmot pro silnoproud stanovený z hmotnosti přesunovaného materiálu vodorovná dopravní vzdálenost do 50 m ruční (bez užití mechanizace) v objektech výšky do 6 m</t>
  </si>
  <si>
    <t>1344734759</t>
  </si>
  <si>
    <t>https://podminky.urs.cz/item/CS_URS_2026_01/998741121</t>
  </si>
  <si>
    <t>998741129</t>
  </si>
  <si>
    <t>Přesun hmot pro silnoproud stanovený z hmotnosti přesunovaného materiálu vodorovná dopravní vzdálenost do 50 m Příplatek k cenám za ruční zvětšený přesun přes vymezenou vodorovnou dopravní vzdálenost za každých dalších započatých 50 m</t>
  </si>
  <si>
    <t>-372520563</t>
  </si>
  <si>
    <t>https://podminky.urs.cz/item/CS_URS_2026_01/998741129</t>
  </si>
  <si>
    <t>Osazení a dodávka chodníkového obrubníku betonového stojatého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</si>
  <si>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</si>
  <si>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</si>
  <si>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-694969728</t>
  </si>
  <si>
    <t>https://podminky.urs.cz/item/CS_URS_2026_01/916231213</t>
  </si>
  <si>
    <t>59217045</t>
  </si>
  <si>
    <t>obrubník parkový betonový 1000x80x250mm barevný</t>
  </si>
  <si>
    <t>-679940128</t>
  </si>
  <si>
    <t>30+1,5+28+3,7+28+1+28+9,5+15</t>
  </si>
  <si>
    <t>144,7*1,02 'Přepočtené koeficientem množství</t>
  </si>
  <si>
    <t>916991121</t>
  </si>
  <si>
    <t>Lože pod obrubníky, krajníky nebo obruby z dlažebních kostek z betonu prostého</t>
  </si>
  <si>
    <t>1964548547</t>
  </si>
  <si>
    <t>https://podminky.urs.cz/item/CS_URS_2026_01/916991121</t>
  </si>
  <si>
    <t>plocha podkladu*délka</t>
  </si>
  <si>
    <t>(0,2*0,2)*144,7</t>
  </si>
  <si>
    <t>998225111</t>
  </si>
  <si>
    <t>Přesun hmot pro komunikace s krytem z kameniva, monolitickým betonovým nebo živičným dopravní vzdálenost do 200 m jakékoliv délky objektu</t>
  </si>
  <si>
    <t>-1467377658</t>
  </si>
  <si>
    <t>https://podminky.urs.cz/item/CS_URS_2026_01/998225111</t>
  </si>
  <si>
    <t>998225194</t>
  </si>
  <si>
    <t>Přesun hmot pro komunikace s krytem z kameniva, monolitickým betonovým nebo živičným Příplatek k ceně za zvětšený přesun přes vymezenou vodorovnou dopravní vzdálenost do 5000 m</t>
  </si>
  <si>
    <t>633332625</t>
  </si>
  <si>
    <t>https://podminky.urs.cz/item/CS_URS_2026_01/998225194</t>
  </si>
  <si>
    <t>998225195</t>
  </si>
  <si>
    <t>Přesun hmot pro komunikace s krytem z kameniva, monolitickým betonovým nebo živičným Příplatek k ceně za zvětšený přesun přes vymezenou vodorovnou dopravní vzdálenost za každých dalších 5000 m přes 5000 m</t>
  </si>
  <si>
    <t>119591459</t>
  </si>
  <si>
    <t>https://podminky.urs.cz/item/CS_URS_2026_01/998225195</t>
  </si>
  <si>
    <t>711</t>
  </si>
  <si>
    <t>Izolace proti vodě, vlhkosti a plynům</t>
  </si>
  <si>
    <t>711111002</t>
  </si>
  <si>
    <t>Provedení izolace proti zemní vlhkosti natěradly a tmely za studena na ploše vodorovné V jednonásobným nátěrem lakem asfaltovým</t>
  </si>
  <si>
    <t>56857269</t>
  </si>
  <si>
    <t>"boky" 1*0,4*2</t>
  </si>
  <si>
    <t xml:space="preserve">"základová část" (29,4*1)+(29,4*0,4*2)+(0,4*1*2) </t>
  </si>
  <si>
    <t>11163152</t>
  </si>
  <si>
    <t>lak hydroizolační asfaltový</t>
  </si>
  <si>
    <t>-1722062624</t>
  </si>
  <si>
    <t>Poznámka k položce:_x000D_
Spotřeba: 0,3-0,5 kg/m2</t>
  </si>
  <si>
    <t>83,92*0,00039 'Přepočtené koeficientem množství</t>
  </si>
  <si>
    <t>711142559</t>
  </si>
  <si>
    <t>Provedení izolace proti zemní vlhkosti pásy přitavením NAIP na ploše svislé S</t>
  </si>
  <si>
    <t>-1496796207</t>
  </si>
  <si>
    <t>62832001</t>
  </si>
  <si>
    <t>pás asfaltový natavitelný oxidovaný s vložkou ze skleněné rohože typu V60 s jemnozrnným minerálním posypem tl 3,5mm</t>
  </si>
  <si>
    <t>916849678</t>
  </si>
  <si>
    <t>83,92*1,221 'Přepočtené koeficientem množství</t>
  </si>
  <si>
    <t>711161274</t>
  </si>
  <si>
    <t>Provedení izolace proti zemní vlhkosti nopovou fólií na ploše svislé S výška nopu do 20 mm</t>
  </si>
  <si>
    <t>1031180966</t>
  </si>
  <si>
    <t>https://podminky.urs.cz/item/CS_URS_2026_01/711161274</t>
  </si>
  <si>
    <t>"základová část" (29,4*1)</t>
  </si>
  <si>
    <t>28323005</t>
  </si>
  <si>
    <t>fólie profilovaná (nopová) drenážní HDPE s výškou nopů 8mm</t>
  </si>
  <si>
    <t>1074384728</t>
  </si>
  <si>
    <t>59,6*1,221 'Přepočtené koeficientem množství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</si>
  <si>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</si>
  <si>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</si>
  <si>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1260079087</t>
  </si>
  <si>
    <t>https://podminky.urs.cz/item/CS_URS_2026_01/998711111</t>
  </si>
  <si>
    <t>998711193</t>
  </si>
  <si>
    <t>Přesun hmot pro izolace proti vodě, vlhkosti a plynům stanovený z hmotnosti přesunovaného materiálu vodorovná dopravní vzdálenost do 50 m Příplatek k cenám za zvětšený přesun přes vymezenou vodorovnou dopravní vzdálenost do 500 m</t>
  </si>
  <si>
    <t>-1151979632</t>
  </si>
  <si>
    <t>https://podminky.urs.cz/item/CS_URS_2026_01/998711193</t>
  </si>
  <si>
    <t>VRN4</t>
  </si>
  <si>
    <t>Inženýrská činnost</t>
  </si>
  <si>
    <t>043154000</t>
  </si>
  <si>
    <t>Zkoušky hutnicí</t>
  </si>
  <si>
    <t>…</t>
  </si>
  <si>
    <t>-1080711659</t>
  </si>
  <si>
    <t>https://podminky.urs.cz/item/CS_URS_2026_01/043154000</t>
  </si>
  <si>
    <t>SO-04 - Sportovní plocha s umělým trávníkem a areálové zpevněné plochy</t>
  </si>
  <si>
    <t xml:space="preserve">    2 - Základové patky osvětlení</t>
  </si>
  <si>
    <t xml:space="preserve">    6 - Úpravy povrchů, podlahy a osazování výplní</t>
  </si>
  <si>
    <t xml:space="preserve">    D1 - SKLADBA "A" - PROBARVENÝ ASFALT_barva písková</t>
  </si>
  <si>
    <t xml:space="preserve">    D2 - SKLADBA "C" - BETONOVÁ DLAŽBA</t>
  </si>
  <si>
    <t xml:space="preserve">    D3 - SKLADBA "E" - VÍCEÚČELOVÉ HŘIŠTĚ</t>
  </si>
  <si>
    <t xml:space="preserve">    D4 - ELE - Příprava pro areálové osvětlení</t>
  </si>
  <si>
    <t xml:space="preserve">    D5 - Odvodnění zpevněných ploch</t>
  </si>
  <si>
    <t>111251101</t>
  </si>
  <si>
    <t>Odstranění křovin a stromů s odstraněním kořenů strojně průměru kmene do 100 mm v rovině nebo ve svahu sklonu terénu do 1:5, při celkové ploše do 100 m2</t>
  </si>
  <si>
    <t>1711614132</t>
  </si>
  <si>
    <t>https://podminky.urs.cz/item/CS_URS_2026_01/111251101</t>
  </si>
  <si>
    <t>13,63+7,16+7,16</t>
  </si>
  <si>
    <t>112101101</t>
  </si>
  <si>
    <t>Odstranění stromů s odřezáním kmene a s odvětvením listnatých, průměru kmene přes 100 do 300 mm</t>
  </si>
  <si>
    <t>358709659</t>
  </si>
  <si>
    <t>https://podminky.urs.cz/item/CS_URS_2026_01/112101101</t>
  </si>
  <si>
    <t>112251101</t>
  </si>
  <si>
    <t>Odstranění pařezů strojně s jejich vykopáním nebo vytrháním průměru přes 100 do 300 mm</t>
  </si>
  <si>
    <t>-251392493</t>
  </si>
  <si>
    <t>https://podminky.urs.cz/item/CS_URS_2026_01/112251101</t>
  </si>
  <si>
    <t>121151123</t>
  </si>
  <si>
    <t>Sejmutí ornice strojně při souvislé ploše přes 500 m2, tl. vrstvy do 200 mm</t>
  </si>
  <si>
    <t>https://podminky.urs.cz/item/CS_URS_2026_01/121151123</t>
  </si>
  <si>
    <t>122252204</t>
  </si>
  <si>
    <t>Odkopávky a prokopávky nezapažené pro silnice a dálnice strojně v hornině třídy těžitelnosti I přes 100 do 500 m3</t>
  </si>
  <si>
    <t>-173656119</t>
  </si>
  <si>
    <t>https://podminky.urs.cz/item/CS_URS_2026_01/122252204</t>
  </si>
  <si>
    <t>1390*0,10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</si>
  <si>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</si>
  <si>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</si>
  <si>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1981470812</t>
  </si>
  <si>
    <t>https://podminky.urs.cz/item/CS_URS_2026_01/162751117</t>
  </si>
  <si>
    <t>439843938</t>
  </si>
  <si>
    <t>139*1,8 "Přepočtené koeficientem množství</t>
  </si>
  <si>
    <t>181152302</t>
  </si>
  <si>
    <t>Úprava pláně na stavbách silnic a dálnic strojně v zářezech mimo skalních se zhutněním</t>
  </si>
  <si>
    <t>https://podminky.urs.cz/item/CS_URS_2026_01/181152302</t>
  </si>
  <si>
    <t>62,97+9,51+57,54+45,21+66,48+53,56</t>
  </si>
  <si>
    <t>181351113</t>
  </si>
  <si>
    <t>Rozprostření a urovnání ornice v rovině nebo ve svahu sklonu do 1:5 strojně při souvislé ploše přes 500 m2, tl. vrstvy do 200 mm</t>
  </si>
  <si>
    <t>https://podminky.urs.cz/item/CS_URS_2026_01/181351113</t>
  </si>
  <si>
    <t>10371500</t>
  </si>
  <si>
    <t>substrát pro trávníky VL</t>
  </si>
  <si>
    <t>295,27*0,1 "Přepočtené koeficientem množství</t>
  </si>
  <si>
    <t>181411121</t>
  </si>
  <si>
    <t>Založení trávníku na půdě předem připravené plochy do 1000 m2 výsevem včetně utažení lučního v rovině nebo na svahu do 1:5</t>
  </si>
  <si>
    <t>1481172076</t>
  </si>
  <si>
    <t>https://podminky.urs.cz/item/CS_URS_2026_01/181411121</t>
  </si>
  <si>
    <t>00572472</t>
  </si>
  <si>
    <t>osivo směs travní krajinná-rovinná</t>
  </si>
  <si>
    <t>-799614079</t>
  </si>
  <si>
    <t>295,27*0,02 'Přepočtené koeficientem množství</t>
  </si>
  <si>
    <t>184201112</t>
  </si>
  <si>
    <t>Výsadba stromů bez balu do předem vyhloubené jamky se zalitím v rovině nebo na svahu do 1:5, při výšce kmene přes 1,8 do 2,5 m</t>
  </si>
  <si>
    <t>-752423550</t>
  </si>
  <si>
    <t>https://podminky.urs.cz/item/CS_URS_2026_01/184201112</t>
  </si>
  <si>
    <t>02650431</t>
  </si>
  <si>
    <t>bříza bělokorá /Betula pendula/ 200-250cm</t>
  </si>
  <si>
    <t>1826413539</t>
  </si>
  <si>
    <t>02650461</t>
  </si>
  <si>
    <t>dub letní /Quercus robur/ 150-200cm</t>
  </si>
  <si>
    <t>-1081717904</t>
  </si>
  <si>
    <t>02640445</t>
  </si>
  <si>
    <t>habr obecný /Carpinus betulus/ 200-250cm</t>
  </si>
  <si>
    <t>640193799</t>
  </si>
  <si>
    <t>Základové patky osvětlení</t>
  </si>
  <si>
    <t>275322711</t>
  </si>
  <si>
    <t>Základy z betonu železového (bez výztuže) patky z betonu se zvýšenými nároky na prostředí tř. C 35/45</t>
  </si>
  <si>
    <t>451595161</t>
  </si>
  <si>
    <t>https://podminky.urs.cz/item/CS_URS_2026_01/275322711</t>
  </si>
  <si>
    <t>(1*1*1,3)*4</t>
  </si>
  <si>
    <t>131251100</t>
  </si>
  <si>
    <t>Hloubení nezapažených jam a zářezů strojně s urovnáním dna do předepsaného profilu a spádu v hornině třídy těžitelnosti I skupiny 3 do 20 m3</t>
  </si>
  <si>
    <t>498104277</t>
  </si>
  <si>
    <t>https://podminky.urs.cz/item/CS_URS_2026_01/131251100</t>
  </si>
  <si>
    <t>(1,9*1,9*1,3)*4</t>
  </si>
  <si>
    <t>1459156426</t>
  </si>
  <si>
    <t>-812117235</t>
  </si>
  <si>
    <t>-1665373677</t>
  </si>
  <si>
    <t>5,2*2 "Přepočtené koeficientem množství</t>
  </si>
  <si>
    <t>174111101</t>
  </si>
  <si>
    <t>Zásyp sypaninou z jakékoliv horniny ručně s uložením výkopku ve vrstvách se zhutněním jam, šachet, rýh nebo kolem objektů v těchto vykopávkách</t>
  </si>
  <si>
    <t>-826098183</t>
  </si>
  <si>
    <t>https://podminky.urs.cz/item/CS_URS_2026_01/174111101</t>
  </si>
  <si>
    <t>(1*1*1,3)*4*-1</t>
  </si>
  <si>
    <t>174111109</t>
  </si>
  <si>
    <t>Zásyp sypaninou z jakékoliv horniny ručně Příplatek k ceně za prohození sypaniny sítem</t>
  </si>
  <si>
    <t>-195414777</t>
  </si>
  <si>
    <t>https://podminky.urs.cz/item/CS_URS_2026_01/174111109</t>
  </si>
  <si>
    <t>275351121</t>
  </si>
  <si>
    <t>Bednění základů patek zřízení</t>
  </si>
  <si>
    <t>3940376</t>
  </si>
  <si>
    <t>https://podminky.urs.cz/item/CS_URS_2026_01/275351121</t>
  </si>
  <si>
    <t>(1,3*4)*4</t>
  </si>
  <si>
    <t>275351122</t>
  </si>
  <si>
    <t>Bednění základů patek odstranění</t>
  </si>
  <si>
    <t>-914673885</t>
  </si>
  <si>
    <t>https://podminky.urs.cz/item/CS_URS_2026_01/275351122</t>
  </si>
  <si>
    <t>783826675</t>
  </si>
  <si>
    <t>Hydrofobizační nátěr omítek silikonový, transparentní, povrchů hrubých betonových povrchů nebo omítek hrubých, rýhovaných tenkovrstvých nebo škrábaných (břízolitových)</t>
  </si>
  <si>
    <t>-842051581</t>
  </si>
  <si>
    <t>https://podminky.urs.cz/item/CS_URS_2026_01/783826675</t>
  </si>
  <si>
    <t>(1*1)*4</t>
  </si>
  <si>
    <t>4*1,2 'Přepočtené koeficientem množství</t>
  </si>
  <si>
    <t>275361821</t>
  </si>
  <si>
    <t>Výztuž základů patek z betonářské oceli 10 505 (R)</t>
  </si>
  <si>
    <t>-1843824194</t>
  </si>
  <si>
    <t>https://podminky.urs.cz/item/CS_URS_2026_01/275361821</t>
  </si>
  <si>
    <t>((1*1*1,3)*4)*0,12</t>
  </si>
  <si>
    <t>Úpravy povrchů, podlahy a osazování výplní</t>
  </si>
  <si>
    <t>637121113</t>
  </si>
  <si>
    <t>Okapový chodník z kameniva s udusáním a urovnáním povrchu z kačírku tl. 200 mm</t>
  </si>
  <si>
    <t>-229748029</t>
  </si>
  <si>
    <t>https://podminky.urs.cz/item/CS_URS_2026_01/637121113</t>
  </si>
  <si>
    <t>-1412706317</t>
  </si>
  <si>
    <t>(11,7+18,9)*2</t>
  </si>
  <si>
    <t>59217016</t>
  </si>
  <si>
    <t>obrubník betonový chodníkový 1000x80x250mm</t>
  </si>
  <si>
    <t>-1789212980</t>
  </si>
  <si>
    <t>61,2*1,02 'Přepočtené koeficientem množství</t>
  </si>
  <si>
    <t>122252203.1</t>
  </si>
  <si>
    <t>https://podminky.urs.cz/item/CS_URS_2026_01/122252203.1</t>
  </si>
  <si>
    <t>419*0,2 "Skladba A"</t>
  </si>
  <si>
    <t>187*0,2 "Skladba C"</t>
  </si>
  <si>
    <t>506*0,2 "Skladba E"</t>
  </si>
  <si>
    <t>222,400*1,8 "Přepočtené koeficientem</t>
  </si>
  <si>
    <t>-1251379588</t>
  </si>
  <si>
    <t>419 "Skladba A"</t>
  </si>
  <si>
    <t>187 "Skladba C"</t>
  </si>
  <si>
    <t>506 "Skladba E"</t>
  </si>
  <si>
    <t>SKLADBA "A" - PROBARVENÝ ASFALT_barva písková</t>
  </si>
  <si>
    <t>564851111</t>
  </si>
  <si>
    <t>Podklad ze štěrkodrti ŠD s rozprostřením a zhutněním plochy přes 100 m2, po zhutnění tl. 150 mm</t>
  </si>
  <si>
    <t>https://podminky.urs.cz/item/CS_URS_2026_01/564851111</t>
  </si>
  <si>
    <t>564921511</t>
  </si>
  <si>
    <t>Podklad nebo podsyp z R-materiálu s rozprostřením a zhutněním plochy přes 100 m2, po zhutnění tl. 60 mm</t>
  </si>
  <si>
    <t>https://podminky.urs.cz/item/CS_URS_2026_01/564921511</t>
  </si>
  <si>
    <t>573211111</t>
  </si>
  <si>
    <t>Postřik spojovací PS bez posypu kamenivem z asfaltu silničního, v množství 0,60 kg/m2</t>
  </si>
  <si>
    <t>https://podminky.urs.cz/item/CS_URS_2026_01/573211111</t>
  </si>
  <si>
    <t>419*1,1 "Přepočtené koeficientem množství</t>
  </si>
  <si>
    <t>577133112_R</t>
  </si>
  <si>
    <t>Asfaltový beton PROBARVENÝ vrstva obrusná ACO 8 z nemodifikovaného asfaltu s rozprostřením a se zhutněním ACO 8 CH v pruhu šířky přes 1,5 do 3 m, po zhutnění tl. 40 mm - BARVA PÍSKOVÁ</t>
  </si>
  <si>
    <t>500767486</t>
  </si>
  <si>
    <t>1169681616</t>
  </si>
  <si>
    <t>-2135883948</t>
  </si>
  <si>
    <t>-432106094</t>
  </si>
  <si>
    <t>187*1,05 'Přepočtené koeficientem množství</t>
  </si>
  <si>
    <t>SKLADBA "E" - VÍCEÚČELOVÉ HŘIŠTĚ</t>
  </si>
  <si>
    <t>564211011</t>
  </si>
  <si>
    <t>Podklad nebo podsyp ze štěrkopísku ŠP s rozprostřením, vlhčením a zhutněním plochy jednotlivě do 100 m2, po zhutnění tl. 50 mm</t>
  </si>
  <si>
    <t>-488694620</t>
  </si>
  <si>
    <t>https://podminky.urs.cz/item/CS_URS_2026_01/564211011</t>
  </si>
  <si>
    <t>564721112</t>
  </si>
  <si>
    <t>Podklad nebo kryt z kameniva hrubého drceného vel. 32-63 mm s rozprostřením a zhutněním plochy přes 100 m2, po zhutnění tl. 90 mm</t>
  </si>
  <si>
    <t>1302590377</t>
  </si>
  <si>
    <t>https://podminky.urs.cz/item/CS_URS_2026_01/564721112</t>
  </si>
  <si>
    <t>564710012</t>
  </si>
  <si>
    <t>Podklad nebo kryt z kameniva hrubého drceného vel. 8-16 mm s rozprostřením a zhutněním plochy přes 100 m2, po zhutnění tl. 60 mm</t>
  </si>
  <si>
    <t>640784025</t>
  </si>
  <si>
    <t>https://podminky.urs.cz/item/CS_URS_2026_01/564710012</t>
  </si>
  <si>
    <t>56471001R1</t>
  </si>
  <si>
    <t>Podklad nebo kryt z kameniva hrubého drceného vel. 4-8 mm s rozprostřením a zhutněním plochy přes 100 m2, po zhutnění tl. 30 mm</t>
  </si>
  <si>
    <t>184175303</t>
  </si>
  <si>
    <t>564801111</t>
  </si>
  <si>
    <t>Podklad ze štěrkodrti ŠD s rozprostřením a zhutněním plochy přes 100 m2, po zhutnění tl. 30 mm</t>
  </si>
  <si>
    <t>-1910318678</t>
  </si>
  <si>
    <t>https://podminky.urs.cz/item/CS_URS_2026_01/564801111</t>
  </si>
  <si>
    <t>589211111</t>
  </si>
  <si>
    <t>Umělý trávník pro sportovní povrchy fotbalová hřiště elastická podložka ze směsi PU pojiva a gumového SBR granulátu tl. 35 mm</t>
  </si>
  <si>
    <t>-111340793</t>
  </si>
  <si>
    <t>https://podminky.urs.cz/item/CS_URS_2026_01/589211111</t>
  </si>
  <si>
    <t>589161112</t>
  </si>
  <si>
    <t>Umělý trávník pro sportovní povrchy fotbalová hřiště včetně zásypu pískem a EPDM granulátem výška vlasu do 40 mm, hmotnosti přes 2,5 kg/m2</t>
  </si>
  <si>
    <t>-183284914</t>
  </si>
  <si>
    <t>https://podminky.urs.cz/item/CS_URS_2026_01/589161112</t>
  </si>
  <si>
    <t>ELE - Příprava pro areálové osvětlení</t>
  </si>
  <si>
    <t>-1878763144</t>
  </si>
  <si>
    <t>38+65+35+8</t>
  </si>
  <si>
    <t>-1033318390</t>
  </si>
  <si>
    <t>146*1,05 'Přepočtené koeficientem množství</t>
  </si>
  <si>
    <t>882345389</t>
  </si>
  <si>
    <t>146*0.6*0.8</t>
  </si>
  <si>
    <t>1277121383</t>
  </si>
  <si>
    <t>2122303778</t>
  </si>
  <si>
    <t>146</t>
  </si>
  <si>
    <t>345792126</t>
  </si>
  <si>
    <t>-1577320762</t>
  </si>
  <si>
    <t>-1291397033</t>
  </si>
  <si>
    <t>Odvodnění zpevněných ploch</t>
  </si>
  <si>
    <t>132151104</t>
  </si>
  <si>
    <t>Hloubení nezapažených rýh šířky do 800 mm strojně s urovnáním dna do předepsaného profilu a spádu v hornině třídy těžitelnosti I skupiny 1 a 2 přes 100 m3</t>
  </si>
  <si>
    <t>-1854543940</t>
  </si>
  <si>
    <t>https://podminky.urs.cz/item/CS_URS_2026_01/132151104</t>
  </si>
  <si>
    <t>(5,42+8,93+13,54+19,06+21,17+28,19+54,17)*0,5*0,8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</si>
  <si>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</si>
  <si>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</si>
  <si>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-2054910169</t>
  </si>
  <si>
    <t>https://podminky.urs.cz/item/CS_URS_2026_01/162351104</t>
  </si>
  <si>
    <t>-922082355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</si>
  <si>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</si>
  <si>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</si>
  <si>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673790889</t>
  </si>
  <si>
    <t>https://podminky.urs.cz/item/CS_URS_2026_01/175151101</t>
  </si>
  <si>
    <t>(5,42+8,93+13,54+19,06+21,17+28,19+54,17)*0,5*0,4</t>
  </si>
  <si>
    <t>58343810</t>
  </si>
  <si>
    <t>kamenivo drcené hrubé frakce 4/8</t>
  </si>
  <si>
    <t>-248653842</t>
  </si>
  <si>
    <t>30,096*1,3</t>
  </si>
  <si>
    <t>212752411</t>
  </si>
  <si>
    <t>Trativody z drenážních trubek pro liniové stavby a komunikace se zřízením štěrkového lože pod trubky a s jejich obsypem v otevřeném výkopu trubka korugovaná sendvičová PE-HD SN 8 perforace 220° DN 100</t>
  </si>
  <si>
    <t>1427390529</t>
  </si>
  <si>
    <t>https://podminky.urs.cz/item/CS_URS_2026_01/212752411</t>
  </si>
  <si>
    <t>5,42+8,93+13,54+19,06+21,17+28,19</t>
  </si>
  <si>
    <t>212752422</t>
  </si>
  <si>
    <t>Trativody z drenážních trubek pro liniové stavby a komunikace se zřízením štěrkového lože pod trubky a s jejich obsypem v otevřeném výkopu trubka korugovaná sendvičová PE-HD SN 8 perforace 120° DN 150</t>
  </si>
  <si>
    <t>-566624737</t>
  </si>
  <si>
    <t>https://podminky.urs.cz/item/CS_URS_2026_01/212752422</t>
  </si>
  <si>
    <t>54,17</t>
  </si>
  <si>
    <t>877270320</t>
  </si>
  <si>
    <t>Montáž tvarovek na kanalizačním plastovém potrubí z PP nebo PVC-U hladkého plnostěnného odboček DN 125</t>
  </si>
  <si>
    <t>1780748540</t>
  </si>
  <si>
    <t>https://podminky.urs.cz/item/CS_URS_2026_01/877270320</t>
  </si>
  <si>
    <t>28617201</t>
  </si>
  <si>
    <t>odbočka kanalizační PP třívrstvá SN16 45° DN 125/100</t>
  </si>
  <si>
    <t>-498508852</t>
  </si>
  <si>
    <t>211971110</t>
  </si>
  <si>
    <t>Zřízení opláštění výplně z geotextilie odvodňovacích žeber nebo trativodů v rýze nebo zářezu se stěnami šikmými o sklonu do 1:2</t>
  </si>
  <si>
    <t>943821983</t>
  </si>
  <si>
    <t>https://podminky.urs.cz/item/CS_URS_2026_01/211971110</t>
  </si>
  <si>
    <t>(5,42+8,93+13,54+19,06+21,17+28,19+54,17)*(0,5+0,5+0,5+0,5)</t>
  </si>
  <si>
    <t>1356704544</t>
  </si>
  <si>
    <t>300,96*1,1845 'Přepočtené koeficientem množství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</si>
  <si>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</si>
  <si>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</si>
  <si>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-1632271695</t>
  </si>
  <si>
    <t>https://podminky.urs.cz/item/CS_URS_2026_01/916131213</t>
  </si>
  <si>
    <t>3,1+3,1+10,2+10,2+0,7+11,3 "RADIUSY"</t>
  </si>
  <si>
    <t>27,5+27,5+5,0+5,0+4+6,5+5,4+1,4+6,6+2,7+15,7+5,8+12,2+2,7+3,1</t>
  </si>
  <si>
    <t>1477190021</t>
  </si>
  <si>
    <t>169,7*1,02 'Přepočtené koeficientem množství</t>
  </si>
  <si>
    <t>916231293</t>
  </si>
  <si>
    <t>Osazení chodníkového obrubníku betonového se zřízením lože, s vyplněním a zatřením spár cementovou maltou Příplatek k cenám za osazení obloukového obrubníku</t>
  </si>
  <si>
    <t>-636331562</t>
  </si>
  <si>
    <t>https://podminky.urs.cz/item/CS_URS_2026_01/916231293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</si>
  <si>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</si>
  <si>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</si>
  <si>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</si>
  <si>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919735111</t>
  </si>
  <si>
    <t>Řezání stávajícího živičného krytu nebo podkladu hloubky do 50 mm</t>
  </si>
  <si>
    <t>https://podminky.urs.cz/item/CS_URS_2026_01/919735111</t>
  </si>
  <si>
    <t>1736553725</t>
  </si>
  <si>
    <t>1038484079</t>
  </si>
  <si>
    <t>1604266786</t>
  </si>
  <si>
    <t>SO-06 - Oplocení areálu</t>
  </si>
  <si>
    <t xml:space="preserve">    D1 - Oplocení drátěné</t>
  </si>
  <si>
    <t xml:space="preserve">    D2 - Betonový plot</t>
  </si>
  <si>
    <t>Oplocení drátěné</t>
  </si>
  <si>
    <t>131111332</t>
  </si>
  <si>
    <t>Vrtání jamek ručním motorovým vrtákem průměru přes 100 do 200 mm</t>
  </si>
  <si>
    <t>-400270018</t>
  </si>
  <si>
    <t>https://podminky.urs.cz/item/CS_URS_2026_01/131111332</t>
  </si>
  <si>
    <t>počet sloupků*hloubka</t>
  </si>
  <si>
    <t>35*0.5</t>
  </si>
  <si>
    <t>338171113</t>
  </si>
  <si>
    <t>Montáž sloupků a vzpěr plotových ocelových trubkových nebo profilovaných výšky do 2 m se zabetonováním do 0,08 m3 do připravených jamek</t>
  </si>
  <si>
    <t>610342563</t>
  </si>
  <si>
    <t>https://podminky.urs.cz/item/CS_URS_2026_01/338171113</t>
  </si>
  <si>
    <t>55342252</t>
  </si>
  <si>
    <t>sloupek plotový průběžný Pz a komaxitový 2000/38x1,5mm</t>
  </si>
  <si>
    <t>-1788668853</t>
  </si>
  <si>
    <t>55342272</t>
  </si>
  <si>
    <t>vzpěra plotová 38x1,5mm včetně krytky s uchem 2000mm</t>
  </si>
  <si>
    <t>-748932075</t>
  </si>
  <si>
    <t>348101260</t>
  </si>
  <si>
    <t>Osazení vrat nebo vrátek k oplocení na sloupky ocelové, plochy jednotlivě přes 10 do 15 m2</t>
  </si>
  <si>
    <t>818944719</t>
  </si>
  <si>
    <t>https://podminky.urs.cz/item/CS_URS_2026_01/348101260</t>
  </si>
  <si>
    <t>55342363</t>
  </si>
  <si>
    <t>brána plotová dvoukřídlá Pz s PVC vrstvou 4000x1730mm</t>
  </si>
  <si>
    <t>395345899</t>
  </si>
  <si>
    <t>348121322</t>
  </si>
  <si>
    <t>Osazení podhrabových desek na ocelové sloupky, délky desek přes 2 do 3 m</t>
  </si>
  <si>
    <t>822264311</t>
  </si>
  <si>
    <t>https://podminky.urs.cz/item/CS_URS_2026_01/348121322</t>
  </si>
  <si>
    <t>počet polí</t>
  </si>
  <si>
    <t>59233120</t>
  </si>
  <si>
    <t>deska plotová betonová 2900x50x290mm</t>
  </si>
  <si>
    <t>1965688793</t>
  </si>
  <si>
    <t>348401130</t>
  </si>
  <si>
    <t>Montáž oplocení z pletiva strojového s napínacími dráty přes 1,6 do 2,0 m</t>
  </si>
  <si>
    <t>1424046563</t>
  </si>
  <si>
    <t>https://podminky.urs.cz/item/CS_URS_2026_01/348401130</t>
  </si>
  <si>
    <t>délka oplocení</t>
  </si>
  <si>
    <t>31324768</t>
  </si>
  <si>
    <t>pletivo drátěné se čtvercovými oky zapletené Pz 50x2x2000mm</t>
  </si>
  <si>
    <t>307246260</t>
  </si>
  <si>
    <t>86*1,05 'Přepočtené koeficientem množství</t>
  </si>
  <si>
    <t>Betonový plot</t>
  </si>
  <si>
    <t>131111333</t>
  </si>
  <si>
    <t>Vrtání jamek ručním motorovým vrtákem průměru přes 200 do 300 mm</t>
  </si>
  <si>
    <t>-234843895</t>
  </si>
  <si>
    <t>https://podminky.urs.cz/item/CS_URS_2026_01/131111333</t>
  </si>
  <si>
    <t>35*1</t>
  </si>
  <si>
    <t>338121125</t>
  </si>
  <si>
    <t>Osazování sloupků a vzpěr plotových železobetonových prefabrikovaných plných nebo s drážkami pro výplňové desky, bez hloubení jamky se zabetonováním patky, o objemu přes 0,15 do 0,20 m3</t>
  </si>
  <si>
    <t>279465529</t>
  </si>
  <si>
    <t>https://podminky.urs.cz/item/CS_URS_2026_01/338121125</t>
  </si>
  <si>
    <t>59231003</t>
  </si>
  <si>
    <t>sloupek betonový plotový koncový pro skládané plné ploty šedý 150x150x4000mm</t>
  </si>
  <si>
    <t>-691547073</t>
  </si>
  <si>
    <t>59231007</t>
  </si>
  <si>
    <t>sloupek betonový plotový průběžný pro skládané plné ploty šedý 150x150x4000mm</t>
  </si>
  <si>
    <t>1640413744</t>
  </si>
  <si>
    <t>59231011</t>
  </si>
  <si>
    <t>sloupek betonový plotový rohový pro skládané plné ploty šedý 150x150x4000mm</t>
  </si>
  <si>
    <t>2044219961</t>
  </si>
  <si>
    <t>348121312</t>
  </si>
  <si>
    <t>Osazování desek plotových železobetonových prefabrikovaných do drážek předem osazených sloupků na cementovou maltu se zatřením ložných a styčných spár, plochy desek přes 0,6 m2</t>
  </si>
  <si>
    <t>2144563366</t>
  </si>
  <si>
    <t>https://podminky.urs.cz/item/CS_URS_2026_01/348121312</t>
  </si>
  <si>
    <t>(16,5+30)*3,0</t>
  </si>
  <si>
    <t>59233023</t>
  </si>
  <si>
    <t>deska plotová betonová plná oboustranně reliéfní</t>
  </si>
  <si>
    <t>-13414342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</si>
  <si>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</si>
  <si>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</si>
  <si>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59539004</t>
  </si>
  <si>
    <t>https://podminky.urs.cz/item/CS_URS_2026_01/998232110</t>
  </si>
  <si>
    <t>998232124</t>
  </si>
  <si>
    <t>Přesun hmot pro oplocení se svislou nosnou konstrukcí zděnou z cihel, tvárnic, bloků, popř. kovovou nebo dřevěnou Příplatek k ceně za zvětšený přesun přes vymezenou vodorovnou dopravní vzdálenost do 5000 m</t>
  </si>
  <si>
    <t>366398206</t>
  </si>
  <si>
    <t>https://podminky.urs.cz/item/CS_URS_2026_01/998232124</t>
  </si>
  <si>
    <t>998232125</t>
  </si>
  <si>
    <t>Přesun hmot pro oplocení se svislou nosnou konstrukcí zděnou z cihel, tvárnic, bloků, popř. kovovou nebo dřevěnou Příplatek k ceně za zvětšený přesun přes vymezenou vodorovnou dopravní vzdálenost za každých dalších započatých 5000 m</t>
  </si>
  <si>
    <t>204904522</t>
  </si>
  <si>
    <t>https://podminky.urs.cz/item/CS_URS_2026_01/998232125</t>
  </si>
  <si>
    <t xml:space="preserve">    VRN1 - Průzkumné, geodetické a projektové práce</t>
  </si>
  <si>
    <t xml:space="preserve">    VRN3 - Zařízení staveniště</t>
  </si>
  <si>
    <t>Průzkumné, geodetické a projektové práce</t>
  </si>
  <si>
    <t>010001000</t>
  </si>
  <si>
    <t>CS ÚRS 2025 02</t>
  </si>
  <si>
    <t>339903526</t>
  </si>
  <si>
    <t>https://podminky.urs.cz/item/CS_URS_2025_02/010001000</t>
  </si>
  <si>
    <t>012002000</t>
  </si>
  <si>
    <t>Zeměměřičské práce</t>
  </si>
  <si>
    <t>1711622857</t>
  </si>
  <si>
    <t>https://podminky.urs.cz/item/CS_URS_2026_01/012002000</t>
  </si>
  <si>
    <t>1637997744</t>
  </si>
  <si>
    <t>https://podminky.urs.cz/item/CS_URS_2025_02/013254000</t>
  </si>
  <si>
    <t>Ostatní dokumentace stavby</t>
  </si>
  <si>
    <t>622130361</t>
  </si>
  <si>
    <t>https://podminky.urs.cz/item/CS_URS_2025_02/013294000</t>
  </si>
  <si>
    <t>VRN3</t>
  </si>
  <si>
    <t>Zařízení staveniště</t>
  </si>
  <si>
    <t>030001000</t>
  </si>
  <si>
    <t>403986602</t>
  </si>
  <si>
    <t>https://podminky.urs.cz/item/CS_URS_2025_02/030001000</t>
  </si>
  <si>
    <t>034103000</t>
  </si>
  <si>
    <t>Oplocení staveniště</t>
  </si>
  <si>
    <t>-1404528778</t>
  </si>
  <si>
    <t>https://podminky.urs.cz/item/CS_URS_2025_02/034103000</t>
  </si>
  <si>
    <t>034503000</t>
  </si>
  <si>
    <t>Informační tabule na staveništi</t>
  </si>
  <si>
    <t>1429382245</t>
  </si>
  <si>
    <t>https://podminky.urs.cz/item/CS_URS_2025_02/034503000</t>
  </si>
  <si>
    <t>SEZNAM FIGUR</t>
  </si>
  <si>
    <t>Výměra</t>
  </si>
  <si>
    <t>F0001</t>
  </si>
  <si>
    <t>DEK Základ ZS.2001A</t>
  </si>
  <si>
    <t>"pasy" 0,8*28,2*2</t>
  </si>
  <si>
    <t>F0002</t>
  </si>
  <si>
    <t>DEK Základ ZS.2002A</t>
  </si>
  <si>
    <t>"pasy" 0,85*28,2*2</t>
  </si>
  <si>
    <t>"pasy" 0,85*7,34*10</t>
  </si>
  <si>
    <t>"pasy" 0,85*(15+17,4+2,25+5,09+3,7+3,2)</t>
  </si>
  <si>
    <t>Mezisoučet</t>
  </si>
  <si>
    <t>"pasy stříška" 0,85*(3,9+12,9+3,8+13,8)</t>
  </si>
  <si>
    <t>"květináč" 0,85*13,35</t>
  </si>
  <si>
    <t>F0003</t>
  </si>
  <si>
    <t>DEK Základ ZD.3003A</t>
  </si>
  <si>
    <t>283,45</t>
  </si>
  <si>
    <t>F0004</t>
  </si>
  <si>
    <t>DEK Izolace spodní stavby HI.7001A</t>
  </si>
  <si>
    <t>F0005</t>
  </si>
  <si>
    <t>F0006</t>
  </si>
  <si>
    <t>Izolace spodní stavby - Hydroizolace podlahy na terénu</t>
  </si>
  <si>
    <t>F0007</t>
  </si>
  <si>
    <t>Úpravy a kompletace stěn, vnější - Kontaktní zateplovací systémy</t>
  </si>
  <si>
    <t>1*86,8"obvod objektu</t>
  </si>
  <si>
    <t>F0008</t>
  </si>
  <si>
    <t>1,1*(86,8+76,86)"sokl</t>
  </si>
  <si>
    <t>17,6 + (17,6*0,4)"květináč</t>
  </si>
  <si>
    <t>F0009</t>
  </si>
  <si>
    <t>313,638 "1.NP" + 325,237 "2.NP"</t>
  </si>
  <si>
    <t>F0010</t>
  </si>
  <si>
    <t>109,225</t>
  </si>
  <si>
    <t>F0011</t>
  </si>
  <si>
    <t>F0012</t>
  </si>
  <si>
    <t>Střechy - Kompletované - Střechy s povlakovou hydroizolací</t>
  </si>
  <si>
    <t>267,96"hlavní střecha s FVE</t>
  </si>
  <si>
    <t>27,13"technolgická střecha</t>
  </si>
  <si>
    <t>F0013</t>
  </si>
  <si>
    <t>Montované stěny s kovovou nosnou konstrukcí a izolací</t>
  </si>
  <si>
    <t>3,5*(5,2+4,2+3,3+2,9+0,9+1,98+2)"1.np</t>
  </si>
  <si>
    <t>3,21*(2,85+2,82+3,99+5,2+1,6)"2.np</t>
  </si>
  <si>
    <t>F0014</t>
  </si>
  <si>
    <t>Podlahy - Kompletované - Podlahy na terénu</t>
  </si>
  <si>
    <t>13,67+12,27+5,73+20,68+123,16+12,24+5,31+7,79 "1.np"</t>
  </si>
  <si>
    <t>(16,65*1,95)+7,79+26,4+123,16+12,24+7,17 "2.np"</t>
  </si>
  <si>
    <t>F0015</t>
  </si>
  <si>
    <t>Podlahy - Kompletované - Podlahy na stropě</t>
  </si>
  <si>
    <t>14,77+17,66+3,76+4,69+6,07+6,47+3,38 "1.np</t>
  </si>
  <si>
    <t>14,77+11,82+4,03+4,19 "2.np</t>
  </si>
  <si>
    <t>F0016</t>
  </si>
  <si>
    <t>250</t>
  </si>
  <si>
    <t>Použití figury: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</si>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</sst>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7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12" fillId="0" borderId="30" xfId="0" applyFont="1" applyBorder="1" applyAlignment="1">
      <alignment vertical="top"/>
    </xf>
    <xf numFmtId="0" fontId="12" fillId="0" borderId="29" xfId="0" applyFont="1" applyBorder="1" applyAlignment="1">
      <alignment vertical="top"/>
    </xf>
    <xf numFmtId="0" fontId="12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8890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43</xdr:row>
      <xdr:rowOff>89535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36830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36830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70</xdr:row>
      <xdr:rowOff>36830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36830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36830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82</xdr:row>
      <xdr:rowOff>0</xdr:rowOff>
    </xdr:from>
    <xdr:to>
      <xdr:col>9</xdr:col>
      <xdr:colOff>1215390</xdr:colOff>
      <xdr:row>84</xdr:row>
      <xdr:rowOff>36830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36830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36830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80</xdr:row>
      <xdr:rowOff>36830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36830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36830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79</xdr:row>
      <xdr:rowOff>0</xdr:rowOff>
    </xdr:from>
    <xdr:to>
      <xdr:col>9</xdr:col>
      <xdr:colOff>1215390</xdr:colOff>
      <xdr:row>81</xdr:row>
      <xdr:rowOff>36830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36830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36830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71</xdr:row>
      <xdr:rowOff>36830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36830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36830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70</xdr:row>
      <xdr:rowOff>36830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601" TargetMode="External"/><Relationship Id="rId13" Type="http://schemas.openxmlformats.org/officeDocument/2006/relationships/hyperlink" Target="https://podminky.urs.cz/item/CS_URS_2026_01/997013655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6_01/968072876" TargetMode="External"/><Relationship Id="rId7" Type="http://schemas.openxmlformats.org/officeDocument/2006/relationships/hyperlink" Target="https://podminky.urs.cz/item/CS_URS_2026_01/997006519" TargetMode="External"/><Relationship Id="rId12" Type="http://schemas.openxmlformats.org/officeDocument/2006/relationships/hyperlink" Target="https://podminky.urs.cz/item/CS_URS_2026_01/997013645" TargetMode="External"/><Relationship Id="rId17" Type="http://schemas.openxmlformats.org/officeDocument/2006/relationships/hyperlink" Target="https://podminky.urs.cz/item/CS_URS_2026_01/997013814" TargetMode="External"/><Relationship Id="rId2" Type="http://schemas.openxmlformats.org/officeDocument/2006/relationships/hyperlink" Target="https://podminky.urs.cz/item/CS_URS_2026_01/968062246" TargetMode="External"/><Relationship Id="rId16" Type="http://schemas.openxmlformats.org/officeDocument/2006/relationships/hyperlink" Target="https://podminky.urs.cz/item/CS_URS_2026_01/997013813" TargetMode="External"/><Relationship Id="rId1" Type="http://schemas.openxmlformats.org/officeDocument/2006/relationships/hyperlink" Target="https://podminky.urs.cz/item/CS_URS_2026_01/968062244" TargetMode="External"/><Relationship Id="rId6" Type="http://schemas.openxmlformats.org/officeDocument/2006/relationships/hyperlink" Target="https://podminky.urs.cz/item/CS_URS_2026_01/997006512" TargetMode="External"/><Relationship Id="rId11" Type="http://schemas.openxmlformats.org/officeDocument/2006/relationships/hyperlink" Target="https://podminky.urs.cz/item/CS_URS_2026_01/997013635" TargetMode="External"/><Relationship Id="rId5" Type="http://schemas.openxmlformats.org/officeDocument/2006/relationships/hyperlink" Target="https://podminky.urs.cz/item/CS_URS_2026_01/997006012" TargetMode="External"/><Relationship Id="rId15" Type="http://schemas.openxmlformats.org/officeDocument/2006/relationships/hyperlink" Target="https://podminky.urs.cz/item/CS_URS_2026_01/997013811" TargetMode="External"/><Relationship Id="rId10" Type="http://schemas.openxmlformats.org/officeDocument/2006/relationships/hyperlink" Target="https://podminky.urs.cz/item/CS_URS_2026_01/997013631" TargetMode="External"/><Relationship Id="rId4" Type="http://schemas.openxmlformats.org/officeDocument/2006/relationships/hyperlink" Target="https://podminky.urs.cz/item/CS_URS_2026_01/981013416" TargetMode="External"/><Relationship Id="rId9" Type="http://schemas.openxmlformats.org/officeDocument/2006/relationships/hyperlink" Target="https://podminky.urs.cz/item/CS_URS_2026_01/997013603" TargetMode="External"/><Relationship Id="rId14" Type="http://schemas.openxmlformats.org/officeDocument/2006/relationships/hyperlink" Target="https://podminky.urs.cz/item/CS_URS_2026_01/997013804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767415112" TargetMode="External"/><Relationship Id="rId21" Type="http://schemas.openxmlformats.org/officeDocument/2006/relationships/hyperlink" Target="https://podminky.urs.cz/item/CS_URS_2026_01/998767102" TargetMode="External"/><Relationship Id="rId42" Type="http://schemas.openxmlformats.org/officeDocument/2006/relationships/hyperlink" Target="https://podminky.urs.cz/item/CS_URS_2026_01/891269111" TargetMode="External"/><Relationship Id="rId47" Type="http://schemas.openxmlformats.org/officeDocument/2006/relationships/hyperlink" Target="https://podminky.urs.cz/item/CS_URS_2026_01/132251252" TargetMode="External"/><Relationship Id="rId63" Type="http://schemas.openxmlformats.org/officeDocument/2006/relationships/hyperlink" Target="https://podminky.urs.cz/item/CS_URS_2026_01/210812037" TargetMode="External"/><Relationship Id="rId68" Type="http://schemas.openxmlformats.org/officeDocument/2006/relationships/hyperlink" Target="https://podminky.urs.cz/item/CS_URS_2026_01/460581121" TargetMode="External"/><Relationship Id="rId2" Type="http://schemas.openxmlformats.org/officeDocument/2006/relationships/hyperlink" Target="https://podminky.urs.cz/item/CS_URS_2026_01/213141111" TargetMode="External"/><Relationship Id="rId16" Type="http://schemas.openxmlformats.org/officeDocument/2006/relationships/hyperlink" Target="https://podminky.urs.cz/item/CS_URS_2026_01/767531212" TargetMode="External"/><Relationship Id="rId29" Type="http://schemas.openxmlformats.org/officeDocument/2006/relationships/hyperlink" Target="https://podminky.urs.cz/item/CS_URS_2026_01/767491001.1" TargetMode="External"/><Relationship Id="rId11" Type="http://schemas.openxmlformats.org/officeDocument/2006/relationships/hyperlink" Target="https://podminky.urs.cz/item/CS_URS_2026_01/998762122" TargetMode="External"/><Relationship Id="rId24" Type="http://schemas.openxmlformats.org/officeDocument/2006/relationships/hyperlink" Target="https://podminky.urs.cz/item/CS_URS_2026_01/711491571.1" TargetMode="External"/><Relationship Id="rId32" Type="http://schemas.openxmlformats.org/officeDocument/2006/relationships/hyperlink" Target="https://podminky.urs.cz/item/CS_URS_2026_01/121151103" TargetMode="External"/><Relationship Id="rId37" Type="http://schemas.openxmlformats.org/officeDocument/2006/relationships/hyperlink" Target="https://podminky.urs.cz/item/CS_URS_2026_01/175111101" TargetMode="External"/><Relationship Id="rId40" Type="http://schemas.openxmlformats.org/officeDocument/2006/relationships/hyperlink" Target="https://podminky.urs.cz/item/CS_URS_2026_01/871171141" TargetMode="External"/><Relationship Id="rId45" Type="http://schemas.openxmlformats.org/officeDocument/2006/relationships/hyperlink" Target="https://podminky.urs.cz/item/CS_URS_2026_01/899401112" TargetMode="External"/><Relationship Id="rId53" Type="http://schemas.openxmlformats.org/officeDocument/2006/relationships/hyperlink" Target="https://podminky.urs.cz/item/CS_URS_2026_01/451573111" TargetMode="External"/><Relationship Id="rId58" Type="http://schemas.openxmlformats.org/officeDocument/2006/relationships/hyperlink" Target="https://podminky.urs.cz/item/CS_URS_2026_01/894812032" TargetMode="External"/><Relationship Id="rId66" Type="http://schemas.openxmlformats.org/officeDocument/2006/relationships/hyperlink" Target="https://podminky.urs.cz/item/CS_URS_2026_01/460172112" TargetMode="External"/><Relationship Id="rId5" Type="http://schemas.openxmlformats.org/officeDocument/2006/relationships/hyperlink" Target="https://podminky.urs.cz/item/CS_URS_2026_01/998014221" TargetMode="External"/><Relationship Id="rId61" Type="http://schemas.openxmlformats.org/officeDocument/2006/relationships/hyperlink" Target="https://podminky.urs.cz/item/CS_URS_2026_01/894812351" TargetMode="External"/><Relationship Id="rId19" Type="http://schemas.openxmlformats.org/officeDocument/2006/relationships/hyperlink" Target="https://podminky.urs.cz/item/CS_URS_2026_01/767995116" TargetMode="External"/><Relationship Id="rId14" Type="http://schemas.openxmlformats.org/officeDocument/2006/relationships/hyperlink" Target="https://podminky.urs.cz/item/CS_URS_2026_01/998766121" TargetMode="External"/><Relationship Id="rId22" Type="http://schemas.openxmlformats.org/officeDocument/2006/relationships/hyperlink" Target="https://podminky.urs.cz/item/CS_URS_2026_01/998767112" TargetMode="External"/><Relationship Id="rId27" Type="http://schemas.openxmlformats.org/officeDocument/2006/relationships/hyperlink" Target="https://podminky.urs.cz/item/CS_URS_2026_01/767415290.1" TargetMode="External"/><Relationship Id="rId30" Type="http://schemas.openxmlformats.org/officeDocument/2006/relationships/hyperlink" Target="https://podminky.urs.cz/item/CS_URS_2026_01/637121112" TargetMode="External"/><Relationship Id="rId35" Type="http://schemas.openxmlformats.org/officeDocument/2006/relationships/hyperlink" Target="https://podminky.urs.cz/item/CS_URS_2026_01/162351103" TargetMode="External"/><Relationship Id="rId43" Type="http://schemas.openxmlformats.org/officeDocument/2006/relationships/hyperlink" Target="https://podminky.urs.cz/item/CS_URS_2026_01/892233122" TargetMode="External"/><Relationship Id="rId48" Type="http://schemas.openxmlformats.org/officeDocument/2006/relationships/hyperlink" Target="https://podminky.urs.cz/item/CS_URS_2026_01/139001101" TargetMode="External"/><Relationship Id="rId56" Type="http://schemas.openxmlformats.org/officeDocument/2006/relationships/hyperlink" Target="https://podminky.urs.cz/item/CS_URS_2026_01/894812001" TargetMode="External"/><Relationship Id="rId64" Type="http://schemas.openxmlformats.org/officeDocument/2006/relationships/hyperlink" Target="https://podminky.urs.cz/item/CS_URS_2026_01/219991112" TargetMode="External"/><Relationship Id="rId69" Type="http://schemas.openxmlformats.org/officeDocument/2006/relationships/hyperlink" Target="https://podminky.urs.cz/item/CS_URS_2026_01/460661113" TargetMode="External"/><Relationship Id="rId8" Type="http://schemas.openxmlformats.org/officeDocument/2006/relationships/hyperlink" Target="https://podminky.urs.cz/item/CS_URS_2026_01/762332621" TargetMode="External"/><Relationship Id="rId51" Type="http://schemas.openxmlformats.org/officeDocument/2006/relationships/hyperlink" Target="https://podminky.urs.cz/item/CS_URS_2026_01/175111101" TargetMode="External"/><Relationship Id="rId72" Type="http://schemas.openxmlformats.org/officeDocument/2006/relationships/hyperlink" Target="https://podminky.urs.cz/item/CS_URS_2026_01/013294000" TargetMode="External"/><Relationship Id="rId3" Type="http://schemas.openxmlformats.org/officeDocument/2006/relationships/hyperlink" Target="https://podminky.urs.cz/item/CS_URS_2026_01/564861111" TargetMode="External"/><Relationship Id="rId12" Type="http://schemas.openxmlformats.org/officeDocument/2006/relationships/hyperlink" Target="https://podminky.urs.cz/item/CS_URS_2026_01/998765112" TargetMode="External"/><Relationship Id="rId17" Type="http://schemas.openxmlformats.org/officeDocument/2006/relationships/hyperlink" Target="https://podminky.urs.cz/item/CS_URS_2026_01/767531232" TargetMode="External"/><Relationship Id="rId25" Type="http://schemas.openxmlformats.org/officeDocument/2006/relationships/hyperlink" Target="https://podminky.urs.cz/item/CS_URS_2026_01/713132321.1" TargetMode="External"/><Relationship Id="rId33" Type="http://schemas.openxmlformats.org/officeDocument/2006/relationships/hyperlink" Target="https://podminky.urs.cz/item/CS_URS_2026_01/132251101" TargetMode="External"/><Relationship Id="rId38" Type="http://schemas.openxmlformats.org/officeDocument/2006/relationships/hyperlink" Target="https://podminky.urs.cz/item/CS_URS_2026_01/181351003" TargetMode="External"/><Relationship Id="rId46" Type="http://schemas.openxmlformats.org/officeDocument/2006/relationships/hyperlink" Target="https://podminky.urs.cz/item/CS_URS_2026_01/121151103" TargetMode="External"/><Relationship Id="rId59" Type="http://schemas.openxmlformats.org/officeDocument/2006/relationships/hyperlink" Target="https://podminky.urs.cz/item/CS_URS_2026_01/894812332" TargetMode="External"/><Relationship Id="rId67" Type="http://schemas.openxmlformats.org/officeDocument/2006/relationships/hyperlink" Target="https://podminky.urs.cz/item/CS_URS_2026_01/460462112" TargetMode="External"/><Relationship Id="rId20" Type="http://schemas.openxmlformats.org/officeDocument/2006/relationships/hyperlink" Target="https://podminky.urs.cz/item/CS_URS_2026_01/628613611" TargetMode="External"/><Relationship Id="rId41" Type="http://schemas.openxmlformats.org/officeDocument/2006/relationships/hyperlink" Target="https://podminky.urs.cz/item/CS_URS_2026_01/891211112" TargetMode="External"/><Relationship Id="rId54" Type="http://schemas.openxmlformats.org/officeDocument/2006/relationships/hyperlink" Target="https://podminky.urs.cz/item/CS_URS_2026_01/871313121" TargetMode="External"/><Relationship Id="rId62" Type="http://schemas.openxmlformats.org/officeDocument/2006/relationships/hyperlink" Target="https://podminky.urs.cz/item/CS_URS_2026_01/721290112" TargetMode="External"/><Relationship Id="rId70" Type="http://schemas.openxmlformats.org/officeDocument/2006/relationships/hyperlink" Target="https://podminky.urs.cz/item/CS_URS_2026_01/460671112" TargetMode="External"/><Relationship Id="rId1" Type="http://schemas.openxmlformats.org/officeDocument/2006/relationships/hyperlink" Target="https://podminky.urs.cz/item/CS_URS_2026_01/121151113" TargetMode="External"/><Relationship Id="rId6" Type="http://schemas.openxmlformats.org/officeDocument/2006/relationships/hyperlink" Target="https://podminky.urs.cz/item/CS_URS_2026_01/998014294" TargetMode="External"/><Relationship Id="rId15" Type="http://schemas.openxmlformats.org/officeDocument/2006/relationships/hyperlink" Target="https://podminky.urs.cz/item/CS_URS_2026_01/998766129" TargetMode="External"/><Relationship Id="rId23" Type="http://schemas.openxmlformats.org/officeDocument/2006/relationships/hyperlink" Target="https://podminky.urs.cz/item/CS_URS_2026_01/998767122" TargetMode="External"/><Relationship Id="rId28" Type="http://schemas.openxmlformats.org/officeDocument/2006/relationships/hyperlink" Target="https://podminky.urs.cz/item/CS_URS_2026_01/767415291.1" TargetMode="External"/><Relationship Id="rId36" Type="http://schemas.openxmlformats.org/officeDocument/2006/relationships/hyperlink" Target="https://podminky.urs.cz/item/CS_URS_2026_01/174151101.1" TargetMode="External"/><Relationship Id="rId49" Type="http://schemas.openxmlformats.org/officeDocument/2006/relationships/hyperlink" Target="https://podminky.urs.cz/item/CS_URS_2026_01/162351103" TargetMode="External"/><Relationship Id="rId57" Type="http://schemas.openxmlformats.org/officeDocument/2006/relationships/hyperlink" Target="https://podminky.urs.cz/item/CS_URS_2026_01/894812312" TargetMode="External"/><Relationship Id="rId10" Type="http://schemas.openxmlformats.org/officeDocument/2006/relationships/hyperlink" Target="https://podminky.urs.cz/item/CS_URS_2026_01/998762112" TargetMode="External"/><Relationship Id="rId31" Type="http://schemas.openxmlformats.org/officeDocument/2006/relationships/hyperlink" Target="https://podminky.urs.cz/item/CS_URS_2026_01/916231212" TargetMode="External"/><Relationship Id="rId44" Type="http://schemas.openxmlformats.org/officeDocument/2006/relationships/hyperlink" Target="https://podminky.urs.cz/item/CS_URS_2026_01/892241111" TargetMode="External"/><Relationship Id="rId52" Type="http://schemas.openxmlformats.org/officeDocument/2006/relationships/hyperlink" Target="https://podminky.urs.cz/item/CS_URS_2026_01/181351003" TargetMode="External"/><Relationship Id="rId60" Type="http://schemas.openxmlformats.org/officeDocument/2006/relationships/hyperlink" Target="https://podminky.urs.cz/item/CS_URS_2026_01/894812051" TargetMode="External"/><Relationship Id="rId65" Type="http://schemas.openxmlformats.org/officeDocument/2006/relationships/hyperlink" Target="https://podminky.urs.cz/item/CS_URS_2026_01/460010025" TargetMode="External"/><Relationship Id="rId73" Type="http://schemas.openxmlformats.org/officeDocument/2006/relationships/drawing" Target="../drawings/drawing3.xml"/><Relationship Id="rId4" Type="http://schemas.openxmlformats.org/officeDocument/2006/relationships/hyperlink" Target="https://podminky.urs.cz/item/CS_URS_2026_01/381181002" TargetMode="External"/><Relationship Id="rId9" Type="http://schemas.openxmlformats.org/officeDocument/2006/relationships/hyperlink" Target="https://podminky.urs.cz/item/CS_URS_2026_01/762342216" TargetMode="External"/><Relationship Id="rId13" Type="http://schemas.openxmlformats.org/officeDocument/2006/relationships/hyperlink" Target="https://podminky.urs.cz/item/CS_URS_2026_01/998765122" TargetMode="External"/><Relationship Id="rId18" Type="http://schemas.openxmlformats.org/officeDocument/2006/relationships/hyperlink" Target="https://podminky.urs.cz/item/CS_URS_2026_01/767832112" TargetMode="External"/><Relationship Id="rId39" Type="http://schemas.openxmlformats.org/officeDocument/2006/relationships/hyperlink" Target="https://podminky.urs.cz/item/CS_URS_2026_01/451573111" TargetMode="External"/><Relationship Id="rId34" Type="http://schemas.openxmlformats.org/officeDocument/2006/relationships/hyperlink" Target="https://podminky.urs.cz/item/CS_URS_2026_01/139001101" TargetMode="External"/><Relationship Id="rId50" Type="http://schemas.openxmlformats.org/officeDocument/2006/relationships/hyperlink" Target="https://podminky.urs.cz/item/CS_URS_2026_01/174151101.1" TargetMode="External"/><Relationship Id="rId55" Type="http://schemas.openxmlformats.org/officeDocument/2006/relationships/hyperlink" Target="https://podminky.urs.cz/item/CS_URS_2026_01/877310310" TargetMode="External"/><Relationship Id="rId7" Type="http://schemas.openxmlformats.org/officeDocument/2006/relationships/hyperlink" Target="https://podminky.urs.cz/item/CS_URS_2026_01/998014295" TargetMode="External"/><Relationship Id="rId71" Type="http://schemas.openxmlformats.org/officeDocument/2006/relationships/hyperlink" Target="https://podminky.urs.cz/item/CS_URS_2026_01/013254000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311351911" TargetMode="External"/><Relationship Id="rId18" Type="http://schemas.openxmlformats.org/officeDocument/2006/relationships/hyperlink" Target="https://podminky.urs.cz/item/CS_URS_2026_01/327501111" TargetMode="External"/><Relationship Id="rId26" Type="http://schemas.openxmlformats.org/officeDocument/2006/relationships/hyperlink" Target="https://podminky.urs.cz/item/CS_URS_2026_01/564871111" TargetMode="External"/><Relationship Id="rId39" Type="http://schemas.openxmlformats.org/officeDocument/2006/relationships/hyperlink" Target="https://podminky.urs.cz/item/CS_URS_2026_01/916231213" TargetMode="External"/><Relationship Id="rId21" Type="http://schemas.openxmlformats.org/officeDocument/2006/relationships/hyperlink" Target="https://podminky.urs.cz/item/CS_URS_2026_01/122252203" TargetMode="External"/><Relationship Id="rId34" Type="http://schemas.openxmlformats.org/officeDocument/2006/relationships/hyperlink" Target="https://podminky.urs.cz/item/CS_URS_2026_01/460581121" TargetMode="External"/><Relationship Id="rId42" Type="http://schemas.openxmlformats.org/officeDocument/2006/relationships/hyperlink" Target="https://podminky.urs.cz/item/CS_URS_2026_01/998225194" TargetMode="External"/><Relationship Id="rId47" Type="http://schemas.openxmlformats.org/officeDocument/2006/relationships/hyperlink" Target="https://podminky.urs.cz/item/CS_URS_2026_01/043154000" TargetMode="External"/><Relationship Id="rId7" Type="http://schemas.openxmlformats.org/officeDocument/2006/relationships/hyperlink" Target="https://podminky.urs.cz/item/CS_URS_2026_01/171201231" TargetMode="External"/><Relationship Id="rId2" Type="http://schemas.openxmlformats.org/officeDocument/2006/relationships/hyperlink" Target="https://podminky.urs.cz/item/CS_URS_2026_01/111211201" TargetMode="External"/><Relationship Id="rId16" Type="http://schemas.openxmlformats.org/officeDocument/2006/relationships/hyperlink" Target="https://podminky.urs.cz/item/CS_URS_2026_01/327351221" TargetMode="External"/><Relationship Id="rId29" Type="http://schemas.openxmlformats.org/officeDocument/2006/relationships/hyperlink" Target="https://podminky.urs.cz/item/CS_URS_2026_01/181411131" TargetMode="External"/><Relationship Id="rId1" Type="http://schemas.openxmlformats.org/officeDocument/2006/relationships/hyperlink" Target="https://podminky.urs.cz/item/CS_URS_2026_01/111111102" TargetMode="External"/><Relationship Id="rId6" Type="http://schemas.openxmlformats.org/officeDocument/2006/relationships/hyperlink" Target="https://podminky.urs.cz/item/CS_URS_2026_01/162751119" TargetMode="External"/><Relationship Id="rId11" Type="http://schemas.openxmlformats.org/officeDocument/2006/relationships/hyperlink" Target="https://podminky.urs.cz/item/CS_URS_2026_01/274351121" TargetMode="External"/><Relationship Id="rId24" Type="http://schemas.openxmlformats.org/officeDocument/2006/relationships/hyperlink" Target="https://podminky.urs.cz/item/CS_URS_2026_01/564761111" TargetMode="External"/><Relationship Id="rId32" Type="http://schemas.openxmlformats.org/officeDocument/2006/relationships/hyperlink" Target="https://podminky.urs.cz/item/CS_URS_2026_01/460172112" TargetMode="External"/><Relationship Id="rId37" Type="http://schemas.openxmlformats.org/officeDocument/2006/relationships/hyperlink" Target="https://podminky.urs.cz/item/CS_URS_2026_01/998741121" TargetMode="External"/><Relationship Id="rId40" Type="http://schemas.openxmlformats.org/officeDocument/2006/relationships/hyperlink" Target="https://podminky.urs.cz/item/CS_URS_2026_01/916991121" TargetMode="External"/><Relationship Id="rId45" Type="http://schemas.openxmlformats.org/officeDocument/2006/relationships/hyperlink" Target="https://podminky.urs.cz/item/CS_URS_2026_01/998711111" TargetMode="External"/><Relationship Id="rId5" Type="http://schemas.openxmlformats.org/officeDocument/2006/relationships/hyperlink" Target="https://podminky.urs.cz/item/CS_URS_2026_01/162251102" TargetMode="External"/><Relationship Id="rId15" Type="http://schemas.openxmlformats.org/officeDocument/2006/relationships/hyperlink" Target="https://podminky.urs.cz/item/CS_URS_2026_01/327351211" TargetMode="External"/><Relationship Id="rId23" Type="http://schemas.openxmlformats.org/officeDocument/2006/relationships/hyperlink" Target="https://podminky.urs.cz/item/CS_URS_2026_01/171201231" TargetMode="External"/><Relationship Id="rId28" Type="http://schemas.openxmlformats.org/officeDocument/2006/relationships/hyperlink" Target="https://podminky.urs.cz/item/CS_URS_2026_01/564751111" TargetMode="External"/><Relationship Id="rId36" Type="http://schemas.openxmlformats.org/officeDocument/2006/relationships/hyperlink" Target="https://podminky.urs.cz/item/CS_URS_2026_01/460671112" TargetMode="External"/><Relationship Id="rId10" Type="http://schemas.openxmlformats.org/officeDocument/2006/relationships/hyperlink" Target="https://podminky.urs.cz/item/CS_URS_2026_01/181951112" TargetMode="External"/><Relationship Id="rId19" Type="http://schemas.openxmlformats.org/officeDocument/2006/relationships/hyperlink" Target="https://podminky.urs.cz/item/CS_URS_2026_01/631311123" TargetMode="External"/><Relationship Id="rId31" Type="http://schemas.openxmlformats.org/officeDocument/2006/relationships/hyperlink" Target="https://podminky.urs.cz/item/CS_URS_2026_01/219991112" TargetMode="External"/><Relationship Id="rId44" Type="http://schemas.openxmlformats.org/officeDocument/2006/relationships/hyperlink" Target="https://podminky.urs.cz/item/CS_URS_2026_01/711161274" TargetMode="External"/><Relationship Id="rId4" Type="http://schemas.openxmlformats.org/officeDocument/2006/relationships/hyperlink" Target="https://podminky.urs.cz/item/CS_URS_2026_01/122252203" TargetMode="External"/><Relationship Id="rId9" Type="http://schemas.openxmlformats.org/officeDocument/2006/relationships/hyperlink" Target="https://podminky.urs.cz/item/CS_URS_2026_01/171251201" TargetMode="External"/><Relationship Id="rId14" Type="http://schemas.openxmlformats.org/officeDocument/2006/relationships/hyperlink" Target="https://podminky.urs.cz/item/CS_URS_2026_01/327324131" TargetMode="External"/><Relationship Id="rId22" Type="http://schemas.openxmlformats.org/officeDocument/2006/relationships/hyperlink" Target="https://podminky.urs.cz/item/CS_URS_2026_01/162451105" TargetMode="External"/><Relationship Id="rId27" Type="http://schemas.openxmlformats.org/officeDocument/2006/relationships/hyperlink" Target="https://podminky.urs.cz/item/CS_URS_2026_01/596212223" TargetMode="External"/><Relationship Id="rId30" Type="http://schemas.openxmlformats.org/officeDocument/2006/relationships/hyperlink" Target="https://podminky.urs.cz/item/CS_URS_2026_01/210812063" TargetMode="External"/><Relationship Id="rId35" Type="http://schemas.openxmlformats.org/officeDocument/2006/relationships/hyperlink" Target="https://podminky.urs.cz/item/CS_URS_2026_01/460661113" TargetMode="External"/><Relationship Id="rId43" Type="http://schemas.openxmlformats.org/officeDocument/2006/relationships/hyperlink" Target="https://podminky.urs.cz/item/CS_URS_2026_01/998225195" TargetMode="External"/><Relationship Id="rId48" Type="http://schemas.openxmlformats.org/officeDocument/2006/relationships/drawing" Target="../drawings/drawing4.xml"/><Relationship Id="rId8" Type="http://schemas.openxmlformats.org/officeDocument/2006/relationships/hyperlink" Target="https://podminky.urs.cz/item/CS_URS_2026_01/182351125" TargetMode="External"/><Relationship Id="rId3" Type="http://schemas.openxmlformats.org/officeDocument/2006/relationships/hyperlink" Target="https://podminky.urs.cz/item/CS_URS_2026_01/121151113" TargetMode="External"/><Relationship Id="rId12" Type="http://schemas.openxmlformats.org/officeDocument/2006/relationships/hyperlink" Target="https://podminky.urs.cz/item/CS_URS_2026_01/274351122" TargetMode="External"/><Relationship Id="rId17" Type="http://schemas.openxmlformats.org/officeDocument/2006/relationships/hyperlink" Target="https://podminky.urs.cz/item/CS_URS_2026_01/327361006" TargetMode="External"/><Relationship Id="rId25" Type="http://schemas.openxmlformats.org/officeDocument/2006/relationships/hyperlink" Target="https://podminky.urs.cz/item/CS_URS_2026_01/919726203" TargetMode="External"/><Relationship Id="rId33" Type="http://schemas.openxmlformats.org/officeDocument/2006/relationships/hyperlink" Target="https://podminky.urs.cz/item/CS_URS_2026_01/460462112" TargetMode="External"/><Relationship Id="rId38" Type="http://schemas.openxmlformats.org/officeDocument/2006/relationships/hyperlink" Target="https://podminky.urs.cz/item/CS_URS_2026_01/998741129" TargetMode="External"/><Relationship Id="rId46" Type="http://schemas.openxmlformats.org/officeDocument/2006/relationships/hyperlink" Target="https://podminky.urs.cz/item/CS_URS_2026_01/998711193" TargetMode="External"/><Relationship Id="rId20" Type="http://schemas.openxmlformats.org/officeDocument/2006/relationships/hyperlink" Target="https://podminky.urs.cz/item/CS_URS_2026_01/783826605" TargetMode="External"/><Relationship Id="rId41" Type="http://schemas.openxmlformats.org/officeDocument/2006/relationships/hyperlink" Target="https://podminky.urs.cz/item/CS_URS_2026_01/99822511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275322711" TargetMode="External"/><Relationship Id="rId18" Type="http://schemas.openxmlformats.org/officeDocument/2006/relationships/hyperlink" Target="https://podminky.urs.cz/item/CS_URS_2026_01/174111101" TargetMode="External"/><Relationship Id="rId26" Type="http://schemas.openxmlformats.org/officeDocument/2006/relationships/hyperlink" Target="https://podminky.urs.cz/item/CS_URS_2026_01/122252203.1" TargetMode="External"/><Relationship Id="rId39" Type="http://schemas.openxmlformats.org/officeDocument/2006/relationships/hyperlink" Target="https://podminky.urs.cz/item/CS_URS_2026_01/564801111" TargetMode="External"/><Relationship Id="rId21" Type="http://schemas.openxmlformats.org/officeDocument/2006/relationships/hyperlink" Target="https://podminky.urs.cz/item/CS_URS_2026_01/275351122" TargetMode="External"/><Relationship Id="rId34" Type="http://schemas.openxmlformats.org/officeDocument/2006/relationships/hyperlink" Target="https://podminky.urs.cz/item/CS_URS_2026_01/564871111" TargetMode="External"/><Relationship Id="rId42" Type="http://schemas.openxmlformats.org/officeDocument/2006/relationships/hyperlink" Target="https://podminky.urs.cz/item/CS_URS_2026_01/219991112" TargetMode="External"/><Relationship Id="rId47" Type="http://schemas.openxmlformats.org/officeDocument/2006/relationships/hyperlink" Target="https://podminky.urs.cz/item/CS_URS_2026_01/998741121" TargetMode="External"/><Relationship Id="rId50" Type="http://schemas.openxmlformats.org/officeDocument/2006/relationships/hyperlink" Target="https://podminky.urs.cz/item/CS_URS_2026_01/162351104" TargetMode="External"/><Relationship Id="rId55" Type="http://schemas.openxmlformats.org/officeDocument/2006/relationships/hyperlink" Target="https://podminky.urs.cz/item/CS_URS_2026_01/877270320" TargetMode="External"/><Relationship Id="rId63" Type="http://schemas.openxmlformats.org/officeDocument/2006/relationships/hyperlink" Target="https://podminky.urs.cz/item/CS_URS_2026_01/043154000" TargetMode="External"/><Relationship Id="rId7" Type="http://schemas.openxmlformats.org/officeDocument/2006/relationships/hyperlink" Target="https://podminky.urs.cz/item/CS_URS_2026_01/162751119" TargetMode="External"/><Relationship Id="rId2" Type="http://schemas.openxmlformats.org/officeDocument/2006/relationships/hyperlink" Target="https://podminky.urs.cz/item/CS_URS_2026_01/112101101" TargetMode="External"/><Relationship Id="rId16" Type="http://schemas.openxmlformats.org/officeDocument/2006/relationships/hyperlink" Target="https://podminky.urs.cz/item/CS_URS_2026_01/162751119" TargetMode="External"/><Relationship Id="rId29" Type="http://schemas.openxmlformats.org/officeDocument/2006/relationships/hyperlink" Target="https://podminky.urs.cz/item/CS_URS_2026_01/564761111" TargetMode="External"/><Relationship Id="rId11" Type="http://schemas.openxmlformats.org/officeDocument/2006/relationships/hyperlink" Target="https://podminky.urs.cz/item/CS_URS_2026_01/181411121" TargetMode="External"/><Relationship Id="rId24" Type="http://schemas.openxmlformats.org/officeDocument/2006/relationships/hyperlink" Target="https://podminky.urs.cz/item/CS_URS_2026_01/637121113" TargetMode="External"/><Relationship Id="rId32" Type="http://schemas.openxmlformats.org/officeDocument/2006/relationships/hyperlink" Target="https://podminky.urs.cz/item/CS_URS_2026_01/564921511" TargetMode="External"/><Relationship Id="rId37" Type="http://schemas.openxmlformats.org/officeDocument/2006/relationships/hyperlink" Target="https://podminky.urs.cz/item/CS_URS_2026_01/564721112" TargetMode="External"/><Relationship Id="rId40" Type="http://schemas.openxmlformats.org/officeDocument/2006/relationships/hyperlink" Target="https://podminky.urs.cz/item/CS_URS_2026_01/589211111" TargetMode="External"/><Relationship Id="rId45" Type="http://schemas.openxmlformats.org/officeDocument/2006/relationships/hyperlink" Target="https://podminky.urs.cz/item/CS_URS_2026_01/460661113" TargetMode="External"/><Relationship Id="rId53" Type="http://schemas.openxmlformats.org/officeDocument/2006/relationships/hyperlink" Target="https://podminky.urs.cz/item/CS_URS_2026_01/212752411" TargetMode="External"/><Relationship Id="rId58" Type="http://schemas.openxmlformats.org/officeDocument/2006/relationships/hyperlink" Target="https://podminky.urs.cz/item/CS_URS_2026_01/916231293" TargetMode="External"/><Relationship Id="rId5" Type="http://schemas.openxmlformats.org/officeDocument/2006/relationships/hyperlink" Target="https://podminky.urs.cz/item/CS_URS_2026_01/122252204" TargetMode="External"/><Relationship Id="rId61" Type="http://schemas.openxmlformats.org/officeDocument/2006/relationships/hyperlink" Target="https://podminky.urs.cz/item/CS_URS_2026_01/998225111" TargetMode="External"/><Relationship Id="rId19" Type="http://schemas.openxmlformats.org/officeDocument/2006/relationships/hyperlink" Target="https://podminky.urs.cz/item/CS_URS_2026_01/174111109" TargetMode="External"/><Relationship Id="rId14" Type="http://schemas.openxmlformats.org/officeDocument/2006/relationships/hyperlink" Target="https://podminky.urs.cz/item/CS_URS_2026_01/131251100" TargetMode="External"/><Relationship Id="rId22" Type="http://schemas.openxmlformats.org/officeDocument/2006/relationships/hyperlink" Target="https://podminky.urs.cz/item/CS_URS_2026_01/783826675" TargetMode="External"/><Relationship Id="rId27" Type="http://schemas.openxmlformats.org/officeDocument/2006/relationships/hyperlink" Target="https://podminky.urs.cz/item/CS_URS_2026_01/162451105" TargetMode="External"/><Relationship Id="rId30" Type="http://schemas.openxmlformats.org/officeDocument/2006/relationships/hyperlink" Target="https://podminky.urs.cz/item/CS_URS_2026_01/919726203" TargetMode="External"/><Relationship Id="rId35" Type="http://schemas.openxmlformats.org/officeDocument/2006/relationships/hyperlink" Target="https://podminky.urs.cz/item/CS_URS_2026_01/596212223" TargetMode="External"/><Relationship Id="rId43" Type="http://schemas.openxmlformats.org/officeDocument/2006/relationships/hyperlink" Target="https://podminky.urs.cz/item/CS_URS_2026_01/460172112" TargetMode="External"/><Relationship Id="rId48" Type="http://schemas.openxmlformats.org/officeDocument/2006/relationships/hyperlink" Target="https://podminky.urs.cz/item/CS_URS_2026_01/998741129" TargetMode="External"/><Relationship Id="rId56" Type="http://schemas.openxmlformats.org/officeDocument/2006/relationships/hyperlink" Target="https://podminky.urs.cz/item/CS_URS_2026_01/211971110" TargetMode="External"/><Relationship Id="rId64" Type="http://schemas.openxmlformats.org/officeDocument/2006/relationships/drawing" Target="../drawings/drawing5.xml"/><Relationship Id="rId8" Type="http://schemas.openxmlformats.org/officeDocument/2006/relationships/hyperlink" Target="https://podminky.urs.cz/item/CS_URS_2026_01/171201231" TargetMode="External"/><Relationship Id="rId51" Type="http://schemas.openxmlformats.org/officeDocument/2006/relationships/hyperlink" Target="https://podminky.urs.cz/item/CS_URS_2026_01/171251201" TargetMode="External"/><Relationship Id="rId3" Type="http://schemas.openxmlformats.org/officeDocument/2006/relationships/hyperlink" Target="https://podminky.urs.cz/item/CS_URS_2026_01/112251101" TargetMode="External"/><Relationship Id="rId12" Type="http://schemas.openxmlformats.org/officeDocument/2006/relationships/hyperlink" Target="https://podminky.urs.cz/item/CS_URS_2026_01/184201112" TargetMode="External"/><Relationship Id="rId17" Type="http://schemas.openxmlformats.org/officeDocument/2006/relationships/hyperlink" Target="https://podminky.urs.cz/item/CS_URS_2026_01/171201231" TargetMode="External"/><Relationship Id="rId25" Type="http://schemas.openxmlformats.org/officeDocument/2006/relationships/hyperlink" Target="https://podminky.urs.cz/item/CS_URS_2026_01/916231213" TargetMode="External"/><Relationship Id="rId33" Type="http://schemas.openxmlformats.org/officeDocument/2006/relationships/hyperlink" Target="https://podminky.urs.cz/item/CS_URS_2026_01/573211111" TargetMode="External"/><Relationship Id="rId38" Type="http://schemas.openxmlformats.org/officeDocument/2006/relationships/hyperlink" Target="https://podminky.urs.cz/item/CS_URS_2026_01/564710012" TargetMode="External"/><Relationship Id="rId46" Type="http://schemas.openxmlformats.org/officeDocument/2006/relationships/hyperlink" Target="https://podminky.urs.cz/item/CS_URS_2026_01/460671112" TargetMode="External"/><Relationship Id="rId59" Type="http://schemas.openxmlformats.org/officeDocument/2006/relationships/hyperlink" Target="https://podminky.urs.cz/item/CS_URS_2026_01/919732211" TargetMode="External"/><Relationship Id="rId20" Type="http://schemas.openxmlformats.org/officeDocument/2006/relationships/hyperlink" Target="https://podminky.urs.cz/item/CS_URS_2026_01/275351121" TargetMode="External"/><Relationship Id="rId41" Type="http://schemas.openxmlformats.org/officeDocument/2006/relationships/hyperlink" Target="https://podminky.urs.cz/item/CS_URS_2026_01/589161112" TargetMode="External"/><Relationship Id="rId54" Type="http://schemas.openxmlformats.org/officeDocument/2006/relationships/hyperlink" Target="https://podminky.urs.cz/item/CS_URS_2026_01/212752422" TargetMode="External"/><Relationship Id="rId62" Type="http://schemas.openxmlformats.org/officeDocument/2006/relationships/hyperlink" Target="https://podminky.urs.cz/item/CS_URS_2026_01/998225195" TargetMode="External"/><Relationship Id="rId1" Type="http://schemas.openxmlformats.org/officeDocument/2006/relationships/hyperlink" Target="https://podminky.urs.cz/item/CS_URS_2026_01/111251101" TargetMode="External"/><Relationship Id="rId6" Type="http://schemas.openxmlformats.org/officeDocument/2006/relationships/hyperlink" Target="https://podminky.urs.cz/item/CS_URS_2026_01/162751117" TargetMode="External"/><Relationship Id="rId15" Type="http://schemas.openxmlformats.org/officeDocument/2006/relationships/hyperlink" Target="https://podminky.urs.cz/item/CS_URS_2026_01/162751117" TargetMode="External"/><Relationship Id="rId23" Type="http://schemas.openxmlformats.org/officeDocument/2006/relationships/hyperlink" Target="https://podminky.urs.cz/item/CS_URS_2026_01/275361821" TargetMode="External"/><Relationship Id="rId28" Type="http://schemas.openxmlformats.org/officeDocument/2006/relationships/hyperlink" Target="https://podminky.urs.cz/item/CS_URS_2026_01/171201231" TargetMode="External"/><Relationship Id="rId36" Type="http://schemas.openxmlformats.org/officeDocument/2006/relationships/hyperlink" Target="https://podminky.urs.cz/item/CS_URS_2026_01/564211011" TargetMode="External"/><Relationship Id="rId49" Type="http://schemas.openxmlformats.org/officeDocument/2006/relationships/hyperlink" Target="https://podminky.urs.cz/item/CS_URS_2026_01/132151104" TargetMode="External"/><Relationship Id="rId57" Type="http://schemas.openxmlformats.org/officeDocument/2006/relationships/hyperlink" Target="https://podminky.urs.cz/item/CS_URS_2026_01/916131213" TargetMode="External"/><Relationship Id="rId10" Type="http://schemas.openxmlformats.org/officeDocument/2006/relationships/hyperlink" Target="https://podminky.urs.cz/item/CS_URS_2026_01/181351113" TargetMode="External"/><Relationship Id="rId31" Type="http://schemas.openxmlformats.org/officeDocument/2006/relationships/hyperlink" Target="https://podminky.urs.cz/item/CS_URS_2026_01/564851111" TargetMode="External"/><Relationship Id="rId44" Type="http://schemas.openxmlformats.org/officeDocument/2006/relationships/hyperlink" Target="https://podminky.urs.cz/item/CS_URS_2026_01/460462112" TargetMode="External"/><Relationship Id="rId52" Type="http://schemas.openxmlformats.org/officeDocument/2006/relationships/hyperlink" Target="https://podminky.urs.cz/item/CS_URS_2026_01/175151101" TargetMode="External"/><Relationship Id="rId60" Type="http://schemas.openxmlformats.org/officeDocument/2006/relationships/hyperlink" Target="https://podminky.urs.cz/item/CS_URS_2026_01/919735111" TargetMode="External"/><Relationship Id="rId4" Type="http://schemas.openxmlformats.org/officeDocument/2006/relationships/hyperlink" Target="https://podminky.urs.cz/item/CS_URS_2026_01/121151123" TargetMode="External"/><Relationship Id="rId9" Type="http://schemas.openxmlformats.org/officeDocument/2006/relationships/hyperlink" Target="https://podminky.urs.cz/item/CS_URS_2026_01/18115230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348121312" TargetMode="External"/><Relationship Id="rId3" Type="http://schemas.openxmlformats.org/officeDocument/2006/relationships/hyperlink" Target="https://podminky.urs.cz/item/CS_URS_2026_01/348101260" TargetMode="External"/><Relationship Id="rId7" Type="http://schemas.openxmlformats.org/officeDocument/2006/relationships/hyperlink" Target="https://podminky.urs.cz/item/CS_URS_2026_01/338121125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podminky.urs.cz/item/CS_URS_2026_01/338171113" TargetMode="External"/><Relationship Id="rId1" Type="http://schemas.openxmlformats.org/officeDocument/2006/relationships/hyperlink" Target="https://podminky.urs.cz/item/CS_URS_2026_01/131111332" TargetMode="External"/><Relationship Id="rId6" Type="http://schemas.openxmlformats.org/officeDocument/2006/relationships/hyperlink" Target="https://podminky.urs.cz/item/CS_URS_2026_01/131111333" TargetMode="External"/><Relationship Id="rId11" Type="http://schemas.openxmlformats.org/officeDocument/2006/relationships/hyperlink" Target="https://podminky.urs.cz/item/CS_URS_2026_01/998232125" TargetMode="External"/><Relationship Id="rId5" Type="http://schemas.openxmlformats.org/officeDocument/2006/relationships/hyperlink" Target="https://podminky.urs.cz/item/CS_URS_2026_01/348401130" TargetMode="External"/><Relationship Id="rId10" Type="http://schemas.openxmlformats.org/officeDocument/2006/relationships/hyperlink" Target="https://podminky.urs.cz/item/CS_URS_2026_01/998232124" TargetMode="External"/><Relationship Id="rId4" Type="http://schemas.openxmlformats.org/officeDocument/2006/relationships/hyperlink" Target="https://podminky.urs.cz/item/CS_URS_2026_01/348121322" TargetMode="External"/><Relationship Id="rId9" Type="http://schemas.openxmlformats.org/officeDocument/2006/relationships/hyperlink" Target="https://podminky.urs.cz/item/CS_URS_2026_01/99823211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podminky.urs.cz/item/CS_URS_2025_02/013254000" TargetMode="External"/><Relationship Id="rId7" Type="http://schemas.openxmlformats.org/officeDocument/2006/relationships/hyperlink" Target="https://podminky.urs.cz/item/CS_URS_2025_02/034503000" TargetMode="External"/><Relationship Id="rId2" Type="http://schemas.openxmlformats.org/officeDocument/2006/relationships/hyperlink" Target="https://podminky.urs.cz/item/CS_URS_2026_01/012002000" TargetMode="External"/><Relationship Id="rId1" Type="http://schemas.openxmlformats.org/officeDocument/2006/relationships/hyperlink" Target="https://podminky.urs.cz/item/CS_URS_2025_02/010001000" TargetMode="External"/><Relationship Id="rId6" Type="http://schemas.openxmlformats.org/officeDocument/2006/relationships/hyperlink" Target="https://podminky.urs.cz/item/CS_URS_2025_02/034103000" TargetMode="External"/><Relationship Id="rId5" Type="http://schemas.openxmlformats.org/officeDocument/2006/relationships/hyperlink" Target="https://podminky.urs.cz/item/CS_URS_2025_02/030001000" TargetMode="External"/><Relationship Id="rId4" Type="http://schemas.openxmlformats.org/officeDocument/2006/relationships/hyperlink" Target="https://podminky.urs.cz/item/CS_URS_2025_02/01329400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3" t="s">
        <v>14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R5" s="20"/>
      <c r="BE5" s="28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85" t="s">
        <v>17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R6" s="20"/>
      <c r="BE6" s="28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83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83"/>
      <c r="BS8" s="17" t="s">
        <v>6</v>
      </c>
    </row>
    <row r="9" spans="1:74" ht="14.45" customHeight="1">
      <c r="B9" s="20"/>
      <c r="AR9" s="20"/>
      <c r="BE9" s="283"/>
      <c r="BS9" s="17" t="s">
        <v>6</v>
      </c>
    </row>
    <row r="10" spans="1:74" ht="12" customHeight="1">
      <c r="B10" s="20"/>
      <c r="D10" s="27" t="s">
        <v>26</v>
      </c>
      <c r="AK10" s="27" t="s">
        <v>27</v>
      </c>
      <c r="AN10" s="25" t="s">
        <v>28</v>
      </c>
      <c r="AR10" s="20"/>
      <c r="BE10" s="283"/>
      <c r="BS10" s="17" t="s">
        <v>6</v>
      </c>
    </row>
    <row r="11" spans="1:74" ht="18.399999999999999" customHeight="1">
      <c r="B11" s="20"/>
      <c r="E11" s="25" t="s">
        <v>29</v>
      </c>
      <c r="AK11" s="27" t="s">
        <v>30</v>
      </c>
      <c r="AN11" s="25" t="s">
        <v>31</v>
      </c>
      <c r="AR11" s="20"/>
      <c r="BE11" s="283"/>
      <c r="BS11" s="17" t="s">
        <v>6</v>
      </c>
    </row>
    <row r="12" spans="1:74" ht="6.95" customHeight="1">
      <c r="B12" s="20"/>
      <c r="AR12" s="20"/>
      <c r="BE12" s="283"/>
      <c r="BS12" s="17" t="s">
        <v>6</v>
      </c>
    </row>
    <row r="13" spans="1:74" ht="12" customHeight="1">
      <c r="B13" s="20"/>
      <c r="D13" s="27" t="s">
        <v>32</v>
      </c>
      <c r="AK13" s="27" t="s">
        <v>27</v>
      </c>
      <c r="AN13" s="29" t="s">
        <v>33</v>
      </c>
      <c r="AR13" s="20"/>
      <c r="BE13" s="283"/>
      <c r="BS13" s="17" t="s">
        <v>6</v>
      </c>
    </row>
    <row r="14" spans="1:74" ht="12.75">
      <c r="B14" s="20"/>
      <c r="E14" s="286" t="s">
        <v>33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7" t="s">
        <v>30</v>
      </c>
      <c r="AN14" s="29" t="s">
        <v>33</v>
      </c>
      <c r="AR14" s="20"/>
      <c r="BE14" s="283"/>
      <c r="BS14" s="17" t="s">
        <v>6</v>
      </c>
    </row>
    <row r="15" spans="1:74" ht="6.95" customHeight="1">
      <c r="B15" s="20"/>
      <c r="AR15" s="20"/>
      <c r="BE15" s="283"/>
      <c r="BS15" s="17" t="s">
        <v>4</v>
      </c>
    </row>
    <row r="16" spans="1:74" ht="12" customHeight="1">
      <c r="B16" s="20"/>
      <c r="D16" s="27" t="s">
        <v>34</v>
      </c>
      <c r="AK16" s="27" t="s">
        <v>27</v>
      </c>
      <c r="AN16" s="25" t="s">
        <v>35</v>
      </c>
      <c r="AR16" s="20"/>
      <c r="BE16" s="283"/>
      <c r="BS16" s="17" t="s">
        <v>4</v>
      </c>
    </row>
    <row r="17" spans="2:71" ht="18.399999999999999" customHeight="1">
      <c r="B17" s="20"/>
      <c r="E17" s="25" t="s">
        <v>36</v>
      </c>
      <c r="AK17" s="27" t="s">
        <v>30</v>
      </c>
      <c r="AN17" s="25" t="s">
        <v>35</v>
      </c>
      <c r="AR17" s="20"/>
      <c r="BE17" s="283"/>
      <c r="BS17" s="17" t="s">
        <v>37</v>
      </c>
    </row>
    <row r="18" spans="2:71" ht="6.95" customHeight="1">
      <c r="B18" s="20"/>
      <c r="AR18" s="20"/>
      <c r="BE18" s="283"/>
      <c r="BS18" s="17" t="s">
        <v>6</v>
      </c>
    </row>
    <row r="19" spans="2:71" ht="12" customHeight="1">
      <c r="B19" s="20"/>
      <c r="D19" s="27" t="s">
        <v>38</v>
      </c>
      <c r="AK19" s="27" t="s">
        <v>27</v>
      </c>
      <c r="AN19" s="25" t="s">
        <v>39</v>
      </c>
      <c r="AR19" s="20"/>
      <c r="BE19" s="283"/>
      <c r="BS19" s="17" t="s">
        <v>6</v>
      </c>
    </row>
    <row r="20" spans="2:71" ht="18.399999999999999" customHeight="1">
      <c r="B20" s="20"/>
      <c r="E20" s="25" t="s">
        <v>40</v>
      </c>
      <c r="AK20" s="27" t="s">
        <v>30</v>
      </c>
      <c r="AN20" s="25" t="s">
        <v>41</v>
      </c>
      <c r="AR20" s="20"/>
      <c r="BE20" s="283"/>
      <c r="BS20" s="17" t="s">
        <v>4</v>
      </c>
    </row>
    <row r="21" spans="2:71" ht="6.95" customHeight="1">
      <c r="B21" s="20"/>
      <c r="AR21" s="20"/>
      <c r="BE21" s="283"/>
    </row>
    <row r="22" spans="2:71" ht="12" customHeight="1">
      <c r="B22" s="20"/>
      <c r="D22" s="27" t="s">
        <v>42</v>
      </c>
      <c r="AR22" s="20"/>
      <c r="BE22" s="283"/>
    </row>
    <row r="23" spans="2:71" ht="47.25" customHeight="1">
      <c r="B23" s="20"/>
      <c r="E23" s="274" t="s">
        <v>43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R23" s="20"/>
      <c r="BE23" s="283"/>
    </row>
    <row r="24" spans="2:71" ht="6.95" customHeight="1">
      <c r="B24" s="20"/>
      <c r="AR24" s="20"/>
      <c r="BE24" s="28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3"/>
    </row>
    <row r="26" spans="2:71" s="1" customFormat="1" ht="25.9" customHeight="1">
      <c r="B26" s="32"/>
      <c r="D26" s="33" t="s">
        <v>44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8">
        <f>ROUND(AG54,2)</f>
        <v>0</v>
      </c>
      <c r="AL26" s="289"/>
      <c r="AM26" s="289"/>
      <c r="AN26" s="289"/>
      <c r="AO26" s="289"/>
      <c r="AR26" s="32"/>
      <c r="BE26" s="283"/>
    </row>
    <row r="27" spans="2:71" s="1" customFormat="1" ht="6.95" customHeight="1">
      <c r="B27" s="32"/>
      <c r="AR27" s="32"/>
      <c r="BE27" s="283"/>
    </row>
    <row r="28" spans="2:71" s="1" customFormat="1" ht="12.75">
      <c r="B28" s="32"/>
      <c r="L28" s="290" t="s">
        <v>45</v>
      </c>
      <c r="M28" s="290"/>
      <c r="N28" s="290"/>
      <c r="O28" s="290"/>
      <c r="P28" s="290"/>
      <c r="W28" s="290" t="s">
        <v>46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47</v>
      </c>
      <c r="AL28" s="290"/>
      <c r="AM28" s="290"/>
      <c r="AN28" s="290"/>
      <c r="AO28" s="290"/>
      <c r="AR28" s="32"/>
      <c r="BE28" s="283"/>
    </row>
    <row r="29" spans="2:71" s="2" customFormat="1" ht="14.45" customHeight="1">
      <c r="B29" s="36"/>
      <c r="D29" s="27" t="s">
        <v>48</v>
      </c>
      <c r="F29" s="27" t="s">
        <v>49</v>
      </c>
      <c r="L29" s="277">
        <v>0.21</v>
      </c>
      <c r="M29" s="276"/>
      <c r="N29" s="276"/>
      <c r="O29" s="276"/>
      <c r="P29" s="276"/>
      <c r="W29" s="275">
        <f>ROUND(AZ54, 2)</f>
        <v>0</v>
      </c>
      <c r="X29" s="276"/>
      <c r="Y29" s="276"/>
      <c r="Z29" s="276"/>
      <c r="AA29" s="276"/>
      <c r="AB29" s="276"/>
      <c r="AC29" s="276"/>
      <c r="AD29" s="276"/>
      <c r="AE29" s="276"/>
      <c r="AK29" s="275">
        <f>ROUND(AV54, 2)</f>
        <v>0</v>
      </c>
      <c r="AL29" s="276"/>
      <c r="AM29" s="276"/>
      <c r="AN29" s="276"/>
      <c r="AO29" s="276"/>
      <c r="AR29" s="36"/>
      <c r="BE29" s="284"/>
    </row>
    <row r="30" spans="2:71" s="2" customFormat="1" ht="14.45" customHeight="1">
      <c r="B30" s="36"/>
      <c r="F30" s="27" t="s">
        <v>50</v>
      </c>
      <c r="L30" s="277">
        <v>0.12</v>
      </c>
      <c r="M30" s="276"/>
      <c r="N30" s="276"/>
      <c r="O30" s="276"/>
      <c r="P30" s="276"/>
      <c r="W30" s="275">
        <f>ROUND(BA54, 2)</f>
        <v>0</v>
      </c>
      <c r="X30" s="276"/>
      <c r="Y30" s="276"/>
      <c r="Z30" s="276"/>
      <c r="AA30" s="276"/>
      <c r="AB30" s="276"/>
      <c r="AC30" s="276"/>
      <c r="AD30" s="276"/>
      <c r="AE30" s="276"/>
      <c r="AK30" s="275">
        <f>ROUND(AW54, 2)</f>
        <v>0</v>
      </c>
      <c r="AL30" s="276"/>
      <c r="AM30" s="276"/>
      <c r="AN30" s="276"/>
      <c r="AO30" s="276"/>
      <c r="AR30" s="36"/>
      <c r="BE30" s="284"/>
    </row>
    <row r="31" spans="2:71" s="2" customFormat="1" ht="14.45" hidden="1" customHeight="1">
      <c r="B31" s="36"/>
      <c r="F31" s="27" t="s">
        <v>51</v>
      </c>
      <c r="L31" s="277">
        <v>0.21</v>
      </c>
      <c r="M31" s="276"/>
      <c r="N31" s="276"/>
      <c r="O31" s="276"/>
      <c r="P31" s="276"/>
      <c r="W31" s="275">
        <f>ROUND(BB54, 2)</f>
        <v>0</v>
      </c>
      <c r="X31" s="276"/>
      <c r="Y31" s="276"/>
      <c r="Z31" s="276"/>
      <c r="AA31" s="276"/>
      <c r="AB31" s="276"/>
      <c r="AC31" s="276"/>
      <c r="AD31" s="276"/>
      <c r="AE31" s="276"/>
      <c r="AK31" s="275">
        <v>0</v>
      </c>
      <c r="AL31" s="276"/>
      <c r="AM31" s="276"/>
      <c r="AN31" s="276"/>
      <c r="AO31" s="276"/>
      <c r="AR31" s="36"/>
      <c r="BE31" s="284"/>
    </row>
    <row r="32" spans="2:71" s="2" customFormat="1" ht="14.45" hidden="1" customHeight="1">
      <c r="B32" s="36"/>
      <c r="F32" s="27" t="s">
        <v>52</v>
      </c>
      <c r="L32" s="277">
        <v>0.12</v>
      </c>
      <c r="M32" s="276"/>
      <c r="N32" s="276"/>
      <c r="O32" s="276"/>
      <c r="P32" s="276"/>
      <c r="W32" s="275">
        <f>ROUND(BC54, 2)</f>
        <v>0</v>
      </c>
      <c r="X32" s="276"/>
      <c r="Y32" s="276"/>
      <c r="Z32" s="276"/>
      <c r="AA32" s="276"/>
      <c r="AB32" s="276"/>
      <c r="AC32" s="276"/>
      <c r="AD32" s="276"/>
      <c r="AE32" s="276"/>
      <c r="AK32" s="275">
        <v>0</v>
      </c>
      <c r="AL32" s="276"/>
      <c r="AM32" s="276"/>
      <c r="AN32" s="276"/>
      <c r="AO32" s="276"/>
      <c r="AR32" s="36"/>
      <c r="BE32" s="284"/>
    </row>
    <row r="33" spans="2:44" s="2" customFormat="1" ht="14.45" hidden="1" customHeight="1">
      <c r="B33" s="36"/>
      <c r="F33" s="27" t="s">
        <v>53</v>
      </c>
      <c r="L33" s="277">
        <v>0</v>
      </c>
      <c r="M33" s="276"/>
      <c r="N33" s="276"/>
      <c r="O33" s="276"/>
      <c r="P33" s="276"/>
      <c r="W33" s="275">
        <f>ROUND(BD54, 2)</f>
        <v>0</v>
      </c>
      <c r="X33" s="276"/>
      <c r="Y33" s="276"/>
      <c r="Z33" s="276"/>
      <c r="AA33" s="276"/>
      <c r="AB33" s="276"/>
      <c r="AC33" s="276"/>
      <c r="AD33" s="276"/>
      <c r="AE33" s="276"/>
      <c r="AK33" s="275">
        <v>0</v>
      </c>
      <c r="AL33" s="276"/>
      <c r="AM33" s="276"/>
      <c r="AN33" s="276"/>
      <c r="AO33" s="276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55</v>
      </c>
      <c r="U35" s="39"/>
      <c r="V35" s="39"/>
      <c r="W35" s="39"/>
      <c r="X35" s="281" t="s">
        <v>56</v>
      </c>
      <c r="Y35" s="279"/>
      <c r="Z35" s="279"/>
      <c r="AA35" s="279"/>
      <c r="AB35" s="279"/>
      <c r="AC35" s="39"/>
      <c r="AD35" s="39"/>
      <c r="AE35" s="39"/>
      <c r="AF35" s="39"/>
      <c r="AG35" s="39"/>
      <c r="AH35" s="39"/>
      <c r="AI35" s="39"/>
      <c r="AJ35" s="39"/>
      <c r="AK35" s="278">
        <f>SUM(AK26:AK33)</f>
        <v>0</v>
      </c>
      <c r="AL35" s="279"/>
      <c r="AM35" s="279"/>
      <c r="AN35" s="279"/>
      <c r="AO35" s="280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57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23_013_ET-1</v>
      </c>
      <c r="AR44" s="45"/>
    </row>
    <row r="45" spans="2:44" s="4" customFormat="1" ht="36.950000000000003" customHeight="1">
      <c r="B45" s="46"/>
      <c r="C45" s="47" t="s">
        <v>16</v>
      </c>
      <c r="L45" s="267" t="str">
        <f>K6</f>
        <v>Revitalizace veřejného prostoru a realizace biatlonového tréninkového centra_ETAPA - I</v>
      </c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22</v>
      </c>
      <c r="L47" s="48" t="str">
        <f>IF(K8="","",K8)</f>
        <v>Ostrov</v>
      </c>
      <c r="AI47" s="27" t="s">
        <v>24</v>
      </c>
      <c r="AM47" s="301" t="str">
        <f>IF(AN8= "","",AN8)</f>
        <v>14. 7. 2025</v>
      </c>
      <c r="AN47" s="301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26</v>
      </c>
      <c r="L49" s="3" t="str">
        <f>IF(E11= "","",E11)</f>
        <v>Město Ostrov; Jáchymovská 1, 363 01 Ostrov</v>
      </c>
      <c r="AI49" s="27" t="s">
        <v>34</v>
      </c>
      <c r="AM49" s="302" t="str">
        <f>IF(E17="","",E17)</f>
        <v>FJ Atelier</v>
      </c>
      <c r="AN49" s="303"/>
      <c r="AO49" s="303"/>
      <c r="AP49" s="303"/>
      <c r="AR49" s="32"/>
      <c r="AS49" s="304" t="s">
        <v>58</v>
      </c>
      <c r="AT49" s="305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32</v>
      </c>
      <c r="L50" s="3" t="str">
        <f>IF(E14= "Vyplň údaj","",E14)</f>
        <v/>
      </c>
      <c r="AI50" s="27" t="s">
        <v>38</v>
      </c>
      <c r="AM50" s="302" t="str">
        <f>IF(E20="","",E20)</f>
        <v>Jung Michal</v>
      </c>
      <c r="AN50" s="303"/>
      <c r="AO50" s="303"/>
      <c r="AP50" s="303"/>
      <c r="AR50" s="32"/>
      <c r="AS50" s="306"/>
      <c r="AT50" s="307"/>
      <c r="BD50" s="53"/>
    </row>
    <row r="51" spans="1:91" s="1" customFormat="1" ht="10.9" customHeight="1">
      <c r="B51" s="32"/>
      <c r="AR51" s="32"/>
      <c r="AS51" s="306"/>
      <c r="AT51" s="307"/>
      <c r="BD51" s="53"/>
    </row>
    <row r="52" spans="1:91" s="1" customFormat="1" ht="29.25" customHeight="1">
      <c r="B52" s="32"/>
      <c r="C52" s="296" t="s">
        <v>59</v>
      </c>
      <c r="D52" s="297"/>
      <c r="E52" s="297"/>
      <c r="F52" s="297"/>
      <c r="G52" s="297"/>
      <c r="H52" s="54"/>
      <c r="I52" s="299" t="s">
        <v>60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8" t="s">
        <v>61</v>
      </c>
      <c r="AH52" s="297"/>
      <c r="AI52" s="297"/>
      <c r="AJ52" s="297"/>
      <c r="AK52" s="297"/>
      <c r="AL52" s="297"/>
      <c r="AM52" s="297"/>
      <c r="AN52" s="299" t="s">
        <v>62</v>
      </c>
      <c r="AO52" s="297"/>
      <c r="AP52" s="297"/>
      <c r="AQ52" s="55" t="s">
        <v>63</v>
      </c>
      <c r="AR52" s="32"/>
      <c r="AS52" s="56" t="s">
        <v>64</v>
      </c>
      <c r="AT52" s="57" t="s">
        <v>65</v>
      </c>
      <c r="AU52" s="57" t="s">
        <v>66</v>
      </c>
      <c r="AV52" s="57" t="s">
        <v>67</v>
      </c>
      <c r="AW52" s="57" t="s">
        <v>68</v>
      </c>
      <c r="AX52" s="57" t="s">
        <v>69</v>
      </c>
      <c r="AY52" s="57" t="s">
        <v>70</v>
      </c>
      <c r="AZ52" s="57" t="s">
        <v>71</v>
      </c>
      <c r="BA52" s="57" t="s">
        <v>72</v>
      </c>
      <c r="BB52" s="57" t="s">
        <v>73</v>
      </c>
      <c r="BC52" s="57" t="s">
        <v>74</v>
      </c>
      <c r="BD52" s="58" t="s">
        <v>75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76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4">
        <f>ROUND(SUM(AG55:AG60),2)</f>
        <v>0</v>
      </c>
      <c r="AH54" s="294"/>
      <c r="AI54" s="294"/>
      <c r="AJ54" s="294"/>
      <c r="AK54" s="294"/>
      <c r="AL54" s="294"/>
      <c r="AM54" s="294"/>
      <c r="AN54" s="295">
        <f t="shared" ref="AN54:AN60" si="0">SUM(AG54,AT54)</f>
        <v>0</v>
      </c>
      <c r="AO54" s="295"/>
      <c r="AP54" s="295"/>
      <c r="AQ54" s="64" t="s">
        <v>35</v>
      </c>
      <c r="AR54" s="60"/>
      <c r="AS54" s="65">
        <f>ROUND(SUM(AS55:AS60),2)</f>
        <v>0</v>
      </c>
      <c r="AT54" s="66">
        <f t="shared" ref="AT54:AT60" si="1">ROUND(SUM(AV54:AW54),2)</f>
        <v>0</v>
      </c>
      <c r="AU54" s="67">
        <f>ROUND(SUM(AU55:AU60),5)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ROUND(SUM(AZ55:AZ60),2)</f>
        <v>0</v>
      </c>
      <c r="BA54" s="66">
        <f>ROUND(SUM(BA55:BA60),2)</f>
        <v>0</v>
      </c>
      <c r="BB54" s="66">
        <f>ROUND(SUM(BB55:BB60),2)</f>
        <v>0</v>
      </c>
      <c r="BC54" s="66">
        <f>ROUND(SUM(BC55:BC60),2)</f>
        <v>0</v>
      </c>
      <c r="BD54" s="68">
        <f>ROUND(SUM(BD55:BD60),2)</f>
        <v>0</v>
      </c>
      <c r="BS54" s="69" t="s">
        <v>77</v>
      </c>
      <c r="BT54" s="69" t="s">
        <v>78</v>
      </c>
      <c r="BU54" s="70" t="s">
        <v>79</v>
      </c>
      <c r="BV54" s="69" t="s">
        <v>80</v>
      </c>
      <c r="BW54" s="69" t="s">
        <v>5</v>
      </c>
      <c r="BX54" s="69" t="s">
        <v>81</v>
      </c>
      <c r="CL54" s="69" t="s">
        <v>19</v>
      </c>
    </row>
    <row r="55" spans="1:91" s="6" customFormat="1" ht="24.75" customHeight="1">
      <c r="A55" s="71" t="s">
        <v>82</v>
      </c>
      <c r="B55" s="72"/>
      <c r="C55" s="73"/>
      <c r="D55" s="293" t="s">
        <v>83</v>
      </c>
      <c r="E55" s="293"/>
      <c r="F55" s="293"/>
      <c r="G55" s="293"/>
      <c r="H55" s="293"/>
      <c r="I55" s="74"/>
      <c r="J55" s="293" t="s">
        <v>84</v>
      </c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1">
        <f>'SO-01 - Demolice objektu ...'!J30</f>
        <v>0</v>
      </c>
      <c r="AH55" s="292"/>
      <c r="AI55" s="292"/>
      <c r="AJ55" s="292"/>
      <c r="AK55" s="292"/>
      <c r="AL55" s="292"/>
      <c r="AM55" s="292"/>
      <c r="AN55" s="291">
        <f t="shared" si="0"/>
        <v>0</v>
      </c>
      <c r="AO55" s="292"/>
      <c r="AP55" s="292"/>
      <c r="AQ55" s="75" t="s">
        <v>85</v>
      </c>
      <c r="AR55" s="72"/>
      <c r="AS55" s="76">
        <v>0</v>
      </c>
      <c r="AT55" s="77">
        <f t="shared" si="1"/>
        <v>0</v>
      </c>
      <c r="AU55" s="78">
        <f>'SO-01 - Demolice objektu ...'!P82</f>
        <v>0</v>
      </c>
      <c r="AV55" s="77">
        <f>'SO-01 - Demolice objektu ...'!J33</f>
        <v>0</v>
      </c>
      <c r="AW55" s="77">
        <f>'SO-01 - Demolice objektu ...'!J34</f>
        <v>0</v>
      </c>
      <c r="AX55" s="77">
        <f>'SO-01 - Demolice objektu ...'!J35</f>
        <v>0</v>
      </c>
      <c r="AY55" s="77">
        <f>'SO-01 - Demolice objektu ...'!J36</f>
        <v>0</v>
      </c>
      <c r="AZ55" s="77">
        <f>'SO-01 - Demolice objektu ...'!F33</f>
        <v>0</v>
      </c>
      <c r="BA55" s="77">
        <f>'SO-01 - Demolice objektu ...'!F34</f>
        <v>0</v>
      </c>
      <c r="BB55" s="77">
        <f>'SO-01 - Demolice objektu ...'!F35</f>
        <v>0</v>
      </c>
      <c r="BC55" s="77">
        <f>'SO-01 - Demolice objektu ...'!F36</f>
        <v>0</v>
      </c>
      <c r="BD55" s="79">
        <f>'SO-01 - Demolice objektu ...'!F37</f>
        <v>0</v>
      </c>
      <c r="BT55" s="80" t="s">
        <v>86</v>
      </c>
      <c r="BV55" s="80" t="s">
        <v>80</v>
      </c>
      <c r="BW55" s="80" t="s">
        <v>87</v>
      </c>
      <c r="BX55" s="80" t="s">
        <v>5</v>
      </c>
      <c r="CL55" s="80" t="s">
        <v>19</v>
      </c>
      <c r="CM55" s="80" t="s">
        <v>88</v>
      </c>
    </row>
    <row r="56" spans="1:91" s="6" customFormat="1" ht="16.5" customHeight="1">
      <c r="A56" s="71" t="s">
        <v>82</v>
      </c>
      <c r="B56" s="72"/>
      <c r="C56" s="73"/>
      <c r="D56" s="293" t="s">
        <v>89</v>
      </c>
      <c r="E56" s="293"/>
      <c r="F56" s="293"/>
      <c r="G56" s="293"/>
      <c r="H56" s="293"/>
      <c r="I56" s="74"/>
      <c r="J56" s="293" t="s">
        <v>90</v>
      </c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1">
        <f>'SO-02 - Objekty zázemí tr...'!J30</f>
        <v>0</v>
      </c>
      <c r="AH56" s="292"/>
      <c r="AI56" s="292"/>
      <c r="AJ56" s="292"/>
      <c r="AK56" s="292"/>
      <c r="AL56" s="292"/>
      <c r="AM56" s="292"/>
      <c r="AN56" s="291">
        <f t="shared" si="0"/>
        <v>0</v>
      </c>
      <c r="AO56" s="292"/>
      <c r="AP56" s="292"/>
      <c r="AQ56" s="75" t="s">
        <v>85</v>
      </c>
      <c r="AR56" s="72"/>
      <c r="AS56" s="76">
        <v>0</v>
      </c>
      <c r="AT56" s="77">
        <f t="shared" si="1"/>
        <v>0</v>
      </c>
      <c r="AU56" s="78">
        <f>'SO-02 - Objekty zázemí tr...'!P96</f>
        <v>0</v>
      </c>
      <c r="AV56" s="77">
        <f>'SO-02 - Objekty zázemí tr...'!J33</f>
        <v>0</v>
      </c>
      <c r="AW56" s="77">
        <f>'SO-02 - Objekty zázemí tr...'!J34</f>
        <v>0</v>
      </c>
      <c r="AX56" s="77">
        <f>'SO-02 - Objekty zázemí tr...'!J35</f>
        <v>0</v>
      </c>
      <c r="AY56" s="77">
        <f>'SO-02 - Objekty zázemí tr...'!J36</f>
        <v>0</v>
      </c>
      <c r="AZ56" s="77">
        <f>'SO-02 - Objekty zázemí tr...'!F33</f>
        <v>0</v>
      </c>
      <c r="BA56" s="77">
        <f>'SO-02 - Objekty zázemí tr...'!F34</f>
        <v>0</v>
      </c>
      <c r="BB56" s="77">
        <f>'SO-02 - Objekty zázemí tr...'!F35</f>
        <v>0</v>
      </c>
      <c r="BC56" s="77">
        <f>'SO-02 - Objekty zázemí tr...'!F36</f>
        <v>0</v>
      </c>
      <c r="BD56" s="79">
        <f>'SO-02 - Objekty zázemí tr...'!F37</f>
        <v>0</v>
      </c>
      <c r="BT56" s="80" t="s">
        <v>86</v>
      </c>
      <c r="BV56" s="80" t="s">
        <v>80</v>
      </c>
      <c r="BW56" s="80" t="s">
        <v>91</v>
      </c>
      <c r="BX56" s="80" t="s">
        <v>5</v>
      </c>
      <c r="CL56" s="80" t="s">
        <v>35</v>
      </c>
      <c r="CM56" s="80" t="s">
        <v>88</v>
      </c>
    </row>
    <row r="57" spans="1:91" s="6" customFormat="1" ht="16.5" customHeight="1">
      <c r="A57" s="71" t="s">
        <v>82</v>
      </c>
      <c r="B57" s="72"/>
      <c r="C57" s="73"/>
      <c r="D57" s="293" t="s">
        <v>92</v>
      </c>
      <c r="E57" s="293"/>
      <c r="F57" s="293"/>
      <c r="G57" s="293"/>
      <c r="H57" s="293"/>
      <c r="I57" s="74"/>
      <c r="J57" s="293" t="s">
        <v>93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1">
        <f>'SO-03 - Vzduchovková stře...'!J30</f>
        <v>0</v>
      </c>
      <c r="AH57" s="292"/>
      <c r="AI57" s="292"/>
      <c r="AJ57" s="292"/>
      <c r="AK57" s="292"/>
      <c r="AL57" s="292"/>
      <c r="AM57" s="292"/>
      <c r="AN57" s="291">
        <f t="shared" si="0"/>
        <v>0</v>
      </c>
      <c r="AO57" s="292"/>
      <c r="AP57" s="292"/>
      <c r="AQ57" s="75" t="s">
        <v>85</v>
      </c>
      <c r="AR57" s="72"/>
      <c r="AS57" s="76">
        <v>0</v>
      </c>
      <c r="AT57" s="77">
        <f t="shared" si="1"/>
        <v>0</v>
      </c>
      <c r="AU57" s="78">
        <f>'SO-03 - Vzduchovková stře...'!P92</f>
        <v>0</v>
      </c>
      <c r="AV57" s="77">
        <f>'SO-03 - Vzduchovková stře...'!J33</f>
        <v>0</v>
      </c>
      <c r="AW57" s="77">
        <f>'SO-03 - Vzduchovková stře...'!J34</f>
        <v>0</v>
      </c>
      <c r="AX57" s="77">
        <f>'SO-03 - Vzduchovková stře...'!J35</f>
        <v>0</v>
      </c>
      <c r="AY57" s="77">
        <f>'SO-03 - Vzduchovková stře...'!J36</f>
        <v>0</v>
      </c>
      <c r="AZ57" s="77">
        <f>'SO-03 - Vzduchovková stře...'!F33</f>
        <v>0</v>
      </c>
      <c r="BA57" s="77">
        <f>'SO-03 - Vzduchovková stře...'!F34</f>
        <v>0</v>
      </c>
      <c r="BB57" s="77">
        <f>'SO-03 - Vzduchovková stře...'!F35</f>
        <v>0</v>
      </c>
      <c r="BC57" s="77">
        <f>'SO-03 - Vzduchovková stře...'!F36</f>
        <v>0</v>
      </c>
      <c r="BD57" s="79">
        <f>'SO-03 - Vzduchovková stře...'!F37</f>
        <v>0</v>
      </c>
      <c r="BT57" s="80" t="s">
        <v>86</v>
      </c>
      <c r="BV57" s="80" t="s">
        <v>80</v>
      </c>
      <c r="BW57" s="80" t="s">
        <v>94</v>
      </c>
      <c r="BX57" s="80" t="s">
        <v>5</v>
      </c>
      <c r="CL57" s="80" t="s">
        <v>19</v>
      </c>
      <c r="CM57" s="80" t="s">
        <v>88</v>
      </c>
    </row>
    <row r="58" spans="1:91" s="6" customFormat="1" ht="24.75" customHeight="1">
      <c r="A58" s="71" t="s">
        <v>82</v>
      </c>
      <c r="B58" s="72"/>
      <c r="C58" s="73"/>
      <c r="D58" s="293" t="s">
        <v>95</v>
      </c>
      <c r="E58" s="293"/>
      <c r="F58" s="293"/>
      <c r="G58" s="293"/>
      <c r="H58" s="293"/>
      <c r="I58" s="74"/>
      <c r="J58" s="293" t="s">
        <v>96</v>
      </c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1">
        <f>'SO-04 - Sportovní plocha ...'!J30</f>
        <v>0</v>
      </c>
      <c r="AH58" s="292"/>
      <c r="AI58" s="292"/>
      <c r="AJ58" s="292"/>
      <c r="AK58" s="292"/>
      <c r="AL58" s="292"/>
      <c r="AM58" s="292"/>
      <c r="AN58" s="291">
        <f t="shared" si="0"/>
        <v>0</v>
      </c>
      <c r="AO58" s="292"/>
      <c r="AP58" s="292"/>
      <c r="AQ58" s="75" t="s">
        <v>85</v>
      </c>
      <c r="AR58" s="72"/>
      <c r="AS58" s="76">
        <v>0</v>
      </c>
      <c r="AT58" s="77">
        <f t="shared" si="1"/>
        <v>0</v>
      </c>
      <c r="AU58" s="78">
        <f>'SO-04 - Sportovní plocha ...'!P93</f>
        <v>0</v>
      </c>
      <c r="AV58" s="77">
        <f>'SO-04 - Sportovní plocha ...'!J33</f>
        <v>0</v>
      </c>
      <c r="AW58" s="77">
        <f>'SO-04 - Sportovní plocha ...'!J34</f>
        <v>0</v>
      </c>
      <c r="AX58" s="77">
        <f>'SO-04 - Sportovní plocha ...'!J35</f>
        <v>0</v>
      </c>
      <c r="AY58" s="77">
        <f>'SO-04 - Sportovní plocha ...'!J36</f>
        <v>0</v>
      </c>
      <c r="AZ58" s="77">
        <f>'SO-04 - Sportovní plocha ...'!F33</f>
        <v>0</v>
      </c>
      <c r="BA58" s="77">
        <f>'SO-04 - Sportovní plocha ...'!F34</f>
        <v>0</v>
      </c>
      <c r="BB58" s="77">
        <f>'SO-04 - Sportovní plocha ...'!F35</f>
        <v>0</v>
      </c>
      <c r="BC58" s="77">
        <f>'SO-04 - Sportovní plocha ...'!F36</f>
        <v>0</v>
      </c>
      <c r="BD58" s="79">
        <f>'SO-04 - Sportovní plocha ...'!F37</f>
        <v>0</v>
      </c>
      <c r="BT58" s="80" t="s">
        <v>86</v>
      </c>
      <c r="BV58" s="80" t="s">
        <v>80</v>
      </c>
      <c r="BW58" s="80" t="s">
        <v>97</v>
      </c>
      <c r="BX58" s="80" t="s">
        <v>5</v>
      </c>
      <c r="CL58" s="80" t="s">
        <v>35</v>
      </c>
      <c r="CM58" s="80" t="s">
        <v>88</v>
      </c>
    </row>
    <row r="59" spans="1:91" s="6" customFormat="1" ht="16.5" customHeight="1">
      <c r="A59" s="71" t="s">
        <v>82</v>
      </c>
      <c r="B59" s="72"/>
      <c r="C59" s="73"/>
      <c r="D59" s="293" t="s">
        <v>98</v>
      </c>
      <c r="E59" s="293"/>
      <c r="F59" s="293"/>
      <c r="G59" s="293"/>
      <c r="H59" s="293"/>
      <c r="I59" s="74"/>
      <c r="J59" s="293" t="s">
        <v>99</v>
      </c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1">
        <f>'SO-06 - Oplocení areálu'!J30</f>
        <v>0</v>
      </c>
      <c r="AH59" s="292"/>
      <c r="AI59" s="292"/>
      <c r="AJ59" s="292"/>
      <c r="AK59" s="292"/>
      <c r="AL59" s="292"/>
      <c r="AM59" s="292"/>
      <c r="AN59" s="291">
        <f t="shared" si="0"/>
        <v>0</v>
      </c>
      <c r="AO59" s="292"/>
      <c r="AP59" s="292"/>
      <c r="AQ59" s="75" t="s">
        <v>85</v>
      </c>
      <c r="AR59" s="72"/>
      <c r="AS59" s="76">
        <v>0</v>
      </c>
      <c r="AT59" s="77">
        <f t="shared" si="1"/>
        <v>0</v>
      </c>
      <c r="AU59" s="78">
        <f>'SO-06 - Oplocení areálu'!P83</f>
        <v>0</v>
      </c>
      <c r="AV59" s="77">
        <f>'SO-06 - Oplocení areálu'!J33</f>
        <v>0</v>
      </c>
      <c r="AW59" s="77">
        <f>'SO-06 - Oplocení areálu'!J34</f>
        <v>0</v>
      </c>
      <c r="AX59" s="77">
        <f>'SO-06 - Oplocení areálu'!J35</f>
        <v>0</v>
      </c>
      <c r="AY59" s="77">
        <f>'SO-06 - Oplocení areálu'!J36</f>
        <v>0</v>
      </c>
      <c r="AZ59" s="77">
        <f>'SO-06 - Oplocení areálu'!F33</f>
        <v>0</v>
      </c>
      <c r="BA59" s="77">
        <f>'SO-06 - Oplocení areálu'!F34</f>
        <v>0</v>
      </c>
      <c r="BB59" s="77">
        <f>'SO-06 - Oplocení areálu'!F35</f>
        <v>0</v>
      </c>
      <c r="BC59" s="77">
        <f>'SO-06 - Oplocení areálu'!F36</f>
        <v>0</v>
      </c>
      <c r="BD59" s="79">
        <f>'SO-06 - Oplocení areálu'!F37</f>
        <v>0</v>
      </c>
      <c r="BT59" s="80" t="s">
        <v>86</v>
      </c>
      <c r="BV59" s="80" t="s">
        <v>80</v>
      </c>
      <c r="BW59" s="80" t="s">
        <v>100</v>
      </c>
      <c r="BX59" s="80" t="s">
        <v>5</v>
      </c>
      <c r="CL59" s="80" t="s">
        <v>35</v>
      </c>
      <c r="CM59" s="80" t="s">
        <v>88</v>
      </c>
    </row>
    <row r="60" spans="1:91" s="6" customFormat="1" ht="16.5" customHeight="1">
      <c r="A60" s="71" t="s">
        <v>82</v>
      </c>
      <c r="B60" s="72"/>
      <c r="C60" s="73"/>
      <c r="D60" s="293" t="s">
        <v>101</v>
      </c>
      <c r="E60" s="293"/>
      <c r="F60" s="293"/>
      <c r="G60" s="293"/>
      <c r="H60" s="293"/>
      <c r="I60" s="74"/>
      <c r="J60" s="293" t="s">
        <v>102</v>
      </c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1">
        <f>'VRN - Vedlejší rozpočtové...'!J30</f>
        <v>0</v>
      </c>
      <c r="AH60" s="292"/>
      <c r="AI60" s="292"/>
      <c r="AJ60" s="292"/>
      <c r="AK60" s="292"/>
      <c r="AL60" s="292"/>
      <c r="AM60" s="292"/>
      <c r="AN60" s="291">
        <f t="shared" si="0"/>
        <v>0</v>
      </c>
      <c r="AO60" s="292"/>
      <c r="AP60" s="292"/>
      <c r="AQ60" s="75" t="s">
        <v>85</v>
      </c>
      <c r="AR60" s="72"/>
      <c r="AS60" s="81">
        <v>0</v>
      </c>
      <c r="AT60" s="82">
        <f t="shared" si="1"/>
        <v>0</v>
      </c>
      <c r="AU60" s="83">
        <f>'VRN - Vedlejší rozpočtové...'!P82</f>
        <v>0</v>
      </c>
      <c r="AV60" s="82">
        <f>'VRN - Vedlejší rozpočtové...'!J33</f>
        <v>0</v>
      </c>
      <c r="AW60" s="82">
        <f>'VRN - Vedlejší rozpočtové...'!J34</f>
        <v>0</v>
      </c>
      <c r="AX60" s="82">
        <f>'VRN - Vedlejší rozpočtové...'!J35</f>
        <v>0</v>
      </c>
      <c r="AY60" s="82">
        <f>'VRN - Vedlejší rozpočtové...'!J36</f>
        <v>0</v>
      </c>
      <c r="AZ60" s="82">
        <f>'VRN - Vedlejší rozpočtové...'!F33</f>
        <v>0</v>
      </c>
      <c r="BA60" s="82">
        <f>'VRN - Vedlejší rozpočtové...'!F34</f>
        <v>0</v>
      </c>
      <c r="BB60" s="82">
        <f>'VRN - Vedlejší rozpočtové...'!F35</f>
        <v>0</v>
      </c>
      <c r="BC60" s="82">
        <f>'VRN - Vedlejší rozpočtové...'!F36</f>
        <v>0</v>
      </c>
      <c r="BD60" s="84">
        <f>'VRN - Vedlejší rozpočtové...'!F37</f>
        <v>0</v>
      </c>
      <c r="BT60" s="80" t="s">
        <v>86</v>
      </c>
      <c r="BV60" s="80" t="s">
        <v>80</v>
      </c>
      <c r="BW60" s="80" t="s">
        <v>103</v>
      </c>
      <c r="BX60" s="80" t="s">
        <v>5</v>
      </c>
      <c r="CL60" s="80" t="s">
        <v>35</v>
      </c>
      <c r="CM60" s="80" t="s">
        <v>88</v>
      </c>
    </row>
    <row r="61" spans="1:91" s="1" customFormat="1" ht="30" customHeight="1">
      <c r="B61" s="32"/>
      <c r="AR61" s="32"/>
    </row>
    <row r="62" spans="1:91" s="1" customFormat="1" ht="6.95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32"/>
    </row>
  </sheetData>
  <sheetProtection algorithmName="SHA-512" hashValue="KNflf6XGsNvnDx8cR0+uT6WCu76l+idvK79voWBOnI0K551MM3vWCA4rmo0QOlcyM3VVMDqNbBPN2GZDaOdRug==" saltValue="DW5oYHRDUIvcc3eWybHyzTMxRBmOtCWtvH7FtAMEAk8eFCejXaGbgpbXmq762KdSHCJn7YtPEUag7LkoiTBWzA==" spinCount="100000" sheet="1" objects="1" scenarios="1" formatColumns="0" formatRows="0"/>
  <mergeCells count="62">
    <mergeCell ref="AS49:AT51"/>
    <mergeCell ref="AM50:AP50"/>
    <mergeCell ref="D57:H57"/>
    <mergeCell ref="J57:AF57"/>
    <mergeCell ref="AG57:AM57"/>
    <mergeCell ref="C52:G52"/>
    <mergeCell ref="AG52:AM52"/>
    <mergeCell ref="I52:AF52"/>
    <mergeCell ref="D55:H55"/>
    <mergeCell ref="AG55:AM55"/>
    <mergeCell ref="J55:AF55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K30:AO30"/>
    <mergeCell ref="L30:P30"/>
    <mergeCell ref="W30:AE30"/>
    <mergeCell ref="L31:P31"/>
    <mergeCell ref="AN60:AP60"/>
    <mergeCell ref="AG60:AM60"/>
    <mergeCell ref="AN57:AP57"/>
    <mergeCell ref="AN52:AP52"/>
    <mergeCell ref="AN55:AP55"/>
    <mergeCell ref="L45:AJ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J5"/>
    <mergeCell ref="K6:AJ6"/>
    <mergeCell ref="E14:AJ14"/>
    <mergeCell ref="E23:AN23"/>
  </mergeCells>
  <hyperlinks>
    <hyperlink ref="A55" location="'SO-01 - Demolice objektu ...'!C2" display="/" xr:uid="{00000000-0004-0000-0000-000000000000}"/>
    <hyperlink ref="A56" location="'SO-02 - Objekty zázemí tr...'!C2" display="/" xr:uid="{00000000-0004-0000-0000-000001000000}"/>
    <hyperlink ref="A57" location="'SO-03 - Vzduchovková stře...'!C2" display="/" xr:uid="{00000000-0004-0000-0000-000002000000}"/>
    <hyperlink ref="A58" location="'SO-04 - Sportovní plocha ...'!C2" display="/" xr:uid="{00000000-0004-0000-0000-000003000000}"/>
    <hyperlink ref="A59" location="'SO-06 - Oplocení areálu'!C2" display="/" xr:uid="{00000000-0004-0000-0000-000004000000}"/>
    <hyperlink ref="A60" location="'VRN - Vedlejší rozpočtové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4"/>
  <sheetViews>
    <sheetView showGridLines="0" workbookViewId="0">
      <selection activeCell="I101" sqref="I10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69" t="str">
        <f>'Rekapitulace stavby'!K6</f>
        <v>Revitalizace veřejného prostoru a realizace biatlonového tréninkového centra_ETAPA - I</v>
      </c>
      <c r="F7" s="270"/>
      <c r="G7" s="270"/>
      <c r="H7" s="270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67" t="s">
        <v>106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35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14. 7. 2025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">
        <v>28</v>
      </c>
      <c r="L14" s="32"/>
    </row>
    <row r="15" spans="2:46" s="1" customFormat="1" ht="18" customHeight="1">
      <c r="B15" s="32"/>
      <c r="E15" s="25" t="s">
        <v>29</v>
      </c>
      <c r="I15" s="27" t="s">
        <v>30</v>
      </c>
      <c r="J15" s="25" t="s">
        <v>31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32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72" t="str">
        <f>'Rekapitulace stavby'!E14</f>
        <v>Vyplň údaj</v>
      </c>
      <c r="F18" s="273"/>
      <c r="G18" s="273"/>
      <c r="H18" s="273"/>
      <c r="I18" s="27" t="s">
        <v>30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34</v>
      </c>
      <c r="I20" s="27" t="s">
        <v>27</v>
      </c>
      <c r="J20" s="25" t="s">
        <v>35</v>
      </c>
      <c r="L20" s="32"/>
    </row>
    <row r="21" spans="2:12" s="1" customFormat="1" ht="18" customHeight="1">
      <c r="B21" s="32"/>
      <c r="E21" s="25" t="s">
        <v>36</v>
      </c>
      <c r="I21" s="27" t="s">
        <v>30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27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30</v>
      </c>
      <c r="J24" s="25" t="s">
        <v>41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47.25" customHeight="1">
      <c r="B27" s="86"/>
      <c r="E27" s="274" t="s">
        <v>43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5" customHeight="1">
      <c r="B33" s="32"/>
      <c r="D33" s="52" t="s">
        <v>48</v>
      </c>
      <c r="E33" s="27" t="s">
        <v>49</v>
      </c>
      <c r="F33" s="88">
        <f>ROUND((SUM(BE82:BE133)),  2)</f>
        <v>0</v>
      </c>
      <c r="I33" s="89">
        <v>0.21</v>
      </c>
      <c r="J33" s="88">
        <f>ROUND(((SUM(BE82:BE133))*I33),  2)</f>
        <v>0</v>
      </c>
      <c r="L33" s="32"/>
    </row>
    <row r="34" spans="2:12" s="1" customFormat="1" ht="14.45" customHeight="1">
      <c r="B34" s="32"/>
      <c r="E34" s="27" t="s">
        <v>50</v>
      </c>
      <c r="F34" s="88">
        <f>ROUND((SUM(BF82:BF133)),  2)</f>
        <v>0</v>
      </c>
      <c r="I34" s="89">
        <v>0.12</v>
      </c>
      <c r="J34" s="88">
        <f>ROUND(((SUM(BF82:BF133))*I34),  2)</f>
        <v>0</v>
      </c>
      <c r="L34" s="32"/>
    </row>
    <row r="35" spans="2:12" s="1" customFormat="1" ht="14.45" hidden="1" customHeight="1">
      <c r="B35" s="32"/>
      <c r="E35" s="27" t="s">
        <v>51</v>
      </c>
      <c r="F35" s="88">
        <f>ROUND((SUM(BG82:BG133)),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52</v>
      </c>
      <c r="F36" s="88">
        <f>ROUND((SUM(BH82:BH133)),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53</v>
      </c>
      <c r="F37" s="88">
        <f>ROUND((SUM(BI82:BI133)),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69" t="str">
        <f>E7</f>
        <v>Revitalizace veřejného prostoru a realizace biatlonového tréninkového centra_ETAPA - I</v>
      </c>
      <c r="F48" s="270"/>
      <c r="G48" s="270"/>
      <c r="H48" s="270"/>
      <c r="L48" s="32"/>
    </row>
    <row r="49" spans="2:47" s="1" customFormat="1" ht="12" customHeight="1">
      <c r="B49" s="32"/>
      <c r="C49" s="27" t="s">
        <v>105</v>
      </c>
      <c r="L49" s="32"/>
    </row>
    <row r="50" spans="2:47" s="1" customFormat="1" ht="16.5" customHeight="1">
      <c r="B50" s="32"/>
      <c r="E50" s="267" t="str">
        <f>E9</f>
        <v>SO-01 - Demolice objektu bývalého veřejného WC</v>
      </c>
      <c r="F50" s="268"/>
      <c r="G50" s="268"/>
      <c r="H50" s="26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Ostrov</v>
      </c>
      <c r="I52" s="27" t="s">
        <v>24</v>
      </c>
      <c r="J52" s="49" t="str">
        <f>IF(J12="","",J12)</f>
        <v>14. 7. 2025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>Město Ostrov; Jáchymovská 1, 363 01 Ostrov</v>
      </c>
      <c r="I54" s="27" t="s">
        <v>34</v>
      </c>
      <c r="J54" s="30" t="str">
        <f>E21</f>
        <v>FJ Atelier</v>
      </c>
      <c r="L54" s="32"/>
    </row>
    <row r="55" spans="2:47" s="1" customFormat="1" ht="15.2" customHeight="1">
      <c r="B55" s="32"/>
      <c r="C55" s="27" t="s">
        <v>32</v>
      </c>
      <c r="F55" s="25" t="str">
        <f>IF(E18="","",E18)</f>
        <v>Vyplň údaj</v>
      </c>
      <c r="I55" s="27" t="s">
        <v>38</v>
      </c>
      <c r="J55" s="30" t="str">
        <f>E24</f>
        <v>Jung Michal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76</v>
      </c>
      <c r="J59" s="63">
        <f>J82</f>
        <v>0</v>
      </c>
      <c r="L59" s="32"/>
      <c r="AU59" s="17" t="s">
        <v>110</v>
      </c>
    </row>
    <row r="60" spans="2:47" s="8" customFormat="1" ht="24.9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J83</f>
        <v>0</v>
      </c>
      <c r="L60" s="99"/>
    </row>
    <row r="61" spans="2:47" s="9" customFormat="1" ht="19.899999999999999" customHeight="1">
      <c r="B61" s="103"/>
      <c r="D61" s="104" t="s">
        <v>112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9" customFormat="1" ht="19.899999999999999" customHeight="1">
      <c r="B62" s="103"/>
      <c r="D62" s="104" t="s">
        <v>113</v>
      </c>
      <c r="E62" s="105"/>
      <c r="F62" s="105"/>
      <c r="G62" s="105"/>
      <c r="H62" s="105"/>
      <c r="I62" s="105"/>
      <c r="J62" s="106">
        <f>J106</f>
        <v>0</v>
      </c>
      <c r="L62" s="103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114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269" t="str">
        <f>E7</f>
        <v>Revitalizace veřejného prostoru a realizace biatlonového tréninkového centra_ETAPA - I</v>
      </c>
      <c r="F72" s="270"/>
      <c r="G72" s="270"/>
      <c r="H72" s="270"/>
      <c r="L72" s="32"/>
    </row>
    <row r="73" spans="2:12" s="1" customFormat="1" ht="12" customHeight="1">
      <c r="B73" s="32"/>
      <c r="C73" s="27" t="s">
        <v>105</v>
      </c>
      <c r="L73" s="32"/>
    </row>
    <row r="74" spans="2:12" s="1" customFormat="1" ht="16.5" customHeight="1">
      <c r="B74" s="32"/>
      <c r="E74" s="267" t="str">
        <f>E9</f>
        <v>SO-01 - Demolice objektu bývalého veřejného WC</v>
      </c>
      <c r="F74" s="268"/>
      <c r="G74" s="268"/>
      <c r="H74" s="268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22</v>
      </c>
      <c r="F76" s="25" t="str">
        <f>F12</f>
        <v>Ostrov</v>
      </c>
      <c r="I76" s="27" t="s">
        <v>24</v>
      </c>
      <c r="J76" s="49" t="str">
        <f>IF(J12="","",J12)</f>
        <v>14. 7. 2025</v>
      </c>
      <c r="L76" s="32"/>
    </row>
    <row r="77" spans="2:12" s="1" customFormat="1" ht="6.95" customHeight="1">
      <c r="B77" s="32"/>
      <c r="L77" s="32"/>
    </row>
    <row r="78" spans="2:12" s="1" customFormat="1" ht="15.2" customHeight="1">
      <c r="B78" s="32"/>
      <c r="C78" s="27" t="s">
        <v>26</v>
      </c>
      <c r="F78" s="25" t="str">
        <f>E15</f>
        <v>Město Ostrov; Jáchymovská 1, 363 01 Ostrov</v>
      </c>
      <c r="I78" s="27" t="s">
        <v>34</v>
      </c>
      <c r="J78" s="30" t="str">
        <f>E21</f>
        <v>FJ Atelier</v>
      </c>
      <c r="L78" s="32"/>
    </row>
    <row r="79" spans="2:12" s="1" customFormat="1" ht="15.2" customHeight="1">
      <c r="B79" s="32"/>
      <c r="C79" s="27" t="s">
        <v>32</v>
      </c>
      <c r="F79" s="25" t="str">
        <f>IF(E18="","",E18)</f>
        <v>Vyplň údaj</v>
      </c>
      <c r="I79" s="27" t="s">
        <v>38</v>
      </c>
      <c r="J79" s="30" t="str">
        <f>E24</f>
        <v>Jung Michal</v>
      </c>
      <c r="L79" s="32"/>
    </row>
    <row r="80" spans="2:12" s="1" customFormat="1" ht="10.35" customHeight="1">
      <c r="B80" s="32"/>
      <c r="L80" s="32"/>
    </row>
    <row r="81" spans="2:65" s="10" customFormat="1" ht="29.25" customHeight="1">
      <c r="B81" s="107"/>
      <c r="C81" s="108" t="s">
        <v>115</v>
      </c>
      <c r="D81" s="109" t="s">
        <v>63</v>
      </c>
      <c r="E81" s="109" t="s">
        <v>59</v>
      </c>
      <c r="F81" s="109" t="s">
        <v>60</v>
      </c>
      <c r="G81" s="109" t="s">
        <v>116</v>
      </c>
      <c r="H81" s="109" t="s">
        <v>117</v>
      </c>
      <c r="I81" s="109" t="s">
        <v>118</v>
      </c>
      <c r="J81" s="109" t="s">
        <v>109</v>
      </c>
      <c r="K81" s="110" t="s">
        <v>119</v>
      </c>
      <c r="L81" s="107"/>
      <c r="M81" s="56" t="s">
        <v>35</v>
      </c>
      <c r="N81" s="57" t="s">
        <v>48</v>
      </c>
      <c r="O81" s="57" t="s">
        <v>120</v>
      </c>
      <c r="P81" s="57" t="s">
        <v>121</v>
      </c>
      <c r="Q81" s="57" t="s">
        <v>122</v>
      </c>
      <c r="R81" s="57" t="s">
        <v>123</v>
      </c>
      <c r="S81" s="57" t="s">
        <v>124</v>
      </c>
      <c r="T81" s="58" t="s">
        <v>125</v>
      </c>
    </row>
    <row r="82" spans="2:65" s="1" customFormat="1" ht="22.9" customHeight="1">
      <c r="B82" s="32"/>
      <c r="C82" s="61" t="s">
        <v>126</v>
      </c>
      <c r="J82" s="111">
        <f>BK82</f>
        <v>0</v>
      </c>
      <c r="L82" s="32"/>
      <c r="M82" s="59"/>
      <c r="N82" s="50"/>
      <c r="O82" s="50"/>
      <c r="P82" s="112">
        <f>P83</f>
        <v>0</v>
      </c>
      <c r="Q82" s="50"/>
      <c r="R82" s="112">
        <f>R83</f>
        <v>0</v>
      </c>
      <c r="S82" s="50"/>
      <c r="T82" s="113">
        <f>T83</f>
        <v>156.11982900000001</v>
      </c>
      <c r="AT82" s="17" t="s">
        <v>77</v>
      </c>
      <c r="AU82" s="17" t="s">
        <v>110</v>
      </c>
      <c r="BK82" s="114">
        <f>BK83</f>
        <v>0</v>
      </c>
    </row>
    <row r="83" spans="2:65" s="11" customFormat="1" ht="25.9" customHeight="1">
      <c r="B83" s="115"/>
      <c r="D83" s="116" t="s">
        <v>77</v>
      </c>
      <c r="E83" s="117" t="s">
        <v>127</v>
      </c>
      <c r="F83" s="117" t="s">
        <v>128</v>
      </c>
      <c r="I83" s="118"/>
      <c r="J83" s="119">
        <f>BK83</f>
        <v>0</v>
      </c>
      <c r="L83" s="115"/>
      <c r="M83" s="120"/>
      <c r="P83" s="121">
        <f>P84+P106</f>
        <v>0</v>
      </c>
      <c r="R83" s="121">
        <f>R84+R106</f>
        <v>0</v>
      </c>
      <c r="T83" s="122">
        <f>T84+T106</f>
        <v>156.11982900000001</v>
      </c>
      <c r="AR83" s="116" t="s">
        <v>86</v>
      </c>
      <c r="AT83" s="123" t="s">
        <v>77</v>
      </c>
      <c r="AU83" s="123" t="s">
        <v>78</v>
      </c>
      <c r="AY83" s="116" t="s">
        <v>129</v>
      </c>
      <c r="BK83" s="124">
        <f>BK84+BK106</f>
        <v>0</v>
      </c>
    </row>
    <row r="84" spans="2:65" s="11" customFormat="1" ht="22.9" customHeight="1">
      <c r="B84" s="115"/>
      <c r="D84" s="116" t="s">
        <v>77</v>
      </c>
      <c r="E84" s="125" t="s">
        <v>130</v>
      </c>
      <c r="F84" s="125" t="s">
        <v>131</v>
      </c>
      <c r="I84" s="118"/>
      <c r="J84" s="126">
        <f>BK84</f>
        <v>0</v>
      </c>
      <c r="L84" s="115"/>
      <c r="M84" s="120"/>
      <c r="P84" s="121">
        <f>SUM(P85:P105)</f>
        <v>0</v>
      </c>
      <c r="R84" s="121">
        <f>SUM(R85:R105)</f>
        <v>0</v>
      </c>
      <c r="T84" s="122">
        <f>SUM(T85:T105)</f>
        <v>156.11982900000001</v>
      </c>
      <c r="AR84" s="116" t="s">
        <v>86</v>
      </c>
      <c r="AT84" s="123" t="s">
        <v>77</v>
      </c>
      <c r="AU84" s="123" t="s">
        <v>86</v>
      </c>
      <c r="AY84" s="116" t="s">
        <v>129</v>
      </c>
      <c r="BK84" s="124">
        <f>SUM(BK85:BK105)</f>
        <v>0</v>
      </c>
    </row>
    <row r="85" spans="2:65" s="1" customFormat="1" ht="21.75" customHeight="1">
      <c r="B85" s="32"/>
      <c r="C85" s="127" t="s">
        <v>86</v>
      </c>
      <c r="D85" s="127" t="s">
        <v>132</v>
      </c>
      <c r="E85" s="128" t="s">
        <v>133</v>
      </c>
      <c r="F85" s="129" t="s">
        <v>134</v>
      </c>
      <c r="G85" s="130" t="s">
        <v>135</v>
      </c>
      <c r="H85" s="131">
        <v>1</v>
      </c>
      <c r="I85" s="132"/>
      <c r="J85" s="133">
        <f>ROUND(I85*H85,2)</f>
        <v>0</v>
      </c>
      <c r="K85" s="129" t="s">
        <v>35</v>
      </c>
      <c r="L85" s="32"/>
      <c r="M85" s="134" t="s">
        <v>35</v>
      </c>
      <c r="N85" s="135" t="s">
        <v>49</v>
      </c>
      <c r="P85" s="136">
        <f>O85*H85</f>
        <v>0</v>
      </c>
      <c r="Q85" s="136">
        <v>0</v>
      </c>
      <c r="R85" s="136">
        <f>Q85*H85</f>
        <v>0</v>
      </c>
      <c r="S85" s="136">
        <v>2.1</v>
      </c>
      <c r="T85" s="137">
        <f>S85*H85</f>
        <v>2.1</v>
      </c>
      <c r="AR85" s="138" t="s">
        <v>136</v>
      </c>
      <c r="AT85" s="138" t="s">
        <v>132</v>
      </c>
      <c r="AU85" s="138" t="s">
        <v>88</v>
      </c>
      <c r="AY85" s="17" t="s">
        <v>129</v>
      </c>
      <c r="BE85" s="139">
        <f>IF(N85="základní",J85,0)</f>
        <v>0</v>
      </c>
      <c r="BF85" s="139">
        <f>IF(N85="snížená",J85,0)</f>
        <v>0</v>
      </c>
      <c r="BG85" s="139">
        <f>IF(N85="zákl. přenesená",J85,0)</f>
        <v>0</v>
      </c>
      <c r="BH85" s="139">
        <f>IF(N85="sníž. přenesená",J85,0)</f>
        <v>0</v>
      </c>
      <c r="BI85" s="139">
        <f>IF(N85="nulová",J85,0)</f>
        <v>0</v>
      </c>
      <c r="BJ85" s="17" t="s">
        <v>86</v>
      </c>
      <c r="BK85" s="139">
        <f>ROUND(I85*H85,2)</f>
        <v>0</v>
      </c>
      <c r="BL85" s="17" t="s">
        <v>136</v>
      </c>
      <c r="BM85" s="138" t="s">
        <v>137</v>
      </c>
    </row>
    <row r="86" spans="2:65" s="1" customFormat="1" ht="24.2" customHeight="1">
      <c r="B86" s="32"/>
      <c r="C86" s="127" t="s">
        <v>88</v>
      </c>
      <c r="D86" s="127" t="s">
        <v>132</v>
      </c>
      <c r="E86" s="128" t="s">
        <v>138</v>
      </c>
      <c r="F86" s="129" t="s">
        <v>139</v>
      </c>
      <c r="G86" s="130" t="s">
        <v>140</v>
      </c>
      <c r="H86" s="131">
        <v>2.6070000000000002</v>
      </c>
      <c r="I86" s="132"/>
      <c r="J86" s="133">
        <f>ROUND(I86*H86,2)</f>
        <v>0</v>
      </c>
      <c r="K86" s="129" t="s">
        <v>141</v>
      </c>
      <c r="L86" s="32"/>
      <c r="M86" s="134" t="s">
        <v>35</v>
      </c>
      <c r="N86" s="135" t="s">
        <v>49</v>
      </c>
      <c r="P86" s="136">
        <f>O86*H86</f>
        <v>0</v>
      </c>
      <c r="Q86" s="136">
        <v>0</v>
      </c>
      <c r="R86" s="136">
        <f>Q86*H86</f>
        <v>0</v>
      </c>
      <c r="S86" s="136">
        <v>4.1000000000000002E-2</v>
      </c>
      <c r="T86" s="137">
        <f>S86*H86</f>
        <v>0.10688700000000001</v>
      </c>
      <c r="AR86" s="138" t="s">
        <v>136</v>
      </c>
      <c r="AT86" s="138" t="s">
        <v>132</v>
      </c>
      <c r="AU86" s="138" t="s">
        <v>88</v>
      </c>
      <c r="AY86" s="17" t="s">
        <v>129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86</v>
      </c>
      <c r="BK86" s="139">
        <f>ROUND(I86*H86,2)</f>
        <v>0</v>
      </c>
      <c r="BL86" s="17" t="s">
        <v>136</v>
      </c>
      <c r="BM86" s="138" t="s">
        <v>142</v>
      </c>
    </row>
    <row r="87" spans="2:65" s="1" customFormat="1">
      <c r="B87" s="32"/>
      <c r="D87" s="140" t="s">
        <v>143</v>
      </c>
      <c r="F87" s="141" t="s">
        <v>144</v>
      </c>
      <c r="I87" s="142"/>
      <c r="L87" s="32"/>
      <c r="M87" s="143"/>
      <c r="T87" s="53"/>
      <c r="AT87" s="17" t="s">
        <v>143</v>
      </c>
      <c r="AU87" s="17" t="s">
        <v>88</v>
      </c>
    </row>
    <row r="88" spans="2:65" s="12" customFormat="1">
      <c r="B88" s="144"/>
      <c r="D88" s="145" t="s">
        <v>145</v>
      </c>
      <c r="E88" s="146" t="s">
        <v>35</v>
      </c>
      <c r="F88" s="147" t="s">
        <v>146</v>
      </c>
      <c r="H88" s="148">
        <v>1.3220000000000001</v>
      </c>
      <c r="I88" s="149"/>
      <c r="L88" s="144"/>
      <c r="M88" s="150"/>
      <c r="T88" s="151"/>
      <c r="AT88" s="146" t="s">
        <v>145</v>
      </c>
      <c r="AU88" s="146" t="s">
        <v>88</v>
      </c>
      <c r="AV88" s="12" t="s">
        <v>88</v>
      </c>
      <c r="AW88" s="12" t="s">
        <v>37</v>
      </c>
      <c r="AX88" s="12" t="s">
        <v>78</v>
      </c>
      <c r="AY88" s="146" t="s">
        <v>129</v>
      </c>
    </row>
    <row r="89" spans="2:65" s="12" customFormat="1">
      <c r="B89" s="144"/>
      <c r="D89" s="145" t="s">
        <v>145</v>
      </c>
      <c r="E89" s="146" t="s">
        <v>35</v>
      </c>
      <c r="F89" s="147" t="s">
        <v>147</v>
      </c>
      <c r="H89" s="148">
        <v>1.2849999999999999</v>
      </c>
      <c r="I89" s="149"/>
      <c r="L89" s="144"/>
      <c r="M89" s="150"/>
      <c r="T89" s="151"/>
      <c r="AT89" s="146" t="s">
        <v>145</v>
      </c>
      <c r="AU89" s="146" t="s">
        <v>88</v>
      </c>
      <c r="AV89" s="12" t="s">
        <v>88</v>
      </c>
      <c r="AW89" s="12" t="s">
        <v>37</v>
      </c>
      <c r="AX89" s="12" t="s">
        <v>78</v>
      </c>
      <c r="AY89" s="146" t="s">
        <v>129</v>
      </c>
    </row>
    <row r="90" spans="2:65" s="13" customFormat="1">
      <c r="B90" s="152"/>
      <c r="D90" s="145" t="s">
        <v>145</v>
      </c>
      <c r="E90" s="153" t="s">
        <v>35</v>
      </c>
      <c r="F90" s="154" t="s">
        <v>148</v>
      </c>
      <c r="H90" s="155">
        <v>2.6070000000000002</v>
      </c>
      <c r="I90" s="156"/>
      <c r="L90" s="152"/>
      <c r="M90" s="157"/>
      <c r="T90" s="158"/>
      <c r="AT90" s="153" t="s">
        <v>145</v>
      </c>
      <c r="AU90" s="153" t="s">
        <v>88</v>
      </c>
      <c r="AV90" s="13" t="s">
        <v>136</v>
      </c>
      <c r="AW90" s="13" t="s">
        <v>37</v>
      </c>
      <c r="AX90" s="13" t="s">
        <v>86</v>
      </c>
      <c r="AY90" s="153" t="s">
        <v>129</v>
      </c>
    </row>
    <row r="91" spans="2:65" s="1" customFormat="1" ht="24.2" customHeight="1">
      <c r="B91" s="32"/>
      <c r="C91" s="127" t="s">
        <v>149</v>
      </c>
      <c r="D91" s="127" t="s">
        <v>132</v>
      </c>
      <c r="E91" s="128" t="s">
        <v>150</v>
      </c>
      <c r="F91" s="129" t="s">
        <v>151</v>
      </c>
      <c r="G91" s="130" t="s">
        <v>140</v>
      </c>
      <c r="H91" s="131">
        <v>4.992</v>
      </c>
      <c r="I91" s="132"/>
      <c r="J91" s="133">
        <f>ROUND(I91*H91,2)</f>
        <v>0</v>
      </c>
      <c r="K91" s="129" t="s">
        <v>141</v>
      </c>
      <c r="L91" s="32"/>
      <c r="M91" s="134" t="s">
        <v>35</v>
      </c>
      <c r="N91" s="135" t="s">
        <v>49</v>
      </c>
      <c r="P91" s="136">
        <f>O91*H91</f>
        <v>0</v>
      </c>
      <c r="Q91" s="136">
        <v>0</v>
      </c>
      <c r="R91" s="136">
        <f>Q91*H91</f>
        <v>0</v>
      </c>
      <c r="S91" s="136">
        <v>2.7E-2</v>
      </c>
      <c r="T91" s="137">
        <f>S91*H91</f>
        <v>0.13478399999999999</v>
      </c>
      <c r="AR91" s="138" t="s">
        <v>136</v>
      </c>
      <c r="AT91" s="138" t="s">
        <v>132</v>
      </c>
      <c r="AU91" s="138" t="s">
        <v>88</v>
      </c>
      <c r="AY91" s="17" t="s">
        <v>129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86</v>
      </c>
      <c r="BK91" s="139">
        <f>ROUND(I91*H91,2)</f>
        <v>0</v>
      </c>
      <c r="BL91" s="17" t="s">
        <v>136</v>
      </c>
      <c r="BM91" s="138" t="s">
        <v>152</v>
      </c>
    </row>
    <row r="92" spans="2:65" s="1" customFormat="1">
      <c r="B92" s="32"/>
      <c r="D92" s="140" t="s">
        <v>143</v>
      </c>
      <c r="F92" s="141" t="s">
        <v>153</v>
      </c>
      <c r="I92" s="142"/>
      <c r="L92" s="32"/>
      <c r="M92" s="143"/>
      <c r="T92" s="53"/>
      <c r="AT92" s="17" t="s">
        <v>143</v>
      </c>
      <c r="AU92" s="17" t="s">
        <v>88</v>
      </c>
    </row>
    <row r="93" spans="2:65" s="12" customFormat="1">
      <c r="B93" s="144"/>
      <c r="D93" s="145" t="s">
        <v>145</v>
      </c>
      <c r="E93" s="146" t="s">
        <v>35</v>
      </c>
      <c r="F93" s="147" t="s">
        <v>154</v>
      </c>
      <c r="H93" s="148">
        <v>4.992</v>
      </c>
      <c r="I93" s="149"/>
      <c r="L93" s="144"/>
      <c r="M93" s="150"/>
      <c r="T93" s="151"/>
      <c r="AT93" s="146" t="s">
        <v>145</v>
      </c>
      <c r="AU93" s="146" t="s">
        <v>88</v>
      </c>
      <c r="AV93" s="12" t="s">
        <v>88</v>
      </c>
      <c r="AW93" s="12" t="s">
        <v>37</v>
      </c>
      <c r="AX93" s="12" t="s">
        <v>78</v>
      </c>
      <c r="AY93" s="146" t="s">
        <v>129</v>
      </c>
    </row>
    <row r="94" spans="2:65" s="13" customFormat="1">
      <c r="B94" s="152"/>
      <c r="D94" s="145" t="s">
        <v>145</v>
      </c>
      <c r="E94" s="153" t="s">
        <v>35</v>
      </c>
      <c r="F94" s="154" t="s">
        <v>148</v>
      </c>
      <c r="H94" s="155">
        <v>4.992</v>
      </c>
      <c r="I94" s="156"/>
      <c r="L94" s="152"/>
      <c r="M94" s="157"/>
      <c r="T94" s="158"/>
      <c r="AT94" s="153" t="s">
        <v>145</v>
      </c>
      <c r="AU94" s="153" t="s">
        <v>88</v>
      </c>
      <c r="AV94" s="13" t="s">
        <v>136</v>
      </c>
      <c r="AW94" s="13" t="s">
        <v>37</v>
      </c>
      <c r="AX94" s="13" t="s">
        <v>86</v>
      </c>
      <c r="AY94" s="153" t="s">
        <v>129</v>
      </c>
    </row>
    <row r="95" spans="2:65" s="1" customFormat="1" ht="24.2" customHeight="1">
      <c r="B95" s="32"/>
      <c r="C95" s="127" t="s">
        <v>136</v>
      </c>
      <c r="D95" s="127" t="s">
        <v>132</v>
      </c>
      <c r="E95" s="128" t="s">
        <v>155</v>
      </c>
      <c r="F95" s="129" t="s">
        <v>156</v>
      </c>
      <c r="G95" s="130" t="s">
        <v>140</v>
      </c>
      <c r="H95" s="131">
        <v>7.5990000000000002</v>
      </c>
      <c r="I95" s="132"/>
      <c r="J95" s="133">
        <f>ROUND(I95*H95,2)</f>
        <v>0</v>
      </c>
      <c r="K95" s="129" t="s">
        <v>141</v>
      </c>
      <c r="L95" s="32"/>
      <c r="M95" s="134" t="s">
        <v>35</v>
      </c>
      <c r="N95" s="135" t="s">
        <v>49</v>
      </c>
      <c r="P95" s="136">
        <f>O95*H95</f>
        <v>0</v>
      </c>
      <c r="Q95" s="136">
        <v>0</v>
      </c>
      <c r="R95" s="136">
        <f>Q95*H95</f>
        <v>0</v>
      </c>
      <c r="S95" s="136">
        <v>2E-3</v>
      </c>
      <c r="T95" s="137">
        <f>S95*H95</f>
        <v>1.5198000000000001E-2</v>
      </c>
      <c r="AR95" s="138" t="s">
        <v>136</v>
      </c>
      <c r="AT95" s="138" t="s">
        <v>132</v>
      </c>
      <c r="AU95" s="138" t="s">
        <v>88</v>
      </c>
      <c r="AY95" s="17" t="s">
        <v>129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86</v>
      </c>
      <c r="BK95" s="139">
        <f>ROUND(I95*H95,2)</f>
        <v>0</v>
      </c>
      <c r="BL95" s="17" t="s">
        <v>136</v>
      </c>
      <c r="BM95" s="138" t="s">
        <v>157</v>
      </c>
    </row>
    <row r="96" spans="2:65" s="1" customFormat="1">
      <c r="B96" s="32"/>
      <c r="D96" s="140" t="s">
        <v>143</v>
      </c>
      <c r="F96" s="141" t="s">
        <v>158</v>
      </c>
      <c r="I96" s="142"/>
      <c r="L96" s="32"/>
      <c r="M96" s="143"/>
      <c r="T96" s="53"/>
      <c r="AT96" s="17" t="s">
        <v>143</v>
      </c>
      <c r="AU96" s="17" t="s">
        <v>88</v>
      </c>
    </row>
    <row r="97" spans="2:65" s="12" customFormat="1">
      <c r="B97" s="144"/>
      <c r="D97" s="145" t="s">
        <v>145</v>
      </c>
      <c r="E97" s="146" t="s">
        <v>35</v>
      </c>
      <c r="F97" s="147" t="s">
        <v>146</v>
      </c>
      <c r="H97" s="148">
        <v>1.3220000000000001</v>
      </c>
      <c r="I97" s="149"/>
      <c r="L97" s="144"/>
      <c r="M97" s="150"/>
      <c r="T97" s="151"/>
      <c r="AT97" s="146" t="s">
        <v>145</v>
      </c>
      <c r="AU97" s="146" t="s">
        <v>88</v>
      </c>
      <c r="AV97" s="12" t="s">
        <v>88</v>
      </c>
      <c r="AW97" s="12" t="s">
        <v>37</v>
      </c>
      <c r="AX97" s="12" t="s">
        <v>78</v>
      </c>
      <c r="AY97" s="146" t="s">
        <v>129</v>
      </c>
    </row>
    <row r="98" spans="2:65" s="12" customFormat="1">
      <c r="B98" s="144"/>
      <c r="D98" s="145" t="s">
        <v>145</v>
      </c>
      <c r="E98" s="146" t="s">
        <v>35</v>
      </c>
      <c r="F98" s="147" t="s">
        <v>154</v>
      </c>
      <c r="H98" s="148">
        <v>4.992</v>
      </c>
      <c r="I98" s="149"/>
      <c r="L98" s="144"/>
      <c r="M98" s="150"/>
      <c r="T98" s="151"/>
      <c r="AT98" s="146" t="s">
        <v>145</v>
      </c>
      <c r="AU98" s="146" t="s">
        <v>88</v>
      </c>
      <c r="AV98" s="12" t="s">
        <v>88</v>
      </c>
      <c r="AW98" s="12" t="s">
        <v>37</v>
      </c>
      <c r="AX98" s="12" t="s">
        <v>78</v>
      </c>
      <c r="AY98" s="146" t="s">
        <v>129</v>
      </c>
    </row>
    <row r="99" spans="2:65" s="12" customFormat="1">
      <c r="B99" s="144"/>
      <c r="D99" s="145" t="s">
        <v>145</v>
      </c>
      <c r="E99" s="146" t="s">
        <v>35</v>
      </c>
      <c r="F99" s="147" t="s">
        <v>147</v>
      </c>
      <c r="H99" s="148">
        <v>1.2849999999999999</v>
      </c>
      <c r="I99" s="149"/>
      <c r="L99" s="144"/>
      <c r="M99" s="150"/>
      <c r="T99" s="151"/>
      <c r="AT99" s="146" t="s">
        <v>145</v>
      </c>
      <c r="AU99" s="146" t="s">
        <v>88</v>
      </c>
      <c r="AV99" s="12" t="s">
        <v>88</v>
      </c>
      <c r="AW99" s="12" t="s">
        <v>37</v>
      </c>
      <c r="AX99" s="12" t="s">
        <v>78</v>
      </c>
      <c r="AY99" s="146" t="s">
        <v>129</v>
      </c>
    </row>
    <row r="100" spans="2:65" s="13" customFormat="1">
      <c r="B100" s="152"/>
      <c r="D100" s="145" t="s">
        <v>145</v>
      </c>
      <c r="E100" s="153" t="s">
        <v>35</v>
      </c>
      <c r="F100" s="154" t="s">
        <v>148</v>
      </c>
      <c r="H100" s="155">
        <v>7.5990000000000002</v>
      </c>
      <c r="I100" s="156"/>
      <c r="L100" s="152"/>
      <c r="M100" s="157"/>
      <c r="T100" s="158"/>
      <c r="AT100" s="153" t="s">
        <v>145</v>
      </c>
      <c r="AU100" s="153" t="s">
        <v>88</v>
      </c>
      <c r="AV100" s="13" t="s">
        <v>136</v>
      </c>
      <c r="AW100" s="13" t="s">
        <v>37</v>
      </c>
      <c r="AX100" s="13" t="s">
        <v>86</v>
      </c>
      <c r="AY100" s="153" t="s">
        <v>129</v>
      </c>
    </row>
    <row r="101" spans="2:65" s="1" customFormat="1" ht="24.2" customHeight="1">
      <c r="B101" s="32"/>
      <c r="C101" s="127" t="s">
        <v>159</v>
      </c>
      <c r="D101" s="127" t="s">
        <v>132</v>
      </c>
      <c r="E101" s="128" t="s">
        <v>160</v>
      </c>
      <c r="F101" s="129" t="s">
        <v>161</v>
      </c>
      <c r="G101" s="130" t="s">
        <v>162</v>
      </c>
      <c r="H101" s="131">
        <v>226.12200000000001</v>
      </c>
      <c r="I101" s="132"/>
      <c r="J101" s="133">
        <f>ROUND(I101*H101,2)</f>
        <v>0</v>
      </c>
      <c r="K101" s="129" t="s">
        <v>141</v>
      </c>
      <c r="L101" s="32"/>
      <c r="M101" s="134" t="s">
        <v>35</v>
      </c>
      <c r="N101" s="135" t="s">
        <v>49</v>
      </c>
      <c r="P101" s="136">
        <f>O101*H101</f>
        <v>0</v>
      </c>
      <c r="Q101" s="136">
        <v>0</v>
      </c>
      <c r="R101" s="136">
        <f>Q101*H101</f>
        <v>0</v>
      </c>
      <c r="S101" s="136">
        <v>0.68</v>
      </c>
      <c r="T101" s="137">
        <f>S101*H101</f>
        <v>153.76296000000002</v>
      </c>
      <c r="AR101" s="138" t="s">
        <v>136</v>
      </c>
      <c r="AT101" s="138" t="s">
        <v>132</v>
      </c>
      <c r="AU101" s="138" t="s">
        <v>88</v>
      </c>
      <c r="AY101" s="17" t="s">
        <v>129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86</v>
      </c>
      <c r="BK101" s="139">
        <f>ROUND(I101*H101,2)</f>
        <v>0</v>
      </c>
      <c r="BL101" s="17" t="s">
        <v>136</v>
      </c>
      <c r="BM101" s="138" t="s">
        <v>163</v>
      </c>
    </row>
    <row r="102" spans="2:65" s="1" customFormat="1">
      <c r="B102" s="32"/>
      <c r="D102" s="140" t="s">
        <v>143</v>
      </c>
      <c r="F102" s="141" t="s">
        <v>164</v>
      </c>
      <c r="I102" s="142"/>
      <c r="L102" s="32"/>
      <c r="M102" s="143"/>
      <c r="T102" s="53"/>
      <c r="AT102" s="17" t="s">
        <v>143</v>
      </c>
      <c r="AU102" s="17" t="s">
        <v>88</v>
      </c>
    </row>
    <row r="103" spans="2:65" s="12" customFormat="1">
      <c r="B103" s="144"/>
      <c r="D103" s="145" t="s">
        <v>145</v>
      </c>
      <c r="E103" s="146" t="s">
        <v>35</v>
      </c>
      <c r="F103" s="147" t="s">
        <v>165</v>
      </c>
      <c r="H103" s="148">
        <v>35.24</v>
      </c>
      <c r="I103" s="149"/>
      <c r="L103" s="144"/>
      <c r="M103" s="150"/>
      <c r="T103" s="151"/>
      <c r="AT103" s="146" t="s">
        <v>145</v>
      </c>
      <c r="AU103" s="146" t="s">
        <v>88</v>
      </c>
      <c r="AV103" s="12" t="s">
        <v>88</v>
      </c>
      <c r="AW103" s="12" t="s">
        <v>37</v>
      </c>
      <c r="AX103" s="12" t="s">
        <v>78</v>
      </c>
      <c r="AY103" s="146" t="s">
        <v>129</v>
      </c>
    </row>
    <row r="104" spans="2:65" s="12" customFormat="1">
      <c r="B104" s="144"/>
      <c r="D104" s="145" t="s">
        <v>145</v>
      </c>
      <c r="E104" s="146" t="s">
        <v>35</v>
      </c>
      <c r="F104" s="147" t="s">
        <v>166</v>
      </c>
      <c r="H104" s="148">
        <v>190.88200000000001</v>
      </c>
      <c r="I104" s="149"/>
      <c r="L104" s="144"/>
      <c r="M104" s="150"/>
      <c r="T104" s="151"/>
      <c r="AT104" s="146" t="s">
        <v>145</v>
      </c>
      <c r="AU104" s="146" t="s">
        <v>88</v>
      </c>
      <c r="AV104" s="12" t="s">
        <v>88</v>
      </c>
      <c r="AW104" s="12" t="s">
        <v>37</v>
      </c>
      <c r="AX104" s="12" t="s">
        <v>78</v>
      </c>
      <c r="AY104" s="146" t="s">
        <v>129</v>
      </c>
    </row>
    <row r="105" spans="2:65" s="13" customFormat="1">
      <c r="B105" s="152"/>
      <c r="D105" s="145" t="s">
        <v>145</v>
      </c>
      <c r="E105" s="153" t="s">
        <v>35</v>
      </c>
      <c r="F105" s="154" t="s">
        <v>148</v>
      </c>
      <c r="H105" s="155">
        <v>226.12200000000001</v>
      </c>
      <c r="I105" s="156"/>
      <c r="L105" s="152"/>
      <c r="M105" s="157"/>
      <c r="T105" s="158"/>
      <c r="AT105" s="153" t="s">
        <v>145</v>
      </c>
      <c r="AU105" s="153" t="s">
        <v>88</v>
      </c>
      <c r="AV105" s="13" t="s">
        <v>136</v>
      </c>
      <c r="AW105" s="13" t="s">
        <v>37</v>
      </c>
      <c r="AX105" s="13" t="s">
        <v>86</v>
      </c>
      <c r="AY105" s="153" t="s">
        <v>129</v>
      </c>
    </row>
    <row r="106" spans="2:65" s="11" customFormat="1" ht="22.9" customHeight="1">
      <c r="B106" s="115"/>
      <c r="D106" s="116" t="s">
        <v>77</v>
      </c>
      <c r="E106" s="125" t="s">
        <v>167</v>
      </c>
      <c r="F106" s="125" t="s">
        <v>168</v>
      </c>
      <c r="I106" s="118"/>
      <c r="J106" s="126">
        <f>BK106</f>
        <v>0</v>
      </c>
      <c r="L106" s="115"/>
      <c r="M106" s="120"/>
      <c r="P106" s="121">
        <f>SUM(P107:P133)</f>
        <v>0</v>
      </c>
      <c r="R106" s="121">
        <f>SUM(R107:R133)</f>
        <v>0</v>
      </c>
      <c r="T106" s="122">
        <f>SUM(T107:T133)</f>
        <v>0</v>
      </c>
      <c r="AR106" s="116" t="s">
        <v>86</v>
      </c>
      <c r="AT106" s="123" t="s">
        <v>77</v>
      </c>
      <c r="AU106" s="123" t="s">
        <v>86</v>
      </c>
      <c r="AY106" s="116" t="s">
        <v>129</v>
      </c>
      <c r="BK106" s="124">
        <f>SUM(BK107:BK133)</f>
        <v>0</v>
      </c>
    </row>
    <row r="107" spans="2:65" s="1" customFormat="1" ht="16.5" customHeight="1">
      <c r="B107" s="32"/>
      <c r="C107" s="127" t="s">
        <v>169</v>
      </c>
      <c r="D107" s="127" t="s">
        <v>132</v>
      </c>
      <c r="E107" s="128" t="s">
        <v>170</v>
      </c>
      <c r="F107" s="129" t="s">
        <v>171</v>
      </c>
      <c r="G107" s="130" t="s">
        <v>172</v>
      </c>
      <c r="H107" s="131">
        <v>156.12</v>
      </c>
      <c r="I107" s="132"/>
      <c r="J107" s="133">
        <f>ROUND(I107*H107,2)</f>
        <v>0</v>
      </c>
      <c r="K107" s="129" t="s">
        <v>141</v>
      </c>
      <c r="L107" s="32"/>
      <c r="M107" s="134" t="s">
        <v>35</v>
      </c>
      <c r="N107" s="135" t="s">
        <v>49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136</v>
      </c>
      <c r="AT107" s="138" t="s">
        <v>132</v>
      </c>
      <c r="AU107" s="138" t="s">
        <v>88</v>
      </c>
      <c r="AY107" s="17" t="s">
        <v>129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86</v>
      </c>
      <c r="BK107" s="139">
        <f>ROUND(I107*H107,2)</f>
        <v>0</v>
      </c>
      <c r="BL107" s="17" t="s">
        <v>136</v>
      </c>
      <c r="BM107" s="138" t="s">
        <v>173</v>
      </c>
    </row>
    <row r="108" spans="2:65" s="1" customFormat="1">
      <c r="B108" s="32"/>
      <c r="D108" s="140" t="s">
        <v>143</v>
      </c>
      <c r="F108" s="141" t="s">
        <v>174</v>
      </c>
      <c r="I108" s="142"/>
      <c r="L108" s="32"/>
      <c r="M108" s="143"/>
      <c r="T108" s="53"/>
      <c r="AT108" s="17" t="s">
        <v>143</v>
      </c>
      <c r="AU108" s="17" t="s">
        <v>88</v>
      </c>
    </row>
    <row r="109" spans="2:65" s="1" customFormat="1" ht="21.75" customHeight="1">
      <c r="B109" s="32"/>
      <c r="C109" s="127" t="s">
        <v>175</v>
      </c>
      <c r="D109" s="127" t="s">
        <v>132</v>
      </c>
      <c r="E109" s="128" t="s">
        <v>176</v>
      </c>
      <c r="F109" s="129" t="s">
        <v>177</v>
      </c>
      <c r="G109" s="130" t="s">
        <v>172</v>
      </c>
      <c r="H109" s="131">
        <v>156.12</v>
      </c>
      <c r="I109" s="132"/>
      <c r="J109" s="133">
        <f>ROUND(I109*H109,2)</f>
        <v>0</v>
      </c>
      <c r="K109" s="129" t="s">
        <v>141</v>
      </c>
      <c r="L109" s="32"/>
      <c r="M109" s="134" t="s">
        <v>35</v>
      </c>
      <c r="N109" s="135" t="s">
        <v>49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136</v>
      </c>
      <c r="AT109" s="138" t="s">
        <v>132</v>
      </c>
      <c r="AU109" s="138" t="s">
        <v>88</v>
      </c>
      <c r="AY109" s="17" t="s">
        <v>129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86</v>
      </c>
      <c r="BK109" s="139">
        <f>ROUND(I109*H109,2)</f>
        <v>0</v>
      </c>
      <c r="BL109" s="17" t="s">
        <v>136</v>
      </c>
      <c r="BM109" s="138" t="s">
        <v>178</v>
      </c>
    </row>
    <row r="110" spans="2:65" s="1" customFormat="1">
      <c r="B110" s="32"/>
      <c r="D110" s="140" t="s">
        <v>143</v>
      </c>
      <c r="F110" s="141" t="s">
        <v>179</v>
      </c>
      <c r="I110" s="142"/>
      <c r="L110" s="32"/>
      <c r="M110" s="143"/>
      <c r="T110" s="53"/>
      <c r="AT110" s="17" t="s">
        <v>143</v>
      </c>
      <c r="AU110" s="17" t="s">
        <v>88</v>
      </c>
    </row>
    <row r="111" spans="2:65" s="1" customFormat="1" ht="16.5" customHeight="1">
      <c r="B111" s="32"/>
      <c r="C111" s="127" t="s">
        <v>180</v>
      </c>
      <c r="D111" s="127" t="s">
        <v>132</v>
      </c>
      <c r="E111" s="128" t="s">
        <v>181</v>
      </c>
      <c r="F111" s="129" t="s">
        <v>182</v>
      </c>
      <c r="G111" s="130" t="s">
        <v>172</v>
      </c>
      <c r="H111" s="131">
        <v>3903</v>
      </c>
      <c r="I111" s="132"/>
      <c r="J111" s="133">
        <f>ROUND(I111*H111,2)</f>
        <v>0</v>
      </c>
      <c r="K111" s="129" t="s">
        <v>141</v>
      </c>
      <c r="L111" s="32"/>
      <c r="M111" s="134" t="s">
        <v>35</v>
      </c>
      <c r="N111" s="135" t="s">
        <v>49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136</v>
      </c>
      <c r="AT111" s="138" t="s">
        <v>132</v>
      </c>
      <c r="AU111" s="138" t="s">
        <v>88</v>
      </c>
      <c r="AY111" s="17" t="s">
        <v>129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86</v>
      </c>
      <c r="BK111" s="139">
        <f>ROUND(I111*H111,2)</f>
        <v>0</v>
      </c>
      <c r="BL111" s="17" t="s">
        <v>136</v>
      </c>
      <c r="BM111" s="138" t="s">
        <v>183</v>
      </c>
    </row>
    <row r="112" spans="2:65" s="1" customFormat="1">
      <c r="B112" s="32"/>
      <c r="D112" s="140" t="s">
        <v>143</v>
      </c>
      <c r="F112" s="141" t="s">
        <v>184</v>
      </c>
      <c r="I112" s="142"/>
      <c r="L112" s="32"/>
      <c r="M112" s="143"/>
      <c r="T112" s="53"/>
      <c r="AT112" s="17" t="s">
        <v>143</v>
      </c>
      <c r="AU112" s="17" t="s">
        <v>88</v>
      </c>
    </row>
    <row r="113" spans="2:65" s="12" customFormat="1">
      <c r="B113" s="144"/>
      <c r="D113" s="145" t="s">
        <v>145</v>
      </c>
      <c r="F113" s="147" t="s">
        <v>185</v>
      </c>
      <c r="H113" s="148">
        <v>3903</v>
      </c>
      <c r="I113" s="149"/>
      <c r="L113" s="144"/>
      <c r="M113" s="150"/>
      <c r="T113" s="151"/>
      <c r="AT113" s="146" t="s">
        <v>145</v>
      </c>
      <c r="AU113" s="146" t="s">
        <v>88</v>
      </c>
      <c r="AV113" s="12" t="s">
        <v>88</v>
      </c>
      <c r="AW113" s="12" t="s">
        <v>4</v>
      </c>
      <c r="AX113" s="12" t="s">
        <v>86</v>
      </c>
      <c r="AY113" s="146" t="s">
        <v>129</v>
      </c>
    </row>
    <row r="114" spans="2:65" s="1" customFormat="1" ht="24.2" customHeight="1">
      <c r="B114" s="32"/>
      <c r="C114" s="127" t="s">
        <v>130</v>
      </c>
      <c r="D114" s="127" t="s">
        <v>132</v>
      </c>
      <c r="E114" s="128" t="s">
        <v>186</v>
      </c>
      <c r="F114" s="129" t="s">
        <v>187</v>
      </c>
      <c r="G114" s="130" t="s">
        <v>172</v>
      </c>
      <c r="H114" s="131">
        <v>15.612</v>
      </c>
      <c r="I114" s="132"/>
      <c r="J114" s="133">
        <f>ROUND(I114*H114,2)</f>
        <v>0</v>
      </c>
      <c r="K114" s="129" t="s">
        <v>141</v>
      </c>
      <c r="L114" s="32"/>
      <c r="M114" s="134" t="s">
        <v>35</v>
      </c>
      <c r="N114" s="135" t="s">
        <v>49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136</v>
      </c>
      <c r="AT114" s="138" t="s">
        <v>132</v>
      </c>
      <c r="AU114" s="138" t="s">
        <v>88</v>
      </c>
      <c r="AY114" s="17" t="s">
        <v>129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86</v>
      </c>
      <c r="BK114" s="139">
        <f>ROUND(I114*H114,2)</f>
        <v>0</v>
      </c>
      <c r="BL114" s="17" t="s">
        <v>136</v>
      </c>
      <c r="BM114" s="138" t="s">
        <v>188</v>
      </c>
    </row>
    <row r="115" spans="2:65" s="1" customFormat="1">
      <c r="B115" s="32"/>
      <c r="D115" s="140" t="s">
        <v>143</v>
      </c>
      <c r="F115" s="141" t="s">
        <v>189</v>
      </c>
      <c r="I115" s="142"/>
      <c r="L115" s="32"/>
      <c r="M115" s="143"/>
      <c r="T115" s="53"/>
      <c r="AT115" s="17" t="s">
        <v>143</v>
      </c>
      <c r="AU115" s="17" t="s">
        <v>88</v>
      </c>
    </row>
    <row r="116" spans="2:65" s="1" customFormat="1" ht="24.2" customHeight="1">
      <c r="B116" s="32"/>
      <c r="C116" s="127" t="s">
        <v>190</v>
      </c>
      <c r="D116" s="127" t="s">
        <v>132</v>
      </c>
      <c r="E116" s="128" t="s">
        <v>191</v>
      </c>
      <c r="F116" s="129" t="s">
        <v>192</v>
      </c>
      <c r="G116" s="130" t="s">
        <v>172</v>
      </c>
      <c r="H116" s="131">
        <v>34.642000000000003</v>
      </c>
      <c r="I116" s="132"/>
      <c r="J116" s="133">
        <f>ROUND(I116*H116,2)</f>
        <v>0</v>
      </c>
      <c r="K116" s="129" t="s">
        <v>141</v>
      </c>
      <c r="L116" s="32"/>
      <c r="M116" s="134" t="s">
        <v>35</v>
      </c>
      <c r="N116" s="135" t="s">
        <v>49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136</v>
      </c>
      <c r="AT116" s="138" t="s">
        <v>132</v>
      </c>
      <c r="AU116" s="138" t="s">
        <v>88</v>
      </c>
      <c r="AY116" s="17" t="s">
        <v>129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86</v>
      </c>
      <c r="BK116" s="139">
        <f>ROUND(I116*H116,2)</f>
        <v>0</v>
      </c>
      <c r="BL116" s="17" t="s">
        <v>136</v>
      </c>
      <c r="BM116" s="138" t="s">
        <v>193</v>
      </c>
    </row>
    <row r="117" spans="2:65" s="1" customFormat="1">
      <c r="B117" s="32"/>
      <c r="D117" s="140" t="s">
        <v>143</v>
      </c>
      <c r="F117" s="141" t="s">
        <v>194</v>
      </c>
      <c r="I117" s="142"/>
      <c r="L117" s="32"/>
      <c r="M117" s="143"/>
      <c r="T117" s="53"/>
      <c r="AT117" s="17" t="s">
        <v>143</v>
      </c>
      <c r="AU117" s="17" t="s">
        <v>88</v>
      </c>
    </row>
    <row r="118" spans="2:65" s="1" customFormat="1" ht="24.2" customHeight="1">
      <c r="B118" s="32"/>
      <c r="C118" s="127" t="s">
        <v>195</v>
      </c>
      <c r="D118" s="127" t="s">
        <v>132</v>
      </c>
      <c r="E118" s="128" t="s">
        <v>196</v>
      </c>
      <c r="F118" s="129" t="s">
        <v>197</v>
      </c>
      <c r="G118" s="130" t="s">
        <v>172</v>
      </c>
      <c r="H118" s="131">
        <v>20.254999999999999</v>
      </c>
      <c r="I118" s="132"/>
      <c r="J118" s="133">
        <f>ROUND(I118*H118,2)</f>
        <v>0</v>
      </c>
      <c r="K118" s="129" t="s">
        <v>141</v>
      </c>
      <c r="L118" s="32"/>
      <c r="M118" s="134" t="s">
        <v>35</v>
      </c>
      <c r="N118" s="135" t="s">
        <v>49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136</v>
      </c>
      <c r="AT118" s="138" t="s">
        <v>132</v>
      </c>
      <c r="AU118" s="138" t="s">
        <v>88</v>
      </c>
      <c r="AY118" s="17" t="s">
        <v>129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86</v>
      </c>
      <c r="BK118" s="139">
        <f>ROUND(I118*H118,2)</f>
        <v>0</v>
      </c>
      <c r="BL118" s="17" t="s">
        <v>136</v>
      </c>
      <c r="BM118" s="138" t="s">
        <v>198</v>
      </c>
    </row>
    <row r="119" spans="2:65" s="1" customFormat="1">
      <c r="B119" s="32"/>
      <c r="D119" s="140" t="s">
        <v>143</v>
      </c>
      <c r="F119" s="141" t="s">
        <v>199</v>
      </c>
      <c r="I119" s="142"/>
      <c r="L119" s="32"/>
      <c r="M119" s="143"/>
      <c r="T119" s="53"/>
      <c r="AT119" s="17" t="s">
        <v>143</v>
      </c>
      <c r="AU119" s="17" t="s">
        <v>88</v>
      </c>
    </row>
    <row r="120" spans="2:65" s="1" customFormat="1" ht="24.2" customHeight="1">
      <c r="B120" s="32"/>
      <c r="C120" s="127" t="s">
        <v>8</v>
      </c>
      <c r="D120" s="127" t="s">
        <v>132</v>
      </c>
      <c r="E120" s="128" t="s">
        <v>200</v>
      </c>
      <c r="F120" s="129" t="s">
        <v>201</v>
      </c>
      <c r="G120" s="130" t="s">
        <v>172</v>
      </c>
      <c r="H120" s="131">
        <v>1.5609999999999999</v>
      </c>
      <c r="I120" s="132"/>
      <c r="J120" s="133">
        <f>ROUND(I120*H120,2)</f>
        <v>0</v>
      </c>
      <c r="K120" s="129" t="s">
        <v>141</v>
      </c>
      <c r="L120" s="32"/>
      <c r="M120" s="134" t="s">
        <v>35</v>
      </c>
      <c r="N120" s="135" t="s">
        <v>49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136</v>
      </c>
      <c r="AT120" s="138" t="s">
        <v>132</v>
      </c>
      <c r="AU120" s="138" t="s">
        <v>88</v>
      </c>
      <c r="AY120" s="17" t="s">
        <v>129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86</v>
      </c>
      <c r="BK120" s="139">
        <f>ROUND(I120*H120,2)</f>
        <v>0</v>
      </c>
      <c r="BL120" s="17" t="s">
        <v>136</v>
      </c>
      <c r="BM120" s="138" t="s">
        <v>202</v>
      </c>
    </row>
    <row r="121" spans="2:65" s="1" customFormat="1">
      <c r="B121" s="32"/>
      <c r="D121" s="140" t="s">
        <v>143</v>
      </c>
      <c r="F121" s="141" t="s">
        <v>203</v>
      </c>
      <c r="I121" s="142"/>
      <c r="L121" s="32"/>
      <c r="M121" s="143"/>
      <c r="T121" s="53"/>
      <c r="AT121" s="17" t="s">
        <v>143</v>
      </c>
      <c r="AU121" s="17" t="s">
        <v>88</v>
      </c>
    </row>
    <row r="122" spans="2:65" s="1" customFormat="1" ht="24.2" customHeight="1">
      <c r="B122" s="32"/>
      <c r="C122" s="127" t="s">
        <v>204</v>
      </c>
      <c r="D122" s="127" t="s">
        <v>132</v>
      </c>
      <c r="E122" s="128" t="s">
        <v>205</v>
      </c>
      <c r="F122" s="129" t="s">
        <v>206</v>
      </c>
      <c r="G122" s="130" t="s">
        <v>172</v>
      </c>
      <c r="H122" s="131">
        <v>3.1219999999999999</v>
      </c>
      <c r="I122" s="132"/>
      <c r="J122" s="133">
        <f>ROUND(I122*H122,2)</f>
        <v>0</v>
      </c>
      <c r="K122" s="129" t="s">
        <v>141</v>
      </c>
      <c r="L122" s="32"/>
      <c r="M122" s="134" t="s">
        <v>35</v>
      </c>
      <c r="N122" s="135" t="s">
        <v>49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136</v>
      </c>
      <c r="AT122" s="138" t="s">
        <v>132</v>
      </c>
      <c r="AU122" s="138" t="s">
        <v>88</v>
      </c>
      <c r="AY122" s="17" t="s">
        <v>129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86</v>
      </c>
      <c r="BK122" s="139">
        <f>ROUND(I122*H122,2)</f>
        <v>0</v>
      </c>
      <c r="BL122" s="17" t="s">
        <v>136</v>
      </c>
      <c r="BM122" s="138" t="s">
        <v>207</v>
      </c>
    </row>
    <row r="123" spans="2:65" s="1" customFormat="1">
      <c r="B123" s="32"/>
      <c r="D123" s="140" t="s">
        <v>143</v>
      </c>
      <c r="F123" s="141" t="s">
        <v>208</v>
      </c>
      <c r="I123" s="142"/>
      <c r="L123" s="32"/>
      <c r="M123" s="143"/>
      <c r="T123" s="53"/>
      <c r="AT123" s="17" t="s">
        <v>143</v>
      </c>
      <c r="AU123" s="17" t="s">
        <v>88</v>
      </c>
    </row>
    <row r="124" spans="2:65" s="1" customFormat="1" ht="24.2" customHeight="1">
      <c r="B124" s="32"/>
      <c r="C124" s="127" t="s">
        <v>209</v>
      </c>
      <c r="D124" s="127" t="s">
        <v>132</v>
      </c>
      <c r="E124" s="128" t="s">
        <v>210</v>
      </c>
      <c r="F124" s="129" t="s">
        <v>211</v>
      </c>
      <c r="G124" s="130" t="s">
        <v>172</v>
      </c>
      <c r="H124" s="131">
        <v>7.806</v>
      </c>
      <c r="I124" s="132"/>
      <c r="J124" s="133">
        <f>ROUND(I124*H124,2)</f>
        <v>0</v>
      </c>
      <c r="K124" s="129" t="s">
        <v>141</v>
      </c>
      <c r="L124" s="32"/>
      <c r="M124" s="134" t="s">
        <v>35</v>
      </c>
      <c r="N124" s="135" t="s">
        <v>49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136</v>
      </c>
      <c r="AT124" s="138" t="s">
        <v>132</v>
      </c>
      <c r="AU124" s="138" t="s">
        <v>88</v>
      </c>
      <c r="AY124" s="17" t="s">
        <v>129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136</v>
      </c>
      <c r="BM124" s="138" t="s">
        <v>212</v>
      </c>
    </row>
    <row r="125" spans="2:65" s="1" customFormat="1">
      <c r="B125" s="32"/>
      <c r="D125" s="140" t="s">
        <v>143</v>
      </c>
      <c r="F125" s="141" t="s">
        <v>213</v>
      </c>
      <c r="I125" s="142"/>
      <c r="L125" s="32"/>
      <c r="M125" s="143"/>
      <c r="T125" s="53"/>
      <c r="AT125" s="17" t="s">
        <v>143</v>
      </c>
      <c r="AU125" s="17" t="s">
        <v>88</v>
      </c>
    </row>
    <row r="126" spans="2:65" s="1" customFormat="1" ht="24.2" customHeight="1">
      <c r="B126" s="32"/>
      <c r="C126" s="127" t="s">
        <v>214</v>
      </c>
      <c r="D126" s="127" t="s">
        <v>132</v>
      </c>
      <c r="E126" s="128" t="s">
        <v>215</v>
      </c>
      <c r="F126" s="129" t="s">
        <v>216</v>
      </c>
      <c r="G126" s="130" t="s">
        <v>172</v>
      </c>
      <c r="H126" s="131">
        <v>0.312</v>
      </c>
      <c r="I126" s="132"/>
      <c r="J126" s="133">
        <f>ROUND(I126*H126,2)</f>
        <v>0</v>
      </c>
      <c r="K126" s="129" t="s">
        <v>141</v>
      </c>
      <c r="L126" s="32"/>
      <c r="M126" s="134" t="s">
        <v>35</v>
      </c>
      <c r="N126" s="135" t="s">
        <v>49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136</v>
      </c>
      <c r="AT126" s="138" t="s">
        <v>132</v>
      </c>
      <c r="AU126" s="138" t="s">
        <v>88</v>
      </c>
      <c r="AY126" s="17" t="s">
        <v>129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86</v>
      </c>
      <c r="BK126" s="139">
        <f>ROUND(I126*H126,2)</f>
        <v>0</v>
      </c>
      <c r="BL126" s="17" t="s">
        <v>136</v>
      </c>
      <c r="BM126" s="138" t="s">
        <v>217</v>
      </c>
    </row>
    <row r="127" spans="2:65" s="1" customFormat="1">
      <c r="B127" s="32"/>
      <c r="D127" s="140" t="s">
        <v>143</v>
      </c>
      <c r="F127" s="141" t="s">
        <v>218</v>
      </c>
      <c r="I127" s="142"/>
      <c r="L127" s="32"/>
      <c r="M127" s="143"/>
      <c r="T127" s="53"/>
      <c r="AT127" s="17" t="s">
        <v>143</v>
      </c>
      <c r="AU127" s="17" t="s">
        <v>88</v>
      </c>
    </row>
    <row r="128" spans="2:65" s="1" customFormat="1" ht="24.2" customHeight="1">
      <c r="B128" s="32"/>
      <c r="C128" s="127" t="s">
        <v>219</v>
      </c>
      <c r="D128" s="127" t="s">
        <v>132</v>
      </c>
      <c r="E128" s="128" t="s">
        <v>220</v>
      </c>
      <c r="F128" s="129" t="s">
        <v>221</v>
      </c>
      <c r="G128" s="130" t="s">
        <v>172</v>
      </c>
      <c r="H128" s="131">
        <v>1.5609999999999999</v>
      </c>
      <c r="I128" s="132"/>
      <c r="J128" s="133">
        <f>ROUND(I128*H128,2)</f>
        <v>0</v>
      </c>
      <c r="K128" s="129" t="s">
        <v>141</v>
      </c>
      <c r="L128" s="32"/>
      <c r="M128" s="134" t="s">
        <v>35</v>
      </c>
      <c r="N128" s="135" t="s">
        <v>49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136</v>
      </c>
      <c r="AT128" s="138" t="s">
        <v>132</v>
      </c>
      <c r="AU128" s="138" t="s">
        <v>88</v>
      </c>
      <c r="AY128" s="17" t="s">
        <v>129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86</v>
      </c>
      <c r="BK128" s="139">
        <f>ROUND(I128*H128,2)</f>
        <v>0</v>
      </c>
      <c r="BL128" s="17" t="s">
        <v>136</v>
      </c>
      <c r="BM128" s="138" t="s">
        <v>222</v>
      </c>
    </row>
    <row r="129" spans="2:65" s="1" customFormat="1">
      <c r="B129" s="32"/>
      <c r="D129" s="140" t="s">
        <v>143</v>
      </c>
      <c r="F129" s="141" t="s">
        <v>223</v>
      </c>
      <c r="I129" s="142"/>
      <c r="L129" s="32"/>
      <c r="M129" s="143"/>
      <c r="T129" s="53"/>
      <c r="AT129" s="17" t="s">
        <v>143</v>
      </c>
      <c r="AU129" s="17" t="s">
        <v>88</v>
      </c>
    </row>
    <row r="130" spans="2:65" s="1" customFormat="1" ht="24.2" customHeight="1">
      <c r="B130" s="32"/>
      <c r="C130" s="127" t="s">
        <v>224</v>
      </c>
      <c r="D130" s="127" t="s">
        <v>132</v>
      </c>
      <c r="E130" s="128" t="s">
        <v>225</v>
      </c>
      <c r="F130" s="129" t="s">
        <v>226</v>
      </c>
      <c r="G130" s="130" t="s">
        <v>172</v>
      </c>
      <c r="H130" s="131">
        <v>0.78100000000000003</v>
      </c>
      <c r="I130" s="132"/>
      <c r="J130" s="133">
        <f>ROUND(I130*H130,2)</f>
        <v>0</v>
      </c>
      <c r="K130" s="129" t="s">
        <v>141</v>
      </c>
      <c r="L130" s="32"/>
      <c r="M130" s="134" t="s">
        <v>35</v>
      </c>
      <c r="N130" s="135" t="s">
        <v>49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136</v>
      </c>
      <c r="AT130" s="138" t="s">
        <v>132</v>
      </c>
      <c r="AU130" s="138" t="s">
        <v>88</v>
      </c>
      <c r="AY130" s="17" t="s">
        <v>129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86</v>
      </c>
      <c r="BK130" s="139">
        <f>ROUND(I130*H130,2)</f>
        <v>0</v>
      </c>
      <c r="BL130" s="17" t="s">
        <v>136</v>
      </c>
      <c r="BM130" s="138" t="s">
        <v>227</v>
      </c>
    </row>
    <row r="131" spans="2:65" s="1" customFormat="1">
      <c r="B131" s="32"/>
      <c r="D131" s="140" t="s">
        <v>143</v>
      </c>
      <c r="F131" s="141" t="s">
        <v>228</v>
      </c>
      <c r="I131" s="142"/>
      <c r="L131" s="32"/>
      <c r="M131" s="143"/>
      <c r="T131" s="53"/>
      <c r="AT131" s="17" t="s">
        <v>143</v>
      </c>
      <c r="AU131" s="17" t="s">
        <v>88</v>
      </c>
    </row>
    <row r="132" spans="2:65" s="1" customFormat="1" ht="24.2" customHeight="1">
      <c r="B132" s="32"/>
      <c r="C132" s="127" t="s">
        <v>229</v>
      </c>
      <c r="D132" s="127" t="s">
        <v>132</v>
      </c>
      <c r="E132" s="128" t="s">
        <v>230</v>
      </c>
      <c r="F132" s="129" t="s">
        <v>231</v>
      </c>
      <c r="G132" s="130" t="s">
        <v>172</v>
      </c>
      <c r="H132" s="131">
        <v>0.46800000000000003</v>
      </c>
      <c r="I132" s="132"/>
      <c r="J132" s="133">
        <f>ROUND(I132*H132,2)</f>
        <v>0</v>
      </c>
      <c r="K132" s="129" t="s">
        <v>141</v>
      </c>
      <c r="L132" s="32"/>
      <c r="M132" s="134" t="s">
        <v>35</v>
      </c>
      <c r="N132" s="135" t="s">
        <v>49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136</v>
      </c>
      <c r="AT132" s="138" t="s">
        <v>132</v>
      </c>
      <c r="AU132" s="138" t="s">
        <v>88</v>
      </c>
      <c r="AY132" s="17" t="s">
        <v>129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86</v>
      </c>
      <c r="BK132" s="139">
        <f>ROUND(I132*H132,2)</f>
        <v>0</v>
      </c>
      <c r="BL132" s="17" t="s">
        <v>136</v>
      </c>
      <c r="BM132" s="138" t="s">
        <v>232</v>
      </c>
    </row>
    <row r="133" spans="2:65" s="1" customFormat="1">
      <c r="B133" s="32"/>
      <c r="D133" s="140" t="s">
        <v>143</v>
      </c>
      <c r="F133" s="141" t="s">
        <v>233</v>
      </c>
      <c r="I133" s="142"/>
      <c r="L133" s="32"/>
      <c r="M133" s="159"/>
      <c r="N133" s="160"/>
      <c r="O133" s="160"/>
      <c r="P133" s="160"/>
      <c r="Q133" s="160"/>
      <c r="R133" s="160"/>
      <c r="S133" s="160"/>
      <c r="T133" s="161"/>
      <c r="AT133" s="17" t="s">
        <v>143</v>
      </c>
      <c r="AU133" s="17" t="s">
        <v>88</v>
      </c>
    </row>
    <row r="134" spans="2:65" s="1" customFormat="1" ht="6.95" customHeight="1"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32"/>
    </row>
  </sheetData>
  <sheetProtection algorithmName="SHA-512" hashValue="POfY4WJi16OCGPWn/tY4IgMicnCoP3M6jCI6Lo1QKhIbkk0P1cMkJwTSUbLZt6JvoIZOdfHcLdlUqgCheqUylA==" saltValue="JG6flRihBJ16Zve+4tSukgRiL5q4E5lVs3mBzxY/PQUWAzpn7ScuYQkRnytNkWowDnq9oSjUHd230GhbH3NlbA==" spinCount="100000" sheet="1" objects="1" scenarios="1" formatColumns="0" formatRows="0" autoFilter="0"/>
  <autoFilter ref="C81:K133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100-000000000000}"/>
    <hyperlink ref="F92" r:id="rId2" xr:uid="{00000000-0004-0000-0100-000001000000}"/>
    <hyperlink ref="F96" r:id="rId3" xr:uid="{00000000-0004-0000-0100-000002000000}"/>
    <hyperlink ref="F102" r:id="rId4" xr:uid="{00000000-0004-0000-0100-000003000000}"/>
    <hyperlink ref="F108" r:id="rId5" xr:uid="{00000000-0004-0000-0100-000004000000}"/>
    <hyperlink ref="F110" r:id="rId6" xr:uid="{00000000-0004-0000-0100-000005000000}"/>
    <hyperlink ref="F112" r:id="rId7" xr:uid="{00000000-0004-0000-0100-000006000000}"/>
    <hyperlink ref="F115" r:id="rId8" xr:uid="{00000000-0004-0000-0100-000007000000}"/>
    <hyperlink ref="F117" r:id="rId9" xr:uid="{00000000-0004-0000-0100-000008000000}"/>
    <hyperlink ref="F119" r:id="rId10" xr:uid="{00000000-0004-0000-0100-000009000000}"/>
    <hyperlink ref="F121" r:id="rId11" xr:uid="{00000000-0004-0000-0100-00000A000000}"/>
    <hyperlink ref="F123" r:id="rId12" xr:uid="{00000000-0004-0000-0100-00000B000000}"/>
    <hyperlink ref="F125" r:id="rId13" xr:uid="{00000000-0004-0000-0100-00000C000000}"/>
    <hyperlink ref="F127" r:id="rId14" xr:uid="{00000000-0004-0000-0100-00000D000000}"/>
    <hyperlink ref="F129" r:id="rId15" xr:uid="{00000000-0004-0000-0100-00000E000000}"/>
    <hyperlink ref="F131" r:id="rId16" xr:uid="{00000000-0004-0000-0100-00000F000000}"/>
    <hyperlink ref="F133" r:id="rId17" xr:uid="{00000000-0004-0000-01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5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91</v>
      </c>
      <c r="AZ2" s="162" t="s">
        <v>234</v>
      </c>
      <c r="BA2" s="162" t="s">
        <v>235</v>
      </c>
      <c r="BB2" s="162" t="s">
        <v>140</v>
      </c>
      <c r="BC2" s="162" t="s">
        <v>236</v>
      </c>
      <c r="BD2" s="162" t="s">
        <v>149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56" ht="24.95" customHeight="1">
      <c r="B4" s="20"/>
      <c r="D4" s="21" t="s">
        <v>104</v>
      </c>
      <c r="L4" s="20"/>
      <c r="M4" s="85" t="s">
        <v>10</v>
      </c>
      <c r="AT4" s="17" t="s">
        <v>4</v>
      </c>
    </row>
    <row r="5" spans="2:56" ht="6.95" customHeight="1">
      <c r="B5" s="20"/>
      <c r="L5" s="20"/>
    </row>
    <row r="6" spans="2:56" ht="12" customHeight="1">
      <c r="B6" s="20"/>
      <c r="D6" s="27" t="s">
        <v>16</v>
      </c>
      <c r="L6" s="20"/>
    </row>
    <row r="7" spans="2:56" ht="16.5" customHeight="1">
      <c r="B7" s="20"/>
      <c r="E7" s="269" t="str">
        <f>'Rekapitulace stavby'!K6</f>
        <v>Revitalizace veřejného prostoru a realizace biatlonového tréninkového centra_ETAPA - I</v>
      </c>
      <c r="F7" s="270"/>
      <c r="G7" s="270"/>
      <c r="H7" s="270"/>
      <c r="L7" s="20"/>
    </row>
    <row r="8" spans="2:56" s="1" customFormat="1" ht="12" customHeight="1">
      <c r="B8" s="32"/>
      <c r="D8" s="27" t="s">
        <v>105</v>
      </c>
      <c r="L8" s="32"/>
    </row>
    <row r="9" spans="2:56" s="1" customFormat="1" ht="16.5" customHeight="1">
      <c r="B9" s="32"/>
      <c r="E9" s="267" t="s">
        <v>237</v>
      </c>
      <c r="F9" s="268"/>
      <c r="G9" s="268"/>
      <c r="H9" s="268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7" t="s">
        <v>18</v>
      </c>
      <c r="F11" s="25" t="s">
        <v>35</v>
      </c>
      <c r="I11" s="27" t="s">
        <v>20</v>
      </c>
      <c r="J11" s="25" t="s">
        <v>35</v>
      </c>
      <c r="L11" s="32"/>
    </row>
    <row r="12" spans="2:5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14. 7. 2025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26</v>
      </c>
      <c r="I14" s="27" t="s">
        <v>27</v>
      </c>
      <c r="J14" s="25" t="s">
        <v>28</v>
      </c>
      <c r="L14" s="32"/>
    </row>
    <row r="15" spans="2:56" s="1" customFormat="1" ht="18" customHeight="1">
      <c r="B15" s="32"/>
      <c r="E15" s="25" t="s">
        <v>29</v>
      </c>
      <c r="I15" s="27" t="s">
        <v>30</v>
      </c>
      <c r="J15" s="25" t="s">
        <v>31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32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72" t="str">
        <f>'Rekapitulace stavby'!E14</f>
        <v>Vyplň údaj</v>
      </c>
      <c r="F18" s="273"/>
      <c r="G18" s="273"/>
      <c r="H18" s="273"/>
      <c r="I18" s="27" t="s">
        <v>30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34</v>
      </c>
      <c r="I20" s="27" t="s">
        <v>27</v>
      </c>
      <c r="J20" s="25" t="s">
        <v>35</v>
      </c>
      <c r="L20" s="32"/>
    </row>
    <row r="21" spans="2:12" s="1" customFormat="1" ht="18" customHeight="1">
      <c r="B21" s="32"/>
      <c r="E21" s="25" t="s">
        <v>36</v>
      </c>
      <c r="I21" s="27" t="s">
        <v>30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27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30</v>
      </c>
      <c r="J24" s="25" t="s">
        <v>41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47.25" customHeight="1">
      <c r="B27" s="86"/>
      <c r="E27" s="274" t="s">
        <v>43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ROUND(J96,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5" customHeight="1">
      <c r="B33" s="32"/>
      <c r="D33" s="52" t="s">
        <v>48</v>
      </c>
      <c r="E33" s="27" t="s">
        <v>49</v>
      </c>
      <c r="F33" s="88">
        <f>ROUND((SUM(BE96:BE452)),  2)</f>
        <v>0</v>
      </c>
      <c r="I33" s="89">
        <v>0.21</v>
      </c>
      <c r="J33" s="88">
        <f>ROUND(((SUM(BE96:BE452))*I33),  2)</f>
        <v>0</v>
      </c>
      <c r="L33" s="32"/>
    </row>
    <row r="34" spans="2:12" s="1" customFormat="1" ht="14.45" customHeight="1">
      <c r="B34" s="32"/>
      <c r="E34" s="27" t="s">
        <v>50</v>
      </c>
      <c r="F34" s="88">
        <f>ROUND((SUM(BF96:BF452)),  2)</f>
        <v>0</v>
      </c>
      <c r="I34" s="89">
        <v>0.12</v>
      </c>
      <c r="J34" s="88">
        <f>ROUND(((SUM(BF96:BF452))*I34),  2)</f>
        <v>0</v>
      </c>
      <c r="L34" s="32"/>
    </row>
    <row r="35" spans="2:12" s="1" customFormat="1" ht="14.45" hidden="1" customHeight="1">
      <c r="B35" s="32"/>
      <c r="E35" s="27" t="s">
        <v>51</v>
      </c>
      <c r="F35" s="88">
        <f>ROUND((SUM(BG96:BG452)),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52</v>
      </c>
      <c r="F36" s="88">
        <f>ROUND((SUM(BH96:BH452)),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53</v>
      </c>
      <c r="F37" s="88">
        <f>ROUND((SUM(BI96:BI452)),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69" t="str">
        <f>E7</f>
        <v>Revitalizace veřejného prostoru a realizace biatlonového tréninkového centra_ETAPA - I</v>
      </c>
      <c r="F48" s="270"/>
      <c r="G48" s="270"/>
      <c r="H48" s="270"/>
      <c r="L48" s="32"/>
    </row>
    <row r="49" spans="2:47" s="1" customFormat="1" ht="12" customHeight="1">
      <c r="B49" s="32"/>
      <c r="C49" s="27" t="s">
        <v>105</v>
      </c>
      <c r="L49" s="32"/>
    </row>
    <row r="50" spans="2:47" s="1" customFormat="1" ht="16.5" customHeight="1">
      <c r="B50" s="32"/>
      <c r="E50" s="267" t="str">
        <f>E9</f>
        <v>SO-02 - Objekty zázemí tréninkového centra</v>
      </c>
      <c r="F50" s="268"/>
      <c r="G50" s="268"/>
      <c r="H50" s="26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Ostrov</v>
      </c>
      <c r="I52" s="27" t="s">
        <v>24</v>
      </c>
      <c r="J52" s="49" t="str">
        <f>IF(J12="","",J12)</f>
        <v>14. 7. 2025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>Město Ostrov; Jáchymovská 1, 363 01 Ostrov</v>
      </c>
      <c r="I54" s="27" t="s">
        <v>34</v>
      </c>
      <c r="J54" s="30" t="str">
        <f>E21</f>
        <v>FJ Atelier</v>
      </c>
      <c r="L54" s="32"/>
    </row>
    <row r="55" spans="2:47" s="1" customFormat="1" ht="15.2" customHeight="1">
      <c r="B55" s="32"/>
      <c r="C55" s="27" t="s">
        <v>32</v>
      </c>
      <c r="F55" s="25" t="str">
        <f>IF(E18="","",E18)</f>
        <v>Vyplň údaj</v>
      </c>
      <c r="I55" s="27" t="s">
        <v>38</v>
      </c>
      <c r="J55" s="30" t="str">
        <f>E24</f>
        <v>Jung Michal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76</v>
      </c>
      <c r="J59" s="63">
        <f>J96</f>
        <v>0</v>
      </c>
      <c r="L59" s="32"/>
      <c r="AU59" s="17" t="s">
        <v>110</v>
      </c>
    </row>
    <row r="60" spans="2:47" s="8" customFormat="1" ht="24.9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J97</f>
        <v>0</v>
      </c>
      <c r="L60" s="99"/>
    </row>
    <row r="61" spans="2:47" s="9" customFormat="1" ht="19.899999999999999" customHeight="1">
      <c r="B61" s="103"/>
      <c r="D61" s="104" t="s">
        <v>238</v>
      </c>
      <c r="E61" s="105"/>
      <c r="F61" s="105"/>
      <c r="G61" s="105"/>
      <c r="H61" s="105"/>
      <c r="I61" s="105"/>
      <c r="J61" s="106">
        <f>J98</f>
        <v>0</v>
      </c>
      <c r="L61" s="103"/>
    </row>
    <row r="62" spans="2:47" s="9" customFormat="1" ht="19.899999999999999" customHeight="1">
      <c r="B62" s="103"/>
      <c r="D62" s="104" t="s">
        <v>239</v>
      </c>
      <c r="E62" s="105"/>
      <c r="F62" s="105"/>
      <c r="G62" s="105"/>
      <c r="H62" s="105"/>
      <c r="I62" s="105"/>
      <c r="J62" s="106">
        <f>J107</f>
        <v>0</v>
      </c>
      <c r="L62" s="103"/>
    </row>
    <row r="63" spans="2:47" s="9" customFormat="1" ht="19.899999999999999" customHeight="1">
      <c r="B63" s="103"/>
      <c r="D63" s="104" t="s">
        <v>240</v>
      </c>
      <c r="E63" s="105"/>
      <c r="F63" s="105"/>
      <c r="G63" s="105"/>
      <c r="H63" s="105"/>
      <c r="I63" s="105"/>
      <c r="J63" s="106">
        <f>J117</f>
        <v>0</v>
      </c>
      <c r="L63" s="103"/>
    </row>
    <row r="64" spans="2:47" s="9" customFormat="1" ht="19.899999999999999" customHeight="1">
      <c r="B64" s="103"/>
      <c r="D64" s="104" t="s">
        <v>241</v>
      </c>
      <c r="E64" s="105"/>
      <c r="F64" s="105"/>
      <c r="G64" s="105"/>
      <c r="H64" s="105"/>
      <c r="I64" s="105"/>
      <c r="J64" s="106">
        <f>J136</f>
        <v>0</v>
      </c>
      <c r="L64" s="103"/>
    </row>
    <row r="65" spans="2:12" s="8" customFormat="1" ht="24.95" customHeight="1">
      <c r="B65" s="99"/>
      <c r="D65" s="100" t="s">
        <v>242</v>
      </c>
      <c r="E65" s="101"/>
      <c r="F65" s="101"/>
      <c r="G65" s="101"/>
      <c r="H65" s="101"/>
      <c r="I65" s="101"/>
      <c r="J65" s="102">
        <f>J143</f>
        <v>0</v>
      </c>
      <c r="L65" s="99"/>
    </row>
    <row r="66" spans="2:12" s="9" customFormat="1" ht="19.899999999999999" customHeight="1">
      <c r="B66" s="103"/>
      <c r="D66" s="104" t="s">
        <v>243</v>
      </c>
      <c r="E66" s="105"/>
      <c r="F66" s="105"/>
      <c r="G66" s="105"/>
      <c r="H66" s="105"/>
      <c r="I66" s="105"/>
      <c r="J66" s="106">
        <f>J144</f>
        <v>0</v>
      </c>
      <c r="L66" s="103"/>
    </row>
    <row r="67" spans="2:12" s="9" customFormat="1" ht="19.899999999999999" customHeight="1">
      <c r="B67" s="103"/>
      <c r="D67" s="104" t="s">
        <v>244</v>
      </c>
      <c r="E67" s="105"/>
      <c r="F67" s="105"/>
      <c r="G67" s="105"/>
      <c r="H67" s="105"/>
      <c r="I67" s="105"/>
      <c r="J67" s="106">
        <f>J167</f>
        <v>0</v>
      </c>
      <c r="L67" s="103"/>
    </row>
    <row r="68" spans="2:12" s="9" customFormat="1" ht="19.899999999999999" customHeight="1">
      <c r="B68" s="103"/>
      <c r="D68" s="104" t="s">
        <v>245</v>
      </c>
      <c r="E68" s="105"/>
      <c r="F68" s="105"/>
      <c r="G68" s="105"/>
      <c r="H68" s="105"/>
      <c r="I68" s="105"/>
      <c r="J68" s="106">
        <f>J178</f>
        <v>0</v>
      </c>
      <c r="L68" s="103"/>
    </row>
    <row r="69" spans="2:12" s="9" customFormat="1" ht="19.899999999999999" customHeight="1">
      <c r="B69" s="103"/>
      <c r="D69" s="104" t="s">
        <v>246</v>
      </c>
      <c r="E69" s="105"/>
      <c r="F69" s="105"/>
      <c r="G69" s="105"/>
      <c r="H69" s="105"/>
      <c r="I69" s="105"/>
      <c r="J69" s="106">
        <f>J189</f>
        <v>0</v>
      </c>
      <c r="L69" s="103"/>
    </row>
    <row r="70" spans="2:12" s="8" customFormat="1" ht="24.95" customHeight="1">
      <c r="B70" s="99"/>
      <c r="D70" s="100" t="s">
        <v>247</v>
      </c>
      <c r="E70" s="101"/>
      <c r="F70" s="101"/>
      <c r="G70" s="101"/>
      <c r="H70" s="101"/>
      <c r="I70" s="101"/>
      <c r="J70" s="102">
        <f>J225</f>
        <v>0</v>
      </c>
      <c r="L70" s="99"/>
    </row>
    <row r="71" spans="2:12" s="8" customFormat="1" ht="24.95" customHeight="1">
      <c r="B71" s="99"/>
      <c r="D71" s="100" t="s">
        <v>248</v>
      </c>
      <c r="E71" s="101"/>
      <c r="F71" s="101"/>
      <c r="G71" s="101"/>
      <c r="H71" s="101"/>
      <c r="I71" s="101"/>
      <c r="J71" s="102">
        <f>J268</f>
        <v>0</v>
      </c>
      <c r="L71" s="99"/>
    </row>
    <row r="72" spans="2:12" s="8" customFormat="1" ht="24.95" customHeight="1">
      <c r="B72" s="99"/>
      <c r="D72" s="100" t="s">
        <v>249</v>
      </c>
      <c r="E72" s="101"/>
      <c r="F72" s="101"/>
      <c r="G72" s="101"/>
      <c r="H72" s="101"/>
      <c r="I72" s="101"/>
      <c r="J72" s="102">
        <f>J274</f>
        <v>0</v>
      </c>
      <c r="L72" s="99"/>
    </row>
    <row r="73" spans="2:12" s="8" customFormat="1" ht="24.95" customHeight="1">
      <c r="B73" s="99"/>
      <c r="D73" s="100" t="s">
        <v>250</v>
      </c>
      <c r="E73" s="101"/>
      <c r="F73" s="101"/>
      <c r="G73" s="101"/>
      <c r="H73" s="101"/>
      <c r="I73" s="101"/>
      <c r="J73" s="102">
        <f>J341</f>
        <v>0</v>
      </c>
      <c r="L73" s="99"/>
    </row>
    <row r="74" spans="2:12" s="8" customFormat="1" ht="24.95" customHeight="1">
      <c r="B74" s="99"/>
      <c r="D74" s="100" t="s">
        <v>251</v>
      </c>
      <c r="E74" s="101"/>
      <c r="F74" s="101"/>
      <c r="G74" s="101"/>
      <c r="H74" s="101"/>
      <c r="I74" s="101"/>
      <c r="J74" s="102">
        <f>J405</f>
        <v>0</v>
      </c>
      <c r="L74" s="99"/>
    </row>
    <row r="75" spans="2:12" s="8" customFormat="1" ht="24.95" customHeight="1">
      <c r="B75" s="99"/>
      <c r="D75" s="100" t="s">
        <v>252</v>
      </c>
      <c r="E75" s="101"/>
      <c r="F75" s="101"/>
      <c r="G75" s="101"/>
      <c r="H75" s="101"/>
      <c r="I75" s="101"/>
      <c r="J75" s="102">
        <f>J447</f>
        <v>0</v>
      </c>
      <c r="L75" s="99"/>
    </row>
    <row r="76" spans="2:12" s="9" customFormat="1" ht="19.899999999999999" customHeight="1">
      <c r="B76" s="103"/>
      <c r="D76" s="104" t="s">
        <v>253</v>
      </c>
      <c r="E76" s="105"/>
      <c r="F76" s="105"/>
      <c r="G76" s="105"/>
      <c r="H76" s="105"/>
      <c r="I76" s="105"/>
      <c r="J76" s="106">
        <f>J448</f>
        <v>0</v>
      </c>
      <c r="L76" s="103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63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63" s="1" customFormat="1" ht="24.95" customHeight="1">
      <c r="B83" s="32"/>
      <c r="C83" s="21" t="s">
        <v>114</v>
      </c>
      <c r="L83" s="32"/>
    </row>
    <row r="84" spans="2:63" s="1" customFormat="1" ht="6.95" customHeight="1">
      <c r="B84" s="32"/>
      <c r="L84" s="32"/>
    </row>
    <row r="85" spans="2:63" s="1" customFormat="1" ht="12" customHeight="1">
      <c r="B85" s="32"/>
      <c r="C85" s="27" t="s">
        <v>16</v>
      </c>
      <c r="L85" s="32"/>
    </row>
    <row r="86" spans="2:63" s="1" customFormat="1" ht="16.5" customHeight="1">
      <c r="B86" s="32"/>
      <c r="E86" s="269" t="str">
        <f>E7</f>
        <v>Revitalizace veřejného prostoru a realizace biatlonového tréninkového centra_ETAPA - I</v>
      </c>
      <c r="F86" s="270"/>
      <c r="G86" s="270"/>
      <c r="H86" s="270"/>
      <c r="L86" s="32"/>
    </row>
    <row r="87" spans="2:63" s="1" customFormat="1" ht="12" customHeight="1">
      <c r="B87" s="32"/>
      <c r="C87" s="27" t="s">
        <v>105</v>
      </c>
      <c r="L87" s="32"/>
    </row>
    <row r="88" spans="2:63" s="1" customFormat="1" ht="16.5" customHeight="1">
      <c r="B88" s="32"/>
      <c r="E88" s="267" t="str">
        <f>E9</f>
        <v>SO-02 - Objekty zázemí tréninkového centra</v>
      </c>
      <c r="F88" s="268"/>
      <c r="G88" s="268"/>
      <c r="H88" s="268"/>
      <c r="L88" s="32"/>
    </row>
    <row r="89" spans="2:63" s="1" customFormat="1" ht="6.95" customHeight="1">
      <c r="B89" s="32"/>
      <c r="L89" s="32"/>
    </row>
    <row r="90" spans="2:63" s="1" customFormat="1" ht="12" customHeight="1">
      <c r="B90" s="32"/>
      <c r="C90" s="27" t="s">
        <v>22</v>
      </c>
      <c r="F90" s="25" t="str">
        <f>F12</f>
        <v>Ostrov</v>
      </c>
      <c r="I90" s="27" t="s">
        <v>24</v>
      </c>
      <c r="J90" s="49" t="str">
        <f>IF(J12="","",J12)</f>
        <v>14. 7. 2025</v>
      </c>
      <c r="L90" s="32"/>
    </row>
    <row r="91" spans="2:63" s="1" customFormat="1" ht="6.95" customHeight="1">
      <c r="B91" s="32"/>
      <c r="L91" s="32"/>
    </row>
    <row r="92" spans="2:63" s="1" customFormat="1" ht="15.2" customHeight="1">
      <c r="B92" s="32"/>
      <c r="C92" s="27" t="s">
        <v>26</v>
      </c>
      <c r="F92" s="25" t="str">
        <f>E15</f>
        <v>Město Ostrov; Jáchymovská 1, 363 01 Ostrov</v>
      </c>
      <c r="I92" s="27" t="s">
        <v>34</v>
      </c>
      <c r="J92" s="30" t="str">
        <f>E21</f>
        <v>FJ Atelier</v>
      </c>
      <c r="L92" s="32"/>
    </row>
    <row r="93" spans="2:63" s="1" customFormat="1" ht="15.2" customHeight="1">
      <c r="B93" s="32"/>
      <c r="C93" s="27" t="s">
        <v>32</v>
      </c>
      <c r="F93" s="25" t="str">
        <f>IF(E18="","",E18)</f>
        <v>Vyplň údaj</v>
      </c>
      <c r="I93" s="27" t="s">
        <v>38</v>
      </c>
      <c r="J93" s="30" t="str">
        <f>E24</f>
        <v>Jung Michal</v>
      </c>
      <c r="L93" s="32"/>
    </row>
    <row r="94" spans="2:63" s="1" customFormat="1" ht="10.35" customHeight="1">
      <c r="B94" s="32"/>
      <c r="L94" s="32"/>
    </row>
    <row r="95" spans="2:63" s="10" customFormat="1" ht="29.25" customHeight="1">
      <c r="B95" s="107"/>
      <c r="C95" s="108" t="s">
        <v>115</v>
      </c>
      <c r="D95" s="109" t="s">
        <v>63</v>
      </c>
      <c r="E95" s="109" t="s">
        <v>59</v>
      </c>
      <c r="F95" s="109" t="s">
        <v>60</v>
      </c>
      <c r="G95" s="109" t="s">
        <v>116</v>
      </c>
      <c r="H95" s="109" t="s">
        <v>117</v>
      </c>
      <c r="I95" s="109" t="s">
        <v>118</v>
      </c>
      <c r="J95" s="109" t="s">
        <v>109</v>
      </c>
      <c r="K95" s="110" t="s">
        <v>119</v>
      </c>
      <c r="L95" s="107"/>
      <c r="M95" s="56" t="s">
        <v>35</v>
      </c>
      <c r="N95" s="57" t="s">
        <v>48</v>
      </c>
      <c r="O95" s="57" t="s">
        <v>120</v>
      </c>
      <c r="P95" s="57" t="s">
        <v>121</v>
      </c>
      <c r="Q95" s="57" t="s">
        <v>122</v>
      </c>
      <c r="R95" s="57" t="s">
        <v>123</v>
      </c>
      <c r="S95" s="57" t="s">
        <v>124</v>
      </c>
      <c r="T95" s="58" t="s">
        <v>125</v>
      </c>
    </row>
    <row r="96" spans="2:63" s="1" customFormat="1" ht="22.9" customHeight="1">
      <c r="B96" s="32"/>
      <c r="C96" s="61" t="s">
        <v>126</v>
      </c>
      <c r="J96" s="111">
        <f>BK96</f>
        <v>0</v>
      </c>
      <c r="L96" s="32"/>
      <c r="M96" s="59"/>
      <c r="N96" s="50"/>
      <c r="O96" s="50"/>
      <c r="P96" s="112">
        <f>P97+P143+P225+P268+P274+P341+P405+P447</f>
        <v>0</v>
      </c>
      <c r="Q96" s="50"/>
      <c r="R96" s="112">
        <f>R97+R143+R225+R268+R274+R341+R405+R447</f>
        <v>188.87522614</v>
      </c>
      <c r="S96" s="50"/>
      <c r="T96" s="113">
        <f>T97+T143+T225+T268+T274+T341+T405+T447</f>
        <v>0</v>
      </c>
      <c r="AT96" s="17" t="s">
        <v>77</v>
      </c>
      <c r="AU96" s="17" t="s">
        <v>110</v>
      </c>
      <c r="BK96" s="114">
        <f>BK97+BK143+BK225+BK268+BK274+BK341+BK405+BK447</f>
        <v>0</v>
      </c>
    </row>
    <row r="97" spans="2:65" s="11" customFormat="1" ht="25.9" customHeight="1">
      <c r="B97" s="115"/>
      <c r="D97" s="116" t="s">
        <v>77</v>
      </c>
      <c r="E97" s="117" t="s">
        <v>127</v>
      </c>
      <c r="F97" s="117" t="s">
        <v>128</v>
      </c>
      <c r="I97" s="118"/>
      <c r="J97" s="119">
        <f>BK97</f>
        <v>0</v>
      </c>
      <c r="L97" s="115"/>
      <c r="M97" s="120"/>
      <c r="P97" s="121">
        <f>P98+P107+P117+P136</f>
        <v>0</v>
      </c>
      <c r="R97" s="121">
        <f>R98+R107+R117+R136</f>
        <v>125.90453750000002</v>
      </c>
      <c r="T97" s="122">
        <f>T98+T107+T117+T136</f>
        <v>0</v>
      </c>
      <c r="AR97" s="116" t="s">
        <v>86</v>
      </c>
      <c r="AT97" s="123" t="s">
        <v>77</v>
      </c>
      <c r="AU97" s="123" t="s">
        <v>78</v>
      </c>
      <c r="AY97" s="116" t="s">
        <v>129</v>
      </c>
      <c r="BK97" s="124">
        <f>BK98+BK107+BK117+BK136</f>
        <v>0</v>
      </c>
    </row>
    <row r="98" spans="2:65" s="11" customFormat="1" ht="22.9" customHeight="1">
      <c r="B98" s="115"/>
      <c r="D98" s="116" t="s">
        <v>77</v>
      </c>
      <c r="E98" s="125" t="s">
        <v>86</v>
      </c>
      <c r="F98" s="125" t="s">
        <v>254</v>
      </c>
      <c r="I98" s="118"/>
      <c r="J98" s="126">
        <f>BK98</f>
        <v>0</v>
      </c>
      <c r="L98" s="115"/>
      <c r="M98" s="120"/>
      <c r="P98" s="121">
        <f>SUM(P99:P106)</f>
        <v>0</v>
      </c>
      <c r="R98" s="121">
        <f>SUM(R99:R106)</f>
        <v>105.95921750000001</v>
      </c>
      <c r="T98" s="122">
        <f>SUM(T99:T106)</f>
        <v>0</v>
      </c>
      <c r="AR98" s="116" t="s">
        <v>86</v>
      </c>
      <c r="AT98" s="123" t="s">
        <v>77</v>
      </c>
      <c r="AU98" s="123" t="s">
        <v>86</v>
      </c>
      <c r="AY98" s="116" t="s">
        <v>129</v>
      </c>
      <c r="BK98" s="124">
        <f>SUM(BK99:BK106)</f>
        <v>0</v>
      </c>
    </row>
    <row r="99" spans="2:65" s="1" customFormat="1" ht="16.5" customHeight="1">
      <c r="B99" s="32"/>
      <c r="C99" s="127" t="s">
        <v>86</v>
      </c>
      <c r="D99" s="127" t="s">
        <v>132</v>
      </c>
      <c r="E99" s="128" t="s">
        <v>255</v>
      </c>
      <c r="F99" s="129" t="s">
        <v>256</v>
      </c>
      <c r="G99" s="130" t="s">
        <v>140</v>
      </c>
      <c r="H99" s="131">
        <v>230</v>
      </c>
      <c r="I99" s="132"/>
      <c r="J99" s="133">
        <f>ROUND(I99*H99,2)</f>
        <v>0</v>
      </c>
      <c r="K99" s="129" t="s">
        <v>141</v>
      </c>
      <c r="L99" s="32"/>
      <c r="M99" s="134" t="s">
        <v>35</v>
      </c>
      <c r="N99" s="135" t="s">
        <v>49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136</v>
      </c>
      <c r="AT99" s="138" t="s">
        <v>132</v>
      </c>
      <c r="AU99" s="138" t="s">
        <v>88</v>
      </c>
      <c r="AY99" s="17" t="s">
        <v>129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86</v>
      </c>
      <c r="BK99" s="139">
        <f>ROUND(I99*H99,2)</f>
        <v>0</v>
      </c>
      <c r="BL99" s="17" t="s">
        <v>136</v>
      </c>
      <c r="BM99" s="138" t="s">
        <v>257</v>
      </c>
    </row>
    <row r="100" spans="2:65" s="1" customFormat="1">
      <c r="B100" s="32"/>
      <c r="D100" s="140" t="s">
        <v>143</v>
      </c>
      <c r="F100" s="141" t="s">
        <v>258</v>
      </c>
      <c r="I100" s="142"/>
      <c r="L100" s="32"/>
      <c r="M100" s="143"/>
      <c r="T100" s="53"/>
      <c r="AT100" s="17" t="s">
        <v>143</v>
      </c>
      <c r="AU100" s="17" t="s">
        <v>88</v>
      </c>
    </row>
    <row r="101" spans="2:65" s="1" customFormat="1" ht="24.2" customHeight="1">
      <c r="B101" s="32"/>
      <c r="C101" s="127" t="s">
        <v>88</v>
      </c>
      <c r="D101" s="127" t="s">
        <v>132</v>
      </c>
      <c r="E101" s="128" t="s">
        <v>259</v>
      </c>
      <c r="F101" s="129" t="s">
        <v>260</v>
      </c>
      <c r="G101" s="130" t="s">
        <v>140</v>
      </c>
      <c r="H101" s="131">
        <v>230</v>
      </c>
      <c r="I101" s="132"/>
      <c r="J101" s="133">
        <f>ROUND(I101*H101,2)</f>
        <v>0</v>
      </c>
      <c r="K101" s="129" t="s">
        <v>141</v>
      </c>
      <c r="L101" s="32"/>
      <c r="M101" s="134" t="s">
        <v>35</v>
      </c>
      <c r="N101" s="135" t="s">
        <v>49</v>
      </c>
      <c r="P101" s="136">
        <f>O101*H101</f>
        <v>0</v>
      </c>
      <c r="Q101" s="136">
        <v>1E-4</v>
      </c>
      <c r="R101" s="136">
        <f>Q101*H101</f>
        <v>2.3E-2</v>
      </c>
      <c r="S101" s="136">
        <v>0</v>
      </c>
      <c r="T101" s="137">
        <f>S101*H101</f>
        <v>0</v>
      </c>
      <c r="AR101" s="138" t="s">
        <v>136</v>
      </c>
      <c r="AT101" s="138" t="s">
        <v>132</v>
      </c>
      <c r="AU101" s="138" t="s">
        <v>88</v>
      </c>
      <c r="AY101" s="17" t="s">
        <v>129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86</v>
      </c>
      <c r="BK101" s="139">
        <f>ROUND(I101*H101,2)</f>
        <v>0</v>
      </c>
      <c r="BL101" s="17" t="s">
        <v>136</v>
      </c>
      <c r="BM101" s="138" t="s">
        <v>261</v>
      </c>
    </row>
    <row r="102" spans="2:65" s="1" customFormat="1">
      <c r="B102" s="32"/>
      <c r="D102" s="140" t="s">
        <v>143</v>
      </c>
      <c r="F102" s="141" t="s">
        <v>262</v>
      </c>
      <c r="I102" s="142"/>
      <c r="L102" s="32"/>
      <c r="M102" s="143"/>
      <c r="T102" s="53"/>
      <c r="AT102" s="17" t="s">
        <v>143</v>
      </c>
      <c r="AU102" s="17" t="s">
        <v>88</v>
      </c>
    </row>
    <row r="103" spans="2:65" s="1" customFormat="1" ht="16.5" customHeight="1">
      <c r="B103" s="32"/>
      <c r="C103" s="163" t="s">
        <v>149</v>
      </c>
      <c r="D103" s="163" t="s">
        <v>263</v>
      </c>
      <c r="E103" s="164" t="s">
        <v>264</v>
      </c>
      <c r="F103" s="165" t="s">
        <v>265</v>
      </c>
      <c r="G103" s="166" t="s">
        <v>140</v>
      </c>
      <c r="H103" s="167">
        <v>272.435</v>
      </c>
      <c r="I103" s="168"/>
      <c r="J103" s="169">
        <f>ROUND(I103*H103,2)</f>
        <v>0</v>
      </c>
      <c r="K103" s="165" t="s">
        <v>141</v>
      </c>
      <c r="L103" s="170"/>
      <c r="M103" s="171" t="s">
        <v>35</v>
      </c>
      <c r="N103" s="172" t="s">
        <v>49</v>
      </c>
      <c r="P103" s="136">
        <f>O103*H103</f>
        <v>0</v>
      </c>
      <c r="Q103" s="136">
        <v>5.0000000000000001E-4</v>
      </c>
      <c r="R103" s="136">
        <f>Q103*H103</f>
        <v>0.13621749999999999</v>
      </c>
      <c r="S103" s="136">
        <v>0</v>
      </c>
      <c r="T103" s="137">
        <f>S103*H103</f>
        <v>0</v>
      </c>
      <c r="AR103" s="138" t="s">
        <v>180</v>
      </c>
      <c r="AT103" s="138" t="s">
        <v>263</v>
      </c>
      <c r="AU103" s="138" t="s">
        <v>88</v>
      </c>
      <c r="AY103" s="17" t="s">
        <v>129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86</v>
      </c>
      <c r="BK103" s="139">
        <f>ROUND(I103*H103,2)</f>
        <v>0</v>
      </c>
      <c r="BL103" s="17" t="s">
        <v>136</v>
      </c>
      <c r="BM103" s="138" t="s">
        <v>266</v>
      </c>
    </row>
    <row r="104" spans="2:65" s="12" customFormat="1">
      <c r="B104" s="144"/>
      <c r="D104" s="145" t="s">
        <v>145</v>
      </c>
      <c r="F104" s="147" t="s">
        <v>267</v>
      </c>
      <c r="H104" s="148">
        <v>272.435</v>
      </c>
      <c r="I104" s="149"/>
      <c r="L104" s="144"/>
      <c r="M104" s="150"/>
      <c r="T104" s="151"/>
      <c r="AT104" s="146" t="s">
        <v>145</v>
      </c>
      <c r="AU104" s="146" t="s">
        <v>88</v>
      </c>
      <c r="AV104" s="12" t="s">
        <v>88</v>
      </c>
      <c r="AW104" s="12" t="s">
        <v>4</v>
      </c>
      <c r="AX104" s="12" t="s">
        <v>86</v>
      </c>
      <c r="AY104" s="146" t="s">
        <v>129</v>
      </c>
    </row>
    <row r="105" spans="2:65" s="1" customFormat="1" ht="21.75" customHeight="1">
      <c r="B105" s="32"/>
      <c r="C105" s="127" t="s">
        <v>136</v>
      </c>
      <c r="D105" s="127" t="s">
        <v>132</v>
      </c>
      <c r="E105" s="128" t="s">
        <v>268</v>
      </c>
      <c r="F105" s="129" t="s">
        <v>269</v>
      </c>
      <c r="G105" s="130" t="s">
        <v>140</v>
      </c>
      <c r="H105" s="131">
        <v>230</v>
      </c>
      <c r="I105" s="132"/>
      <c r="J105" s="133">
        <f>ROUND(I105*H105,2)</f>
        <v>0</v>
      </c>
      <c r="K105" s="129" t="s">
        <v>141</v>
      </c>
      <c r="L105" s="32"/>
      <c r="M105" s="134" t="s">
        <v>35</v>
      </c>
      <c r="N105" s="135" t="s">
        <v>49</v>
      </c>
      <c r="P105" s="136">
        <f>O105*H105</f>
        <v>0</v>
      </c>
      <c r="Q105" s="136">
        <v>0.46</v>
      </c>
      <c r="R105" s="136">
        <f>Q105*H105</f>
        <v>105.80000000000001</v>
      </c>
      <c r="S105" s="136">
        <v>0</v>
      </c>
      <c r="T105" s="137">
        <f>S105*H105</f>
        <v>0</v>
      </c>
      <c r="AR105" s="138" t="s">
        <v>136</v>
      </c>
      <c r="AT105" s="138" t="s">
        <v>132</v>
      </c>
      <c r="AU105" s="138" t="s">
        <v>88</v>
      </c>
      <c r="AY105" s="17" t="s">
        <v>129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86</v>
      </c>
      <c r="BK105" s="139">
        <f>ROUND(I105*H105,2)</f>
        <v>0</v>
      </c>
      <c r="BL105" s="17" t="s">
        <v>136</v>
      </c>
      <c r="BM105" s="138" t="s">
        <v>270</v>
      </c>
    </row>
    <row r="106" spans="2:65" s="1" customFormat="1">
      <c r="B106" s="32"/>
      <c r="D106" s="140" t="s">
        <v>143</v>
      </c>
      <c r="F106" s="141" t="s">
        <v>271</v>
      </c>
      <c r="I106" s="142"/>
      <c r="L106" s="32"/>
      <c r="M106" s="143"/>
      <c r="T106" s="53"/>
      <c r="AT106" s="17" t="s">
        <v>143</v>
      </c>
      <c r="AU106" s="17" t="s">
        <v>88</v>
      </c>
    </row>
    <row r="107" spans="2:65" s="11" customFormat="1" ht="22.9" customHeight="1">
      <c r="B107" s="115"/>
      <c r="D107" s="116" t="s">
        <v>77</v>
      </c>
      <c r="E107" s="125" t="s">
        <v>88</v>
      </c>
      <c r="F107" s="125" t="s">
        <v>272</v>
      </c>
      <c r="I107" s="118"/>
      <c r="J107" s="126">
        <f>BK107</f>
        <v>0</v>
      </c>
      <c r="L107" s="115"/>
      <c r="M107" s="120"/>
      <c r="P107" s="121">
        <f>SUM(P108:P116)</f>
        <v>0</v>
      </c>
      <c r="R107" s="121">
        <f>SUM(R108:R116)</f>
        <v>1.6500000000000001</v>
      </c>
      <c r="T107" s="122">
        <f>SUM(T108:T116)</f>
        <v>0</v>
      </c>
      <c r="AR107" s="116" t="s">
        <v>86</v>
      </c>
      <c r="AT107" s="123" t="s">
        <v>77</v>
      </c>
      <c r="AU107" s="123" t="s">
        <v>86</v>
      </c>
      <c r="AY107" s="116" t="s">
        <v>129</v>
      </c>
      <c r="BK107" s="124">
        <f>SUM(BK108:BK116)</f>
        <v>0</v>
      </c>
    </row>
    <row r="108" spans="2:65" s="1" customFormat="1" ht="33" customHeight="1">
      <c r="B108" s="32"/>
      <c r="C108" s="127" t="s">
        <v>159</v>
      </c>
      <c r="D108" s="127" t="s">
        <v>132</v>
      </c>
      <c r="E108" s="128" t="s">
        <v>273</v>
      </c>
      <c r="F108" s="129" t="s">
        <v>274</v>
      </c>
      <c r="G108" s="130" t="s">
        <v>275</v>
      </c>
      <c r="H108" s="131">
        <v>66</v>
      </c>
      <c r="I108" s="132"/>
      <c r="J108" s="133">
        <f>ROUND(I108*H108,2)</f>
        <v>0</v>
      </c>
      <c r="K108" s="129" t="s">
        <v>35</v>
      </c>
      <c r="L108" s="32"/>
      <c r="M108" s="134" t="s">
        <v>35</v>
      </c>
      <c r="N108" s="135" t="s">
        <v>49</v>
      </c>
      <c r="P108" s="136">
        <f>O108*H108</f>
        <v>0</v>
      </c>
      <c r="Q108" s="136">
        <v>1.2500000000000001E-2</v>
      </c>
      <c r="R108" s="136">
        <f>Q108*H108</f>
        <v>0.82500000000000007</v>
      </c>
      <c r="S108" s="136">
        <v>0</v>
      </c>
      <c r="T108" s="137">
        <f>S108*H108</f>
        <v>0</v>
      </c>
      <c r="AR108" s="138" t="s">
        <v>136</v>
      </c>
      <c r="AT108" s="138" t="s">
        <v>132</v>
      </c>
      <c r="AU108" s="138" t="s">
        <v>88</v>
      </c>
      <c r="AY108" s="17" t="s">
        <v>129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86</v>
      </c>
      <c r="BK108" s="139">
        <f>ROUND(I108*H108,2)</f>
        <v>0</v>
      </c>
      <c r="BL108" s="17" t="s">
        <v>136</v>
      </c>
      <c r="BM108" s="138" t="s">
        <v>276</v>
      </c>
    </row>
    <row r="109" spans="2:65" s="12" customFormat="1">
      <c r="B109" s="144"/>
      <c r="D109" s="145" t="s">
        <v>145</v>
      </c>
      <c r="E109" s="146" t="s">
        <v>35</v>
      </c>
      <c r="F109" s="147" t="s">
        <v>277</v>
      </c>
      <c r="H109" s="148">
        <v>6</v>
      </c>
      <c r="I109" s="149"/>
      <c r="L109" s="144"/>
      <c r="M109" s="150"/>
      <c r="T109" s="151"/>
      <c r="AT109" s="146" t="s">
        <v>145</v>
      </c>
      <c r="AU109" s="146" t="s">
        <v>88</v>
      </c>
      <c r="AV109" s="12" t="s">
        <v>88</v>
      </c>
      <c r="AW109" s="12" t="s">
        <v>37</v>
      </c>
      <c r="AX109" s="12" t="s">
        <v>78</v>
      </c>
      <c r="AY109" s="146" t="s">
        <v>129</v>
      </c>
    </row>
    <row r="110" spans="2:65" s="12" customFormat="1">
      <c r="B110" s="144"/>
      <c r="D110" s="145" t="s">
        <v>145</v>
      </c>
      <c r="E110" s="146" t="s">
        <v>35</v>
      </c>
      <c r="F110" s="147" t="s">
        <v>278</v>
      </c>
      <c r="H110" s="148">
        <v>32</v>
      </c>
      <c r="I110" s="149"/>
      <c r="L110" s="144"/>
      <c r="M110" s="150"/>
      <c r="T110" s="151"/>
      <c r="AT110" s="146" t="s">
        <v>145</v>
      </c>
      <c r="AU110" s="146" t="s">
        <v>88</v>
      </c>
      <c r="AV110" s="12" t="s">
        <v>88</v>
      </c>
      <c r="AW110" s="12" t="s">
        <v>37</v>
      </c>
      <c r="AX110" s="12" t="s">
        <v>78</v>
      </c>
      <c r="AY110" s="146" t="s">
        <v>129</v>
      </c>
    </row>
    <row r="111" spans="2:65" s="12" customFormat="1">
      <c r="B111" s="144"/>
      <c r="D111" s="145" t="s">
        <v>145</v>
      </c>
      <c r="E111" s="146" t="s">
        <v>35</v>
      </c>
      <c r="F111" s="147" t="s">
        <v>279</v>
      </c>
      <c r="H111" s="148">
        <v>20</v>
      </c>
      <c r="I111" s="149"/>
      <c r="L111" s="144"/>
      <c r="M111" s="150"/>
      <c r="T111" s="151"/>
      <c r="AT111" s="146" t="s">
        <v>145</v>
      </c>
      <c r="AU111" s="146" t="s">
        <v>88</v>
      </c>
      <c r="AV111" s="12" t="s">
        <v>88</v>
      </c>
      <c r="AW111" s="12" t="s">
        <v>37</v>
      </c>
      <c r="AX111" s="12" t="s">
        <v>78</v>
      </c>
      <c r="AY111" s="146" t="s">
        <v>129</v>
      </c>
    </row>
    <row r="112" spans="2:65" s="12" customFormat="1">
      <c r="B112" s="144"/>
      <c r="D112" s="145" t="s">
        <v>145</v>
      </c>
      <c r="E112" s="146" t="s">
        <v>35</v>
      </c>
      <c r="F112" s="147" t="s">
        <v>280</v>
      </c>
      <c r="H112" s="148">
        <v>8</v>
      </c>
      <c r="I112" s="149"/>
      <c r="L112" s="144"/>
      <c r="M112" s="150"/>
      <c r="T112" s="151"/>
      <c r="AT112" s="146" t="s">
        <v>145</v>
      </c>
      <c r="AU112" s="146" t="s">
        <v>88</v>
      </c>
      <c r="AV112" s="12" t="s">
        <v>88</v>
      </c>
      <c r="AW112" s="12" t="s">
        <v>37</v>
      </c>
      <c r="AX112" s="12" t="s">
        <v>78</v>
      </c>
      <c r="AY112" s="146" t="s">
        <v>129</v>
      </c>
    </row>
    <row r="113" spans="2:65" s="13" customFormat="1">
      <c r="B113" s="152"/>
      <c r="D113" s="145" t="s">
        <v>145</v>
      </c>
      <c r="E113" s="153" t="s">
        <v>35</v>
      </c>
      <c r="F113" s="154" t="s">
        <v>148</v>
      </c>
      <c r="H113" s="155">
        <v>66</v>
      </c>
      <c r="I113" s="156"/>
      <c r="L113" s="152"/>
      <c r="M113" s="157"/>
      <c r="T113" s="158"/>
      <c r="AT113" s="153" t="s">
        <v>145</v>
      </c>
      <c r="AU113" s="153" t="s">
        <v>88</v>
      </c>
      <c r="AV113" s="13" t="s">
        <v>136</v>
      </c>
      <c r="AW113" s="13" t="s">
        <v>37</v>
      </c>
      <c r="AX113" s="13" t="s">
        <v>86</v>
      </c>
      <c r="AY113" s="153" t="s">
        <v>129</v>
      </c>
    </row>
    <row r="114" spans="2:65" s="1" customFormat="1" ht="16.5" customHeight="1">
      <c r="B114" s="32"/>
      <c r="C114" s="163" t="s">
        <v>169</v>
      </c>
      <c r="D114" s="163" t="s">
        <v>263</v>
      </c>
      <c r="E114" s="164" t="s">
        <v>281</v>
      </c>
      <c r="F114" s="165" t="s">
        <v>282</v>
      </c>
      <c r="G114" s="166" t="s">
        <v>275</v>
      </c>
      <c r="H114" s="167">
        <v>66</v>
      </c>
      <c r="I114" s="168"/>
      <c r="J114" s="169">
        <f>ROUND(I114*H114,2)</f>
        <v>0</v>
      </c>
      <c r="K114" s="165" t="s">
        <v>141</v>
      </c>
      <c r="L114" s="170"/>
      <c r="M114" s="171" t="s">
        <v>35</v>
      </c>
      <c r="N114" s="172" t="s">
        <v>49</v>
      </c>
      <c r="P114" s="136">
        <f>O114*H114</f>
        <v>0</v>
      </c>
      <c r="Q114" s="136">
        <v>1.2500000000000001E-2</v>
      </c>
      <c r="R114" s="136">
        <f>Q114*H114</f>
        <v>0.82500000000000007</v>
      </c>
      <c r="S114" s="136">
        <v>0</v>
      </c>
      <c r="T114" s="137">
        <f>S114*H114</f>
        <v>0</v>
      </c>
      <c r="AR114" s="138" t="s">
        <v>180</v>
      </c>
      <c r="AT114" s="138" t="s">
        <v>263</v>
      </c>
      <c r="AU114" s="138" t="s">
        <v>88</v>
      </c>
      <c r="AY114" s="17" t="s">
        <v>129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86</v>
      </c>
      <c r="BK114" s="139">
        <f>ROUND(I114*H114,2)</f>
        <v>0</v>
      </c>
      <c r="BL114" s="17" t="s">
        <v>136</v>
      </c>
      <c r="BM114" s="138" t="s">
        <v>283</v>
      </c>
    </row>
    <row r="115" spans="2:65" s="1" customFormat="1" ht="16.5" customHeight="1">
      <c r="B115" s="32"/>
      <c r="C115" s="127" t="s">
        <v>175</v>
      </c>
      <c r="D115" s="127" t="s">
        <v>132</v>
      </c>
      <c r="E115" s="128" t="s">
        <v>284</v>
      </c>
      <c r="F115" s="129" t="s">
        <v>285</v>
      </c>
      <c r="G115" s="130" t="s">
        <v>275</v>
      </c>
      <c r="H115" s="131">
        <v>66</v>
      </c>
      <c r="I115" s="132"/>
      <c r="J115" s="133">
        <f>ROUND(I115*H115,2)</f>
        <v>0</v>
      </c>
      <c r="K115" s="129" t="s">
        <v>35</v>
      </c>
      <c r="L115" s="32"/>
      <c r="M115" s="134" t="s">
        <v>35</v>
      </c>
      <c r="N115" s="135" t="s">
        <v>49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286</v>
      </c>
      <c r="AT115" s="138" t="s">
        <v>132</v>
      </c>
      <c r="AU115" s="138" t="s">
        <v>88</v>
      </c>
      <c r="AY115" s="17" t="s">
        <v>129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86</v>
      </c>
      <c r="BK115" s="139">
        <f>ROUND(I115*H115,2)</f>
        <v>0</v>
      </c>
      <c r="BL115" s="17" t="s">
        <v>286</v>
      </c>
      <c r="BM115" s="138" t="s">
        <v>287</v>
      </c>
    </row>
    <row r="116" spans="2:65" s="1" customFormat="1" ht="16.5" customHeight="1">
      <c r="B116" s="32"/>
      <c r="C116" s="127" t="s">
        <v>180</v>
      </c>
      <c r="D116" s="127" t="s">
        <v>132</v>
      </c>
      <c r="E116" s="128" t="s">
        <v>288</v>
      </c>
      <c r="F116" s="129" t="s">
        <v>289</v>
      </c>
      <c r="G116" s="130" t="s">
        <v>290</v>
      </c>
      <c r="H116" s="131">
        <v>1</v>
      </c>
      <c r="I116" s="132"/>
      <c r="J116" s="133">
        <f>ROUND(I116*H116,2)</f>
        <v>0</v>
      </c>
      <c r="K116" s="129" t="s">
        <v>35</v>
      </c>
      <c r="L116" s="32"/>
      <c r="M116" s="134" t="s">
        <v>35</v>
      </c>
      <c r="N116" s="135" t="s">
        <v>49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286</v>
      </c>
      <c r="AT116" s="138" t="s">
        <v>132</v>
      </c>
      <c r="AU116" s="138" t="s">
        <v>88</v>
      </c>
      <c r="AY116" s="17" t="s">
        <v>129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86</v>
      </c>
      <c r="BK116" s="139">
        <f>ROUND(I116*H116,2)</f>
        <v>0</v>
      </c>
      <c r="BL116" s="17" t="s">
        <v>286</v>
      </c>
      <c r="BM116" s="138" t="s">
        <v>291</v>
      </c>
    </row>
    <row r="117" spans="2:65" s="11" customFormat="1" ht="22.9" customHeight="1">
      <c r="B117" s="115"/>
      <c r="D117" s="116" t="s">
        <v>77</v>
      </c>
      <c r="E117" s="125" t="s">
        <v>149</v>
      </c>
      <c r="F117" s="125" t="s">
        <v>292</v>
      </c>
      <c r="I117" s="118"/>
      <c r="J117" s="126">
        <f>BK117</f>
        <v>0</v>
      </c>
      <c r="L117" s="115"/>
      <c r="M117" s="120"/>
      <c r="P117" s="121">
        <f>SUM(P118:P135)</f>
        <v>0</v>
      </c>
      <c r="R117" s="121">
        <f>SUM(R118:R135)</f>
        <v>18.295320000000004</v>
      </c>
      <c r="T117" s="122">
        <f>SUM(T118:T135)</f>
        <v>0</v>
      </c>
      <c r="AR117" s="116" t="s">
        <v>86</v>
      </c>
      <c r="AT117" s="123" t="s">
        <v>77</v>
      </c>
      <c r="AU117" s="123" t="s">
        <v>86</v>
      </c>
      <c r="AY117" s="116" t="s">
        <v>129</v>
      </c>
      <c r="BK117" s="124">
        <f>SUM(BK118:BK135)</f>
        <v>0</v>
      </c>
    </row>
    <row r="118" spans="2:65" s="1" customFormat="1" ht="16.5" customHeight="1">
      <c r="B118" s="32"/>
      <c r="C118" s="127" t="s">
        <v>130</v>
      </c>
      <c r="D118" s="127" t="s">
        <v>132</v>
      </c>
      <c r="E118" s="128" t="s">
        <v>293</v>
      </c>
      <c r="F118" s="129" t="s">
        <v>294</v>
      </c>
      <c r="G118" s="130" t="s">
        <v>275</v>
      </c>
      <c r="H118" s="131">
        <v>7</v>
      </c>
      <c r="I118" s="132"/>
      <c r="J118" s="133">
        <f>ROUND(I118*H118,2)</f>
        <v>0</v>
      </c>
      <c r="K118" s="129" t="s">
        <v>141</v>
      </c>
      <c r="L118" s="32"/>
      <c r="M118" s="134" t="s">
        <v>35</v>
      </c>
      <c r="N118" s="135" t="s">
        <v>49</v>
      </c>
      <c r="P118" s="136">
        <f>O118*H118</f>
        <v>0</v>
      </c>
      <c r="Q118" s="136">
        <v>7.6000000000000004E-4</v>
      </c>
      <c r="R118" s="136">
        <f>Q118*H118</f>
        <v>5.3200000000000001E-3</v>
      </c>
      <c r="S118" s="136">
        <v>0</v>
      </c>
      <c r="T118" s="137">
        <f>S118*H118</f>
        <v>0</v>
      </c>
      <c r="AR118" s="138" t="s">
        <v>136</v>
      </c>
      <c r="AT118" s="138" t="s">
        <v>132</v>
      </c>
      <c r="AU118" s="138" t="s">
        <v>88</v>
      </c>
      <c r="AY118" s="17" t="s">
        <v>129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86</v>
      </c>
      <c r="BK118" s="139">
        <f>ROUND(I118*H118,2)</f>
        <v>0</v>
      </c>
      <c r="BL118" s="17" t="s">
        <v>136</v>
      </c>
      <c r="BM118" s="138" t="s">
        <v>295</v>
      </c>
    </row>
    <row r="119" spans="2:65" s="1" customFormat="1">
      <c r="B119" s="32"/>
      <c r="D119" s="140" t="s">
        <v>143</v>
      </c>
      <c r="F119" s="141" t="s">
        <v>296</v>
      </c>
      <c r="I119" s="142"/>
      <c r="L119" s="32"/>
      <c r="M119" s="143"/>
      <c r="T119" s="53"/>
      <c r="AT119" s="17" t="s">
        <v>143</v>
      </c>
      <c r="AU119" s="17" t="s">
        <v>88</v>
      </c>
    </row>
    <row r="120" spans="2:65" s="1" customFormat="1" ht="37.9" customHeight="1">
      <c r="B120" s="32"/>
      <c r="C120" s="163" t="s">
        <v>190</v>
      </c>
      <c r="D120" s="163" t="s">
        <v>263</v>
      </c>
      <c r="E120" s="164" t="s">
        <v>297</v>
      </c>
      <c r="F120" s="165" t="s">
        <v>298</v>
      </c>
      <c r="G120" s="166" t="s">
        <v>299</v>
      </c>
      <c r="H120" s="167">
        <v>1</v>
      </c>
      <c r="I120" s="168"/>
      <c r="J120" s="169">
        <f>ROUND(I120*H120,2)</f>
        <v>0</v>
      </c>
      <c r="K120" s="165" t="s">
        <v>35</v>
      </c>
      <c r="L120" s="170"/>
      <c r="M120" s="171" t="s">
        <v>35</v>
      </c>
      <c r="N120" s="172" t="s">
        <v>49</v>
      </c>
      <c r="P120" s="136">
        <f>O120*H120</f>
        <v>0</v>
      </c>
      <c r="Q120" s="136">
        <v>1.4</v>
      </c>
      <c r="R120" s="136">
        <f>Q120*H120</f>
        <v>1.4</v>
      </c>
      <c r="S120" s="136">
        <v>0</v>
      </c>
      <c r="T120" s="137">
        <f>S120*H120</f>
        <v>0</v>
      </c>
      <c r="AR120" s="138" t="s">
        <v>180</v>
      </c>
      <c r="AT120" s="138" t="s">
        <v>263</v>
      </c>
      <c r="AU120" s="138" t="s">
        <v>88</v>
      </c>
      <c r="AY120" s="17" t="s">
        <v>129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86</v>
      </c>
      <c r="BK120" s="139">
        <f>ROUND(I120*H120,2)</f>
        <v>0</v>
      </c>
      <c r="BL120" s="17" t="s">
        <v>136</v>
      </c>
      <c r="BM120" s="138" t="s">
        <v>300</v>
      </c>
    </row>
    <row r="121" spans="2:65" s="1" customFormat="1" ht="87.75">
      <c r="B121" s="32"/>
      <c r="D121" s="145" t="s">
        <v>301</v>
      </c>
      <c r="F121" s="173" t="s">
        <v>302</v>
      </c>
      <c r="I121" s="142"/>
      <c r="L121" s="32"/>
      <c r="M121" s="143"/>
      <c r="T121" s="53"/>
      <c r="AT121" s="17" t="s">
        <v>301</v>
      </c>
      <c r="AU121" s="17" t="s">
        <v>88</v>
      </c>
    </row>
    <row r="122" spans="2:65" s="1" customFormat="1" ht="37.9" customHeight="1">
      <c r="B122" s="32"/>
      <c r="C122" s="163" t="s">
        <v>195</v>
      </c>
      <c r="D122" s="163" t="s">
        <v>263</v>
      </c>
      <c r="E122" s="164" t="s">
        <v>303</v>
      </c>
      <c r="F122" s="165" t="s">
        <v>304</v>
      </c>
      <c r="G122" s="166" t="s">
        <v>299</v>
      </c>
      <c r="H122" s="167">
        <v>1</v>
      </c>
      <c r="I122" s="168"/>
      <c r="J122" s="169">
        <f>ROUND(I122*H122,2)</f>
        <v>0</v>
      </c>
      <c r="K122" s="165" t="s">
        <v>35</v>
      </c>
      <c r="L122" s="170"/>
      <c r="M122" s="171" t="s">
        <v>35</v>
      </c>
      <c r="N122" s="172" t="s">
        <v>49</v>
      </c>
      <c r="P122" s="136">
        <f>O122*H122</f>
        <v>0</v>
      </c>
      <c r="Q122" s="136">
        <v>2.2999999999999998</v>
      </c>
      <c r="R122" s="136">
        <f>Q122*H122</f>
        <v>2.2999999999999998</v>
      </c>
      <c r="S122" s="136">
        <v>0</v>
      </c>
      <c r="T122" s="137">
        <f>S122*H122</f>
        <v>0</v>
      </c>
      <c r="AR122" s="138" t="s">
        <v>180</v>
      </c>
      <c r="AT122" s="138" t="s">
        <v>263</v>
      </c>
      <c r="AU122" s="138" t="s">
        <v>88</v>
      </c>
      <c r="AY122" s="17" t="s">
        <v>129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86</v>
      </c>
      <c r="BK122" s="139">
        <f>ROUND(I122*H122,2)</f>
        <v>0</v>
      </c>
      <c r="BL122" s="17" t="s">
        <v>136</v>
      </c>
      <c r="BM122" s="138" t="s">
        <v>305</v>
      </c>
    </row>
    <row r="123" spans="2:65" s="1" customFormat="1" ht="87.75">
      <c r="B123" s="32"/>
      <c r="D123" s="145" t="s">
        <v>301</v>
      </c>
      <c r="F123" s="173" t="s">
        <v>302</v>
      </c>
      <c r="I123" s="142"/>
      <c r="L123" s="32"/>
      <c r="M123" s="143"/>
      <c r="T123" s="53"/>
      <c r="AT123" s="17" t="s">
        <v>301</v>
      </c>
      <c r="AU123" s="17" t="s">
        <v>88</v>
      </c>
    </row>
    <row r="124" spans="2:65" s="1" customFormat="1" ht="37.9" customHeight="1">
      <c r="B124" s="32"/>
      <c r="C124" s="163" t="s">
        <v>8</v>
      </c>
      <c r="D124" s="163" t="s">
        <v>263</v>
      </c>
      <c r="E124" s="164" t="s">
        <v>306</v>
      </c>
      <c r="F124" s="165" t="s">
        <v>307</v>
      </c>
      <c r="G124" s="166" t="s">
        <v>299</v>
      </c>
      <c r="H124" s="167">
        <v>1</v>
      </c>
      <c r="I124" s="168"/>
      <c r="J124" s="169">
        <f>ROUND(I124*H124,2)</f>
        <v>0</v>
      </c>
      <c r="K124" s="165" t="s">
        <v>35</v>
      </c>
      <c r="L124" s="170"/>
      <c r="M124" s="171" t="s">
        <v>35</v>
      </c>
      <c r="N124" s="172" t="s">
        <v>49</v>
      </c>
      <c r="P124" s="136">
        <f>O124*H124</f>
        <v>0</v>
      </c>
      <c r="Q124" s="136">
        <v>2.2999999999999998</v>
      </c>
      <c r="R124" s="136">
        <f>Q124*H124</f>
        <v>2.2999999999999998</v>
      </c>
      <c r="S124" s="136">
        <v>0</v>
      </c>
      <c r="T124" s="137">
        <f>S124*H124</f>
        <v>0</v>
      </c>
      <c r="AR124" s="138" t="s">
        <v>180</v>
      </c>
      <c r="AT124" s="138" t="s">
        <v>263</v>
      </c>
      <c r="AU124" s="138" t="s">
        <v>88</v>
      </c>
      <c r="AY124" s="17" t="s">
        <v>129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136</v>
      </c>
      <c r="BM124" s="138" t="s">
        <v>308</v>
      </c>
    </row>
    <row r="125" spans="2:65" s="1" customFormat="1" ht="87.75">
      <c r="B125" s="32"/>
      <c r="D125" s="145" t="s">
        <v>301</v>
      </c>
      <c r="F125" s="173" t="s">
        <v>302</v>
      </c>
      <c r="I125" s="142"/>
      <c r="L125" s="32"/>
      <c r="M125" s="143"/>
      <c r="T125" s="53"/>
      <c r="AT125" s="17" t="s">
        <v>301</v>
      </c>
      <c r="AU125" s="17" t="s">
        <v>88</v>
      </c>
    </row>
    <row r="126" spans="2:65" s="1" customFormat="1" ht="37.9" customHeight="1">
      <c r="B126" s="32"/>
      <c r="C126" s="163" t="s">
        <v>204</v>
      </c>
      <c r="D126" s="163" t="s">
        <v>263</v>
      </c>
      <c r="E126" s="164" t="s">
        <v>309</v>
      </c>
      <c r="F126" s="165" t="s">
        <v>310</v>
      </c>
      <c r="G126" s="166" t="s">
        <v>299</v>
      </c>
      <c r="H126" s="167">
        <v>1</v>
      </c>
      <c r="I126" s="168"/>
      <c r="J126" s="169">
        <f>ROUND(I126*H126,2)</f>
        <v>0</v>
      </c>
      <c r="K126" s="165" t="s">
        <v>35</v>
      </c>
      <c r="L126" s="170"/>
      <c r="M126" s="171" t="s">
        <v>35</v>
      </c>
      <c r="N126" s="172" t="s">
        <v>49</v>
      </c>
      <c r="P126" s="136">
        <f>O126*H126</f>
        <v>0</v>
      </c>
      <c r="Q126" s="136">
        <v>3.2</v>
      </c>
      <c r="R126" s="136">
        <f>Q126*H126</f>
        <v>3.2</v>
      </c>
      <c r="S126" s="136">
        <v>0</v>
      </c>
      <c r="T126" s="137">
        <f>S126*H126</f>
        <v>0</v>
      </c>
      <c r="AR126" s="138" t="s">
        <v>180</v>
      </c>
      <c r="AT126" s="138" t="s">
        <v>263</v>
      </c>
      <c r="AU126" s="138" t="s">
        <v>88</v>
      </c>
      <c r="AY126" s="17" t="s">
        <v>129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86</v>
      </c>
      <c r="BK126" s="139">
        <f>ROUND(I126*H126,2)</f>
        <v>0</v>
      </c>
      <c r="BL126" s="17" t="s">
        <v>136</v>
      </c>
      <c r="BM126" s="138" t="s">
        <v>311</v>
      </c>
    </row>
    <row r="127" spans="2:65" s="1" customFormat="1" ht="87.75">
      <c r="B127" s="32"/>
      <c r="D127" s="145" t="s">
        <v>301</v>
      </c>
      <c r="F127" s="173" t="s">
        <v>302</v>
      </c>
      <c r="I127" s="142"/>
      <c r="L127" s="32"/>
      <c r="M127" s="143"/>
      <c r="T127" s="53"/>
      <c r="AT127" s="17" t="s">
        <v>301</v>
      </c>
      <c r="AU127" s="17" t="s">
        <v>88</v>
      </c>
    </row>
    <row r="128" spans="2:65" s="1" customFormat="1" ht="37.9" customHeight="1">
      <c r="B128" s="32"/>
      <c r="C128" s="163" t="s">
        <v>209</v>
      </c>
      <c r="D128" s="163" t="s">
        <v>263</v>
      </c>
      <c r="E128" s="164" t="s">
        <v>312</v>
      </c>
      <c r="F128" s="165" t="s">
        <v>307</v>
      </c>
      <c r="G128" s="166" t="s">
        <v>299</v>
      </c>
      <c r="H128" s="167">
        <v>1</v>
      </c>
      <c r="I128" s="168"/>
      <c r="J128" s="169">
        <f>ROUND(I128*H128,2)</f>
        <v>0</v>
      </c>
      <c r="K128" s="165" t="s">
        <v>35</v>
      </c>
      <c r="L128" s="170"/>
      <c r="M128" s="171" t="s">
        <v>35</v>
      </c>
      <c r="N128" s="172" t="s">
        <v>49</v>
      </c>
      <c r="P128" s="136">
        <f>O128*H128</f>
        <v>0</v>
      </c>
      <c r="Q128" s="136">
        <v>2.2999999999999998</v>
      </c>
      <c r="R128" s="136">
        <f>Q128*H128</f>
        <v>2.2999999999999998</v>
      </c>
      <c r="S128" s="136">
        <v>0</v>
      </c>
      <c r="T128" s="137">
        <f>S128*H128</f>
        <v>0</v>
      </c>
      <c r="AR128" s="138" t="s">
        <v>180</v>
      </c>
      <c r="AT128" s="138" t="s">
        <v>263</v>
      </c>
      <c r="AU128" s="138" t="s">
        <v>88</v>
      </c>
      <c r="AY128" s="17" t="s">
        <v>129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86</v>
      </c>
      <c r="BK128" s="139">
        <f>ROUND(I128*H128,2)</f>
        <v>0</v>
      </c>
      <c r="BL128" s="17" t="s">
        <v>136</v>
      </c>
      <c r="BM128" s="138" t="s">
        <v>313</v>
      </c>
    </row>
    <row r="129" spans="2:65" s="1" customFormat="1" ht="87.75">
      <c r="B129" s="32"/>
      <c r="D129" s="145" t="s">
        <v>301</v>
      </c>
      <c r="F129" s="173" t="s">
        <v>302</v>
      </c>
      <c r="I129" s="142"/>
      <c r="L129" s="32"/>
      <c r="M129" s="143"/>
      <c r="T129" s="53"/>
      <c r="AT129" s="17" t="s">
        <v>301</v>
      </c>
      <c r="AU129" s="17" t="s">
        <v>88</v>
      </c>
    </row>
    <row r="130" spans="2:65" s="1" customFormat="1" ht="37.9" customHeight="1">
      <c r="B130" s="32"/>
      <c r="C130" s="163" t="s">
        <v>214</v>
      </c>
      <c r="D130" s="163" t="s">
        <v>263</v>
      </c>
      <c r="E130" s="164" t="s">
        <v>314</v>
      </c>
      <c r="F130" s="165" t="s">
        <v>315</v>
      </c>
      <c r="G130" s="166" t="s">
        <v>299</v>
      </c>
      <c r="H130" s="167">
        <v>1</v>
      </c>
      <c r="I130" s="168"/>
      <c r="J130" s="169">
        <f>ROUND(I130*H130,2)</f>
        <v>0</v>
      </c>
      <c r="K130" s="165" t="s">
        <v>35</v>
      </c>
      <c r="L130" s="170"/>
      <c r="M130" s="171" t="s">
        <v>35</v>
      </c>
      <c r="N130" s="172" t="s">
        <v>49</v>
      </c>
      <c r="P130" s="136">
        <f>O130*H130</f>
        <v>0</v>
      </c>
      <c r="Q130" s="136">
        <v>2.9</v>
      </c>
      <c r="R130" s="136">
        <f>Q130*H130</f>
        <v>2.9</v>
      </c>
      <c r="S130" s="136">
        <v>0</v>
      </c>
      <c r="T130" s="137">
        <f>S130*H130</f>
        <v>0</v>
      </c>
      <c r="AR130" s="138" t="s">
        <v>180</v>
      </c>
      <c r="AT130" s="138" t="s">
        <v>263</v>
      </c>
      <c r="AU130" s="138" t="s">
        <v>88</v>
      </c>
      <c r="AY130" s="17" t="s">
        <v>129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86</v>
      </c>
      <c r="BK130" s="139">
        <f>ROUND(I130*H130,2)</f>
        <v>0</v>
      </c>
      <c r="BL130" s="17" t="s">
        <v>136</v>
      </c>
      <c r="BM130" s="138" t="s">
        <v>316</v>
      </c>
    </row>
    <row r="131" spans="2:65" s="1" customFormat="1" ht="87.75">
      <c r="B131" s="32"/>
      <c r="D131" s="145" t="s">
        <v>301</v>
      </c>
      <c r="F131" s="173" t="s">
        <v>302</v>
      </c>
      <c r="I131" s="142"/>
      <c r="L131" s="32"/>
      <c r="M131" s="143"/>
      <c r="T131" s="53"/>
      <c r="AT131" s="17" t="s">
        <v>301</v>
      </c>
      <c r="AU131" s="17" t="s">
        <v>88</v>
      </c>
    </row>
    <row r="132" spans="2:65" s="1" customFormat="1" ht="37.9" customHeight="1">
      <c r="B132" s="32"/>
      <c r="C132" s="163" t="s">
        <v>219</v>
      </c>
      <c r="D132" s="163" t="s">
        <v>263</v>
      </c>
      <c r="E132" s="164" t="s">
        <v>317</v>
      </c>
      <c r="F132" s="165" t="s">
        <v>318</v>
      </c>
      <c r="G132" s="166" t="s">
        <v>299</v>
      </c>
      <c r="H132" s="167">
        <v>1</v>
      </c>
      <c r="I132" s="168"/>
      <c r="J132" s="169">
        <f>ROUND(I132*H132,2)</f>
        <v>0</v>
      </c>
      <c r="K132" s="165" t="s">
        <v>35</v>
      </c>
      <c r="L132" s="170"/>
      <c r="M132" s="171" t="s">
        <v>35</v>
      </c>
      <c r="N132" s="172" t="s">
        <v>49</v>
      </c>
      <c r="P132" s="136">
        <f>O132*H132</f>
        <v>0</v>
      </c>
      <c r="Q132" s="136">
        <v>3.2</v>
      </c>
      <c r="R132" s="136">
        <f>Q132*H132</f>
        <v>3.2</v>
      </c>
      <c r="S132" s="136">
        <v>0</v>
      </c>
      <c r="T132" s="137">
        <f>S132*H132</f>
        <v>0</v>
      </c>
      <c r="AR132" s="138" t="s">
        <v>180</v>
      </c>
      <c r="AT132" s="138" t="s">
        <v>263</v>
      </c>
      <c r="AU132" s="138" t="s">
        <v>88</v>
      </c>
      <c r="AY132" s="17" t="s">
        <v>129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86</v>
      </c>
      <c r="BK132" s="139">
        <f>ROUND(I132*H132,2)</f>
        <v>0</v>
      </c>
      <c r="BL132" s="17" t="s">
        <v>136</v>
      </c>
      <c r="BM132" s="138" t="s">
        <v>319</v>
      </c>
    </row>
    <row r="133" spans="2:65" s="1" customFormat="1" ht="87.75">
      <c r="B133" s="32"/>
      <c r="D133" s="145" t="s">
        <v>301</v>
      </c>
      <c r="F133" s="173" t="s">
        <v>302</v>
      </c>
      <c r="I133" s="142"/>
      <c r="L133" s="32"/>
      <c r="M133" s="143"/>
      <c r="T133" s="53"/>
      <c r="AT133" s="17" t="s">
        <v>301</v>
      </c>
      <c r="AU133" s="17" t="s">
        <v>88</v>
      </c>
    </row>
    <row r="134" spans="2:65" s="1" customFormat="1" ht="55.5" customHeight="1">
      <c r="B134" s="32"/>
      <c r="C134" s="163" t="s">
        <v>224</v>
      </c>
      <c r="D134" s="163" t="s">
        <v>263</v>
      </c>
      <c r="E134" s="164" t="s">
        <v>320</v>
      </c>
      <c r="F134" s="165" t="s">
        <v>321</v>
      </c>
      <c r="G134" s="166" t="s">
        <v>322</v>
      </c>
      <c r="H134" s="167">
        <v>86.25</v>
      </c>
      <c r="I134" s="168"/>
      <c r="J134" s="169">
        <f>ROUND(I134*H134,2)</f>
        <v>0</v>
      </c>
      <c r="K134" s="165" t="s">
        <v>35</v>
      </c>
      <c r="L134" s="170"/>
      <c r="M134" s="171" t="s">
        <v>35</v>
      </c>
      <c r="N134" s="172" t="s">
        <v>49</v>
      </c>
      <c r="P134" s="136">
        <f>O134*H134</f>
        <v>0</v>
      </c>
      <c r="Q134" s="136">
        <v>8.0000000000000002E-3</v>
      </c>
      <c r="R134" s="136">
        <f>Q134*H134</f>
        <v>0.69000000000000006</v>
      </c>
      <c r="S134" s="136">
        <v>0</v>
      </c>
      <c r="T134" s="137">
        <f>S134*H134</f>
        <v>0</v>
      </c>
      <c r="AR134" s="138" t="s">
        <v>180</v>
      </c>
      <c r="AT134" s="138" t="s">
        <v>263</v>
      </c>
      <c r="AU134" s="138" t="s">
        <v>88</v>
      </c>
      <c r="AY134" s="17" t="s">
        <v>129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86</v>
      </c>
      <c r="BK134" s="139">
        <f>ROUND(I134*H134,2)</f>
        <v>0</v>
      </c>
      <c r="BL134" s="17" t="s">
        <v>136</v>
      </c>
      <c r="BM134" s="138" t="s">
        <v>323</v>
      </c>
    </row>
    <row r="135" spans="2:65" s="1" customFormat="1" ht="16.5" customHeight="1">
      <c r="B135" s="32"/>
      <c r="C135" s="127" t="s">
        <v>229</v>
      </c>
      <c r="D135" s="127" t="s">
        <v>132</v>
      </c>
      <c r="E135" s="128" t="s">
        <v>324</v>
      </c>
      <c r="F135" s="129" t="s">
        <v>325</v>
      </c>
      <c r="G135" s="130" t="s">
        <v>326</v>
      </c>
      <c r="H135" s="131">
        <v>12</v>
      </c>
      <c r="I135" s="132"/>
      <c r="J135" s="133">
        <f>ROUND(I135*H135,2)</f>
        <v>0</v>
      </c>
      <c r="K135" s="129" t="s">
        <v>35</v>
      </c>
      <c r="L135" s="32"/>
      <c r="M135" s="134" t="s">
        <v>35</v>
      </c>
      <c r="N135" s="135" t="s">
        <v>49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286</v>
      </c>
      <c r="AT135" s="138" t="s">
        <v>132</v>
      </c>
      <c r="AU135" s="138" t="s">
        <v>88</v>
      </c>
      <c r="AY135" s="17" t="s">
        <v>129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86</v>
      </c>
      <c r="BK135" s="139">
        <f>ROUND(I135*H135,2)</f>
        <v>0</v>
      </c>
      <c r="BL135" s="17" t="s">
        <v>286</v>
      </c>
      <c r="BM135" s="138" t="s">
        <v>327</v>
      </c>
    </row>
    <row r="136" spans="2:65" s="11" customFormat="1" ht="22.9" customHeight="1">
      <c r="B136" s="115"/>
      <c r="D136" s="116" t="s">
        <v>77</v>
      </c>
      <c r="E136" s="125" t="s">
        <v>328</v>
      </c>
      <c r="F136" s="125" t="s">
        <v>329</v>
      </c>
      <c r="I136" s="118"/>
      <c r="J136" s="126">
        <f>BK136</f>
        <v>0</v>
      </c>
      <c r="L136" s="115"/>
      <c r="M136" s="120"/>
      <c r="P136" s="121">
        <f>SUM(P137:P142)</f>
        <v>0</v>
      </c>
      <c r="R136" s="121">
        <f>SUM(R137:R142)</f>
        <v>0</v>
      </c>
      <c r="T136" s="122">
        <f>SUM(T137:T142)</f>
        <v>0</v>
      </c>
      <c r="AR136" s="116" t="s">
        <v>86</v>
      </c>
      <c r="AT136" s="123" t="s">
        <v>77</v>
      </c>
      <c r="AU136" s="123" t="s">
        <v>86</v>
      </c>
      <c r="AY136" s="116" t="s">
        <v>129</v>
      </c>
      <c r="BK136" s="124">
        <f>SUM(BK137:BK142)</f>
        <v>0</v>
      </c>
    </row>
    <row r="137" spans="2:65" s="1" customFormat="1" ht="37.9" customHeight="1">
      <c r="B137" s="32"/>
      <c r="C137" s="127" t="s">
        <v>330</v>
      </c>
      <c r="D137" s="127" t="s">
        <v>132</v>
      </c>
      <c r="E137" s="128" t="s">
        <v>331</v>
      </c>
      <c r="F137" s="129" t="s">
        <v>332</v>
      </c>
      <c r="G137" s="130" t="s">
        <v>172</v>
      </c>
      <c r="H137" s="131">
        <v>180.607</v>
      </c>
      <c r="I137" s="132"/>
      <c r="J137" s="133">
        <f>ROUND(I137*H137,2)</f>
        <v>0</v>
      </c>
      <c r="K137" s="129" t="s">
        <v>141</v>
      </c>
      <c r="L137" s="32"/>
      <c r="M137" s="134" t="s">
        <v>35</v>
      </c>
      <c r="N137" s="135" t="s">
        <v>49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136</v>
      </c>
      <c r="AT137" s="138" t="s">
        <v>132</v>
      </c>
      <c r="AU137" s="138" t="s">
        <v>88</v>
      </c>
      <c r="AY137" s="17" t="s">
        <v>129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86</v>
      </c>
      <c r="BK137" s="139">
        <f>ROUND(I137*H137,2)</f>
        <v>0</v>
      </c>
      <c r="BL137" s="17" t="s">
        <v>136</v>
      </c>
      <c r="BM137" s="138" t="s">
        <v>333</v>
      </c>
    </row>
    <row r="138" spans="2:65" s="1" customFormat="1">
      <c r="B138" s="32"/>
      <c r="D138" s="140" t="s">
        <v>143</v>
      </c>
      <c r="F138" s="141" t="s">
        <v>334</v>
      </c>
      <c r="I138" s="142"/>
      <c r="L138" s="32"/>
      <c r="M138" s="143"/>
      <c r="T138" s="53"/>
      <c r="AT138" s="17" t="s">
        <v>143</v>
      </c>
      <c r="AU138" s="17" t="s">
        <v>88</v>
      </c>
    </row>
    <row r="139" spans="2:65" s="1" customFormat="1" ht="37.9" customHeight="1">
      <c r="B139" s="32"/>
      <c r="C139" s="127" t="s">
        <v>335</v>
      </c>
      <c r="D139" s="127" t="s">
        <v>132</v>
      </c>
      <c r="E139" s="128" t="s">
        <v>336</v>
      </c>
      <c r="F139" s="129" t="s">
        <v>337</v>
      </c>
      <c r="G139" s="130" t="s">
        <v>172</v>
      </c>
      <c r="H139" s="131">
        <v>180.607</v>
      </c>
      <c r="I139" s="132"/>
      <c r="J139" s="133">
        <f>ROUND(I139*H139,2)</f>
        <v>0</v>
      </c>
      <c r="K139" s="129" t="s">
        <v>141</v>
      </c>
      <c r="L139" s="32"/>
      <c r="M139" s="134" t="s">
        <v>35</v>
      </c>
      <c r="N139" s="135" t="s">
        <v>49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136</v>
      </c>
      <c r="AT139" s="138" t="s">
        <v>132</v>
      </c>
      <c r="AU139" s="138" t="s">
        <v>88</v>
      </c>
      <c r="AY139" s="17" t="s">
        <v>129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86</v>
      </c>
      <c r="BK139" s="139">
        <f>ROUND(I139*H139,2)</f>
        <v>0</v>
      </c>
      <c r="BL139" s="17" t="s">
        <v>136</v>
      </c>
      <c r="BM139" s="138" t="s">
        <v>338</v>
      </c>
    </row>
    <row r="140" spans="2:65" s="1" customFormat="1">
      <c r="B140" s="32"/>
      <c r="D140" s="140" t="s">
        <v>143</v>
      </c>
      <c r="F140" s="141" t="s">
        <v>339</v>
      </c>
      <c r="I140" s="142"/>
      <c r="L140" s="32"/>
      <c r="M140" s="143"/>
      <c r="T140" s="53"/>
      <c r="AT140" s="17" t="s">
        <v>143</v>
      </c>
      <c r="AU140" s="17" t="s">
        <v>88</v>
      </c>
    </row>
    <row r="141" spans="2:65" s="1" customFormat="1" ht="37.9" customHeight="1">
      <c r="B141" s="32"/>
      <c r="C141" s="127" t="s">
        <v>7</v>
      </c>
      <c r="D141" s="127" t="s">
        <v>132</v>
      </c>
      <c r="E141" s="128" t="s">
        <v>340</v>
      </c>
      <c r="F141" s="129" t="s">
        <v>341</v>
      </c>
      <c r="G141" s="130" t="s">
        <v>172</v>
      </c>
      <c r="H141" s="131">
        <v>180.607</v>
      </c>
      <c r="I141" s="132"/>
      <c r="J141" s="133">
        <f>ROUND(I141*H141,2)</f>
        <v>0</v>
      </c>
      <c r="K141" s="129" t="s">
        <v>141</v>
      </c>
      <c r="L141" s="32"/>
      <c r="M141" s="134" t="s">
        <v>35</v>
      </c>
      <c r="N141" s="135" t="s">
        <v>49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136</v>
      </c>
      <c r="AT141" s="138" t="s">
        <v>132</v>
      </c>
      <c r="AU141" s="138" t="s">
        <v>88</v>
      </c>
      <c r="AY141" s="17" t="s">
        <v>129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86</v>
      </c>
      <c r="BK141" s="139">
        <f>ROUND(I141*H141,2)</f>
        <v>0</v>
      </c>
      <c r="BL141" s="17" t="s">
        <v>136</v>
      </c>
      <c r="BM141" s="138" t="s">
        <v>342</v>
      </c>
    </row>
    <row r="142" spans="2:65" s="1" customFormat="1">
      <c r="B142" s="32"/>
      <c r="D142" s="140" t="s">
        <v>143</v>
      </c>
      <c r="F142" s="141" t="s">
        <v>343</v>
      </c>
      <c r="I142" s="142"/>
      <c r="L142" s="32"/>
      <c r="M142" s="143"/>
      <c r="T142" s="53"/>
      <c r="AT142" s="17" t="s">
        <v>143</v>
      </c>
      <c r="AU142" s="17" t="s">
        <v>88</v>
      </c>
    </row>
    <row r="143" spans="2:65" s="11" customFormat="1" ht="25.9" customHeight="1">
      <c r="B143" s="115"/>
      <c r="D143" s="116" t="s">
        <v>77</v>
      </c>
      <c r="E143" s="117" t="s">
        <v>344</v>
      </c>
      <c r="F143" s="117" t="s">
        <v>345</v>
      </c>
      <c r="I143" s="118"/>
      <c r="J143" s="119">
        <f>BK143</f>
        <v>0</v>
      </c>
      <c r="L143" s="115"/>
      <c r="M143" s="120"/>
      <c r="P143" s="121">
        <f>P144+P167+P178+P189</f>
        <v>0</v>
      </c>
      <c r="R143" s="121">
        <f>R144+R167+R178+R189</f>
        <v>6.4906581600000006</v>
      </c>
      <c r="T143" s="122">
        <f>T144+T167+T178+T189</f>
        <v>0</v>
      </c>
      <c r="AR143" s="116" t="s">
        <v>88</v>
      </c>
      <c r="AT143" s="123" t="s">
        <v>77</v>
      </c>
      <c r="AU143" s="123" t="s">
        <v>78</v>
      </c>
      <c r="AY143" s="116" t="s">
        <v>129</v>
      </c>
      <c r="BK143" s="124">
        <f>BK144+BK167+BK178+BK189</f>
        <v>0</v>
      </c>
    </row>
    <row r="144" spans="2:65" s="11" customFormat="1" ht="22.9" customHeight="1">
      <c r="B144" s="115"/>
      <c r="D144" s="116" t="s">
        <v>77</v>
      </c>
      <c r="E144" s="125" t="s">
        <v>346</v>
      </c>
      <c r="F144" s="125" t="s">
        <v>347</v>
      </c>
      <c r="I144" s="118"/>
      <c r="J144" s="126">
        <f>BK144</f>
        <v>0</v>
      </c>
      <c r="L144" s="115"/>
      <c r="M144" s="120"/>
      <c r="P144" s="121">
        <f>SUM(P145:P166)</f>
        <v>0</v>
      </c>
      <c r="R144" s="121">
        <f>SUM(R145:R166)</f>
        <v>1.3703400000000001</v>
      </c>
      <c r="T144" s="122">
        <f>SUM(T145:T166)</f>
        <v>0</v>
      </c>
      <c r="AR144" s="116" t="s">
        <v>88</v>
      </c>
      <c r="AT144" s="123" t="s">
        <v>77</v>
      </c>
      <c r="AU144" s="123" t="s">
        <v>86</v>
      </c>
      <c r="AY144" s="116" t="s">
        <v>129</v>
      </c>
      <c r="BK144" s="124">
        <f>SUM(BK145:BK166)</f>
        <v>0</v>
      </c>
    </row>
    <row r="145" spans="2:65" s="1" customFormat="1" ht="24.2" customHeight="1">
      <c r="B145" s="32"/>
      <c r="C145" s="127" t="s">
        <v>348</v>
      </c>
      <c r="D145" s="127" t="s">
        <v>132</v>
      </c>
      <c r="E145" s="128" t="s">
        <v>349</v>
      </c>
      <c r="F145" s="129" t="s">
        <v>350</v>
      </c>
      <c r="G145" s="130" t="s">
        <v>351</v>
      </c>
      <c r="H145" s="131">
        <v>72.706000000000003</v>
      </c>
      <c r="I145" s="132"/>
      <c r="J145" s="133">
        <f>ROUND(I145*H145,2)</f>
        <v>0</v>
      </c>
      <c r="K145" s="129" t="s">
        <v>35</v>
      </c>
      <c r="L145" s="32"/>
      <c r="M145" s="134" t="s">
        <v>35</v>
      </c>
      <c r="N145" s="135" t="s">
        <v>49</v>
      </c>
      <c r="P145" s="136">
        <f>O145*H145</f>
        <v>0</v>
      </c>
      <c r="Q145" s="136">
        <v>0.01</v>
      </c>
      <c r="R145" s="136">
        <f>Q145*H145</f>
        <v>0.72706000000000004</v>
      </c>
      <c r="S145" s="136">
        <v>0</v>
      </c>
      <c r="T145" s="137">
        <f>S145*H145</f>
        <v>0</v>
      </c>
      <c r="AR145" s="138" t="s">
        <v>219</v>
      </c>
      <c r="AT145" s="138" t="s">
        <v>132</v>
      </c>
      <c r="AU145" s="138" t="s">
        <v>88</v>
      </c>
      <c r="AY145" s="17" t="s">
        <v>129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86</v>
      </c>
      <c r="BK145" s="139">
        <f>ROUND(I145*H145,2)</f>
        <v>0</v>
      </c>
      <c r="BL145" s="17" t="s">
        <v>219</v>
      </c>
      <c r="BM145" s="138" t="s">
        <v>352</v>
      </c>
    </row>
    <row r="146" spans="2:65" s="1" customFormat="1" ht="19.5">
      <c r="B146" s="32"/>
      <c r="D146" s="145" t="s">
        <v>301</v>
      </c>
      <c r="F146" s="173" t="s">
        <v>353</v>
      </c>
      <c r="I146" s="142"/>
      <c r="L146" s="32"/>
      <c r="M146" s="143"/>
      <c r="T146" s="53"/>
      <c r="AT146" s="17" t="s">
        <v>301</v>
      </c>
      <c r="AU146" s="17" t="s">
        <v>88</v>
      </c>
    </row>
    <row r="147" spans="2:65" s="12" customFormat="1">
      <c r="B147" s="144"/>
      <c r="D147" s="145" t="s">
        <v>145</v>
      </c>
      <c r="E147" s="146" t="s">
        <v>35</v>
      </c>
      <c r="F147" s="147" t="s">
        <v>354</v>
      </c>
      <c r="H147" s="148">
        <v>72.706000000000003</v>
      </c>
      <c r="I147" s="149"/>
      <c r="L147" s="144"/>
      <c r="M147" s="150"/>
      <c r="T147" s="151"/>
      <c r="AT147" s="146" t="s">
        <v>145</v>
      </c>
      <c r="AU147" s="146" t="s">
        <v>88</v>
      </c>
      <c r="AV147" s="12" t="s">
        <v>88</v>
      </c>
      <c r="AW147" s="12" t="s">
        <v>37</v>
      </c>
      <c r="AX147" s="12" t="s">
        <v>86</v>
      </c>
      <c r="AY147" s="146" t="s">
        <v>129</v>
      </c>
    </row>
    <row r="148" spans="2:65" s="1" customFormat="1" ht="37.9" customHeight="1">
      <c r="B148" s="32"/>
      <c r="C148" s="127" t="s">
        <v>355</v>
      </c>
      <c r="D148" s="127" t="s">
        <v>132</v>
      </c>
      <c r="E148" s="128" t="s">
        <v>356</v>
      </c>
      <c r="F148" s="129" t="s">
        <v>357</v>
      </c>
      <c r="G148" s="130" t="s">
        <v>358</v>
      </c>
      <c r="H148" s="131">
        <v>243.1</v>
      </c>
      <c r="I148" s="132"/>
      <c r="J148" s="133">
        <f>ROUND(I148*H148,2)</f>
        <v>0</v>
      </c>
      <c r="K148" s="129" t="s">
        <v>141</v>
      </c>
      <c r="L148" s="32"/>
      <c r="M148" s="134" t="s">
        <v>35</v>
      </c>
      <c r="N148" s="135" t="s">
        <v>49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219</v>
      </c>
      <c r="AT148" s="138" t="s">
        <v>132</v>
      </c>
      <c r="AU148" s="138" t="s">
        <v>88</v>
      </c>
      <c r="AY148" s="17" t="s">
        <v>129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86</v>
      </c>
      <c r="BK148" s="139">
        <f>ROUND(I148*H148,2)</f>
        <v>0</v>
      </c>
      <c r="BL148" s="17" t="s">
        <v>219</v>
      </c>
      <c r="BM148" s="138" t="s">
        <v>359</v>
      </c>
    </row>
    <row r="149" spans="2:65" s="1" customFormat="1">
      <c r="B149" s="32"/>
      <c r="D149" s="140" t="s">
        <v>143</v>
      </c>
      <c r="F149" s="141" t="s">
        <v>360</v>
      </c>
      <c r="I149" s="142"/>
      <c r="L149" s="32"/>
      <c r="M149" s="143"/>
      <c r="T149" s="53"/>
      <c r="AT149" s="17" t="s">
        <v>143</v>
      </c>
      <c r="AU149" s="17" t="s">
        <v>88</v>
      </c>
    </row>
    <row r="150" spans="2:65" s="12" customFormat="1">
      <c r="B150" s="144"/>
      <c r="D150" s="145" t="s">
        <v>145</v>
      </c>
      <c r="E150" s="146" t="s">
        <v>35</v>
      </c>
      <c r="F150" s="147" t="s">
        <v>361</v>
      </c>
      <c r="H150" s="148">
        <v>243.1</v>
      </c>
      <c r="I150" s="149"/>
      <c r="L150" s="144"/>
      <c r="M150" s="150"/>
      <c r="T150" s="151"/>
      <c r="AT150" s="146" t="s">
        <v>145</v>
      </c>
      <c r="AU150" s="146" t="s">
        <v>88</v>
      </c>
      <c r="AV150" s="12" t="s">
        <v>88</v>
      </c>
      <c r="AW150" s="12" t="s">
        <v>37</v>
      </c>
      <c r="AX150" s="12" t="s">
        <v>86</v>
      </c>
      <c r="AY150" s="146" t="s">
        <v>129</v>
      </c>
    </row>
    <row r="151" spans="2:65" s="1" customFormat="1" ht="16.5" customHeight="1">
      <c r="B151" s="32"/>
      <c r="C151" s="163" t="s">
        <v>362</v>
      </c>
      <c r="D151" s="163" t="s">
        <v>263</v>
      </c>
      <c r="E151" s="164" t="s">
        <v>363</v>
      </c>
      <c r="F151" s="165" t="s">
        <v>364</v>
      </c>
      <c r="G151" s="166" t="s">
        <v>162</v>
      </c>
      <c r="H151" s="167">
        <v>0.96099999999999997</v>
      </c>
      <c r="I151" s="168"/>
      <c r="J151" s="169">
        <f>ROUND(I151*H151,2)</f>
        <v>0</v>
      </c>
      <c r="K151" s="165" t="s">
        <v>141</v>
      </c>
      <c r="L151" s="170"/>
      <c r="M151" s="171" t="s">
        <v>35</v>
      </c>
      <c r="N151" s="172" t="s">
        <v>49</v>
      </c>
      <c r="P151" s="136">
        <f>O151*H151</f>
        <v>0</v>
      </c>
      <c r="Q151" s="136">
        <v>0.44</v>
      </c>
      <c r="R151" s="136">
        <f>Q151*H151</f>
        <v>0.42283999999999999</v>
      </c>
      <c r="S151" s="136">
        <v>0</v>
      </c>
      <c r="T151" s="137">
        <f>S151*H151</f>
        <v>0</v>
      </c>
      <c r="AR151" s="138" t="s">
        <v>365</v>
      </c>
      <c r="AT151" s="138" t="s">
        <v>263</v>
      </c>
      <c r="AU151" s="138" t="s">
        <v>88</v>
      </c>
      <c r="AY151" s="17" t="s">
        <v>129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86</v>
      </c>
      <c r="BK151" s="139">
        <f>ROUND(I151*H151,2)</f>
        <v>0</v>
      </c>
      <c r="BL151" s="17" t="s">
        <v>219</v>
      </c>
      <c r="BM151" s="138" t="s">
        <v>366</v>
      </c>
    </row>
    <row r="152" spans="2:65" s="12" customFormat="1">
      <c r="B152" s="144"/>
      <c r="D152" s="145" t="s">
        <v>145</v>
      </c>
      <c r="E152" s="146" t="s">
        <v>35</v>
      </c>
      <c r="F152" s="147" t="s">
        <v>367</v>
      </c>
      <c r="H152" s="148">
        <v>0.874</v>
      </c>
      <c r="I152" s="149"/>
      <c r="L152" s="144"/>
      <c r="M152" s="150"/>
      <c r="T152" s="151"/>
      <c r="AT152" s="146" t="s">
        <v>145</v>
      </c>
      <c r="AU152" s="146" t="s">
        <v>88</v>
      </c>
      <c r="AV152" s="12" t="s">
        <v>88</v>
      </c>
      <c r="AW152" s="12" t="s">
        <v>37</v>
      </c>
      <c r="AX152" s="12" t="s">
        <v>86</v>
      </c>
      <c r="AY152" s="146" t="s">
        <v>129</v>
      </c>
    </row>
    <row r="153" spans="2:65" s="12" customFormat="1">
      <c r="B153" s="144"/>
      <c r="D153" s="145" t="s">
        <v>145</v>
      </c>
      <c r="F153" s="147" t="s">
        <v>368</v>
      </c>
      <c r="H153" s="148">
        <v>0.96099999999999997</v>
      </c>
      <c r="I153" s="149"/>
      <c r="L153" s="144"/>
      <c r="M153" s="150"/>
      <c r="T153" s="151"/>
      <c r="AT153" s="146" t="s">
        <v>145</v>
      </c>
      <c r="AU153" s="146" t="s">
        <v>88</v>
      </c>
      <c r="AV153" s="12" t="s">
        <v>88</v>
      </c>
      <c r="AW153" s="12" t="s">
        <v>4</v>
      </c>
      <c r="AX153" s="12" t="s">
        <v>86</v>
      </c>
      <c r="AY153" s="146" t="s">
        <v>129</v>
      </c>
    </row>
    <row r="154" spans="2:65" s="1" customFormat="1" ht="16.5" customHeight="1">
      <c r="B154" s="32"/>
      <c r="C154" s="163" t="s">
        <v>369</v>
      </c>
      <c r="D154" s="163" t="s">
        <v>263</v>
      </c>
      <c r="E154" s="164" t="s">
        <v>370</v>
      </c>
      <c r="F154" s="165" t="s">
        <v>371</v>
      </c>
      <c r="G154" s="166" t="s">
        <v>162</v>
      </c>
      <c r="H154" s="167">
        <v>0.16500000000000001</v>
      </c>
      <c r="I154" s="168"/>
      <c r="J154" s="169">
        <f>ROUND(I154*H154,2)</f>
        <v>0</v>
      </c>
      <c r="K154" s="165" t="s">
        <v>141</v>
      </c>
      <c r="L154" s="170"/>
      <c r="M154" s="171" t="s">
        <v>35</v>
      </c>
      <c r="N154" s="172" t="s">
        <v>49</v>
      </c>
      <c r="P154" s="136">
        <f>O154*H154</f>
        <v>0</v>
      </c>
      <c r="Q154" s="136">
        <v>0.44</v>
      </c>
      <c r="R154" s="136">
        <f>Q154*H154</f>
        <v>7.2599999999999998E-2</v>
      </c>
      <c r="S154" s="136">
        <v>0</v>
      </c>
      <c r="T154" s="137">
        <f>S154*H154</f>
        <v>0</v>
      </c>
      <c r="AR154" s="138" t="s">
        <v>365</v>
      </c>
      <c r="AT154" s="138" t="s">
        <v>263</v>
      </c>
      <c r="AU154" s="138" t="s">
        <v>88</v>
      </c>
      <c r="AY154" s="17" t="s">
        <v>129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86</v>
      </c>
      <c r="BK154" s="139">
        <f>ROUND(I154*H154,2)</f>
        <v>0</v>
      </c>
      <c r="BL154" s="17" t="s">
        <v>219</v>
      </c>
      <c r="BM154" s="138" t="s">
        <v>372</v>
      </c>
    </row>
    <row r="155" spans="2:65" s="12" customFormat="1">
      <c r="B155" s="144"/>
      <c r="D155" s="145" t="s">
        <v>145</v>
      </c>
      <c r="E155" s="146" t="s">
        <v>35</v>
      </c>
      <c r="F155" s="147" t="s">
        <v>373</v>
      </c>
      <c r="H155" s="148">
        <v>0.15</v>
      </c>
      <c r="I155" s="149"/>
      <c r="L155" s="144"/>
      <c r="M155" s="150"/>
      <c r="T155" s="151"/>
      <c r="AT155" s="146" t="s">
        <v>145</v>
      </c>
      <c r="AU155" s="146" t="s">
        <v>88</v>
      </c>
      <c r="AV155" s="12" t="s">
        <v>88</v>
      </c>
      <c r="AW155" s="12" t="s">
        <v>37</v>
      </c>
      <c r="AX155" s="12" t="s">
        <v>86</v>
      </c>
      <c r="AY155" s="146" t="s">
        <v>129</v>
      </c>
    </row>
    <row r="156" spans="2:65" s="12" customFormat="1">
      <c r="B156" s="144"/>
      <c r="D156" s="145" t="s">
        <v>145</v>
      </c>
      <c r="F156" s="147" t="s">
        <v>374</v>
      </c>
      <c r="H156" s="148">
        <v>0.16500000000000001</v>
      </c>
      <c r="I156" s="149"/>
      <c r="L156" s="144"/>
      <c r="M156" s="150"/>
      <c r="T156" s="151"/>
      <c r="AT156" s="146" t="s">
        <v>145</v>
      </c>
      <c r="AU156" s="146" t="s">
        <v>88</v>
      </c>
      <c r="AV156" s="12" t="s">
        <v>88</v>
      </c>
      <c r="AW156" s="12" t="s">
        <v>4</v>
      </c>
      <c r="AX156" s="12" t="s">
        <v>86</v>
      </c>
      <c r="AY156" s="146" t="s">
        <v>129</v>
      </c>
    </row>
    <row r="157" spans="2:65" s="1" customFormat="1" ht="21.75" customHeight="1">
      <c r="B157" s="32"/>
      <c r="C157" s="127" t="s">
        <v>375</v>
      </c>
      <c r="D157" s="127" t="s">
        <v>132</v>
      </c>
      <c r="E157" s="128" t="s">
        <v>376</v>
      </c>
      <c r="F157" s="129" t="s">
        <v>377</v>
      </c>
      <c r="G157" s="130" t="s">
        <v>140</v>
      </c>
      <c r="H157" s="131">
        <v>60.588000000000001</v>
      </c>
      <c r="I157" s="132"/>
      <c r="J157" s="133">
        <f>ROUND(I157*H157,2)</f>
        <v>0</v>
      </c>
      <c r="K157" s="129" t="s">
        <v>141</v>
      </c>
      <c r="L157" s="32"/>
      <c r="M157" s="134" t="s">
        <v>35</v>
      </c>
      <c r="N157" s="135" t="s">
        <v>49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219</v>
      </c>
      <c r="AT157" s="138" t="s">
        <v>132</v>
      </c>
      <c r="AU157" s="138" t="s">
        <v>88</v>
      </c>
      <c r="AY157" s="17" t="s">
        <v>129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86</v>
      </c>
      <c r="BK157" s="139">
        <f>ROUND(I157*H157,2)</f>
        <v>0</v>
      </c>
      <c r="BL157" s="17" t="s">
        <v>219</v>
      </c>
      <c r="BM157" s="138" t="s">
        <v>378</v>
      </c>
    </row>
    <row r="158" spans="2:65" s="1" customFormat="1">
      <c r="B158" s="32"/>
      <c r="D158" s="140" t="s">
        <v>143</v>
      </c>
      <c r="F158" s="141" t="s">
        <v>379</v>
      </c>
      <c r="I158" s="142"/>
      <c r="L158" s="32"/>
      <c r="M158" s="143"/>
      <c r="T158" s="53"/>
      <c r="AT158" s="17" t="s">
        <v>143</v>
      </c>
      <c r="AU158" s="17" t="s">
        <v>88</v>
      </c>
    </row>
    <row r="159" spans="2:65" s="12" customFormat="1">
      <c r="B159" s="144"/>
      <c r="D159" s="145" t="s">
        <v>145</v>
      </c>
      <c r="E159" s="146" t="s">
        <v>35</v>
      </c>
      <c r="F159" s="147" t="s">
        <v>380</v>
      </c>
      <c r="H159" s="148">
        <v>60.588000000000001</v>
      </c>
      <c r="I159" s="149"/>
      <c r="L159" s="144"/>
      <c r="M159" s="150"/>
      <c r="T159" s="151"/>
      <c r="AT159" s="146" t="s">
        <v>145</v>
      </c>
      <c r="AU159" s="146" t="s">
        <v>88</v>
      </c>
      <c r="AV159" s="12" t="s">
        <v>88</v>
      </c>
      <c r="AW159" s="12" t="s">
        <v>37</v>
      </c>
      <c r="AX159" s="12" t="s">
        <v>86</v>
      </c>
      <c r="AY159" s="146" t="s">
        <v>129</v>
      </c>
    </row>
    <row r="160" spans="2:65" s="1" customFormat="1" ht="16.5" customHeight="1">
      <c r="B160" s="32"/>
      <c r="C160" s="163" t="s">
        <v>381</v>
      </c>
      <c r="D160" s="163" t="s">
        <v>263</v>
      </c>
      <c r="E160" s="164" t="s">
        <v>382</v>
      </c>
      <c r="F160" s="165" t="s">
        <v>383</v>
      </c>
      <c r="G160" s="166" t="s">
        <v>162</v>
      </c>
      <c r="H160" s="167">
        <v>0.33600000000000002</v>
      </c>
      <c r="I160" s="168"/>
      <c r="J160" s="169">
        <f>ROUND(I160*H160,2)</f>
        <v>0</v>
      </c>
      <c r="K160" s="165" t="s">
        <v>141</v>
      </c>
      <c r="L160" s="170"/>
      <c r="M160" s="171" t="s">
        <v>35</v>
      </c>
      <c r="N160" s="172" t="s">
        <v>49</v>
      </c>
      <c r="P160" s="136">
        <f>O160*H160</f>
        <v>0</v>
      </c>
      <c r="Q160" s="136">
        <v>0.44</v>
      </c>
      <c r="R160" s="136">
        <f>Q160*H160</f>
        <v>0.14784</v>
      </c>
      <c r="S160" s="136">
        <v>0</v>
      </c>
      <c r="T160" s="137">
        <f>S160*H160</f>
        <v>0</v>
      </c>
      <c r="AR160" s="138" t="s">
        <v>365</v>
      </c>
      <c r="AT160" s="138" t="s">
        <v>263</v>
      </c>
      <c r="AU160" s="138" t="s">
        <v>88</v>
      </c>
      <c r="AY160" s="17" t="s">
        <v>129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86</v>
      </c>
      <c r="BK160" s="139">
        <f>ROUND(I160*H160,2)</f>
        <v>0</v>
      </c>
      <c r="BL160" s="17" t="s">
        <v>219</v>
      </c>
      <c r="BM160" s="138" t="s">
        <v>384</v>
      </c>
    </row>
    <row r="161" spans="2:65" s="12" customFormat="1">
      <c r="B161" s="144"/>
      <c r="D161" s="145" t="s">
        <v>145</v>
      </c>
      <c r="E161" s="146" t="s">
        <v>35</v>
      </c>
      <c r="F161" s="147" t="s">
        <v>385</v>
      </c>
      <c r="H161" s="148">
        <v>0.26900000000000002</v>
      </c>
      <c r="I161" s="149"/>
      <c r="L161" s="144"/>
      <c r="M161" s="150"/>
      <c r="T161" s="151"/>
      <c r="AT161" s="146" t="s">
        <v>145</v>
      </c>
      <c r="AU161" s="146" t="s">
        <v>88</v>
      </c>
      <c r="AV161" s="12" t="s">
        <v>88</v>
      </c>
      <c r="AW161" s="12" t="s">
        <v>37</v>
      </c>
      <c r="AX161" s="12" t="s">
        <v>86</v>
      </c>
      <c r="AY161" s="146" t="s">
        <v>129</v>
      </c>
    </row>
    <row r="162" spans="2:65" s="12" customFormat="1">
      <c r="B162" s="144"/>
      <c r="D162" s="145" t="s">
        <v>145</v>
      </c>
      <c r="F162" s="147" t="s">
        <v>386</v>
      </c>
      <c r="H162" s="148">
        <v>0.33600000000000002</v>
      </c>
      <c r="I162" s="149"/>
      <c r="L162" s="144"/>
      <c r="M162" s="150"/>
      <c r="T162" s="151"/>
      <c r="AT162" s="146" t="s">
        <v>145</v>
      </c>
      <c r="AU162" s="146" t="s">
        <v>88</v>
      </c>
      <c r="AV162" s="12" t="s">
        <v>88</v>
      </c>
      <c r="AW162" s="12" t="s">
        <v>4</v>
      </c>
      <c r="AX162" s="12" t="s">
        <v>86</v>
      </c>
      <c r="AY162" s="146" t="s">
        <v>129</v>
      </c>
    </row>
    <row r="163" spans="2:65" s="1" customFormat="1" ht="24.2" customHeight="1">
      <c r="B163" s="32"/>
      <c r="C163" s="127" t="s">
        <v>387</v>
      </c>
      <c r="D163" s="127" t="s">
        <v>132</v>
      </c>
      <c r="E163" s="128" t="s">
        <v>388</v>
      </c>
      <c r="F163" s="129" t="s">
        <v>389</v>
      </c>
      <c r="G163" s="130" t="s">
        <v>172</v>
      </c>
      <c r="H163" s="131">
        <v>1.37</v>
      </c>
      <c r="I163" s="132"/>
      <c r="J163" s="133">
        <f>ROUND(I163*H163,2)</f>
        <v>0</v>
      </c>
      <c r="K163" s="129" t="s">
        <v>141</v>
      </c>
      <c r="L163" s="32"/>
      <c r="M163" s="134" t="s">
        <v>35</v>
      </c>
      <c r="N163" s="135" t="s">
        <v>49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219</v>
      </c>
      <c r="AT163" s="138" t="s">
        <v>132</v>
      </c>
      <c r="AU163" s="138" t="s">
        <v>88</v>
      </c>
      <c r="AY163" s="17" t="s">
        <v>129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86</v>
      </c>
      <c r="BK163" s="139">
        <f>ROUND(I163*H163,2)</f>
        <v>0</v>
      </c>
      <c r="BL163" s="17" t="s">
        <v>219</v>
      </c>
      <c r="BM163" s="138" t="s">
        <v>390</v>
      </c>
    </row>
    <row r="164" spans="2:65" s="1" customFormat="1">
      <c r="B164" s="32"/>
      <c r="D164" s="140" t="s">
        <v>143</v>
      </c>
      <c r="F164" s="141" t="s">
        <v>391</v>
      </c>
      <c r="I164" s="142"/>
      <c r="L164" s="32"/>
      <c r="M164" s="143"/>
      <c r="T164" s="53"/>
      <c r="AT164" s="17" t="s">
        <v>143</v>
      </c>
      <c r="AU164" s="17" t="s">
        <v>88</v>
      </c>
    </row>
    <row r="165" spans="2:65" s="1" customFormat="1" ht="24.2" customHeight="1">
      <c r="B165" s="32"/>
      <c r="C165" s="127" t="s">
        <v>392</v>
      </c>
      <c r="D165" s="127" t="s">
        <v>132</v>
      </c>
      <c r="E165" s="128" t="s">
        <v>393</v>
      </c>
      <c r="F165" s="129" t="s">
        <v>394</v>
      </c>
      <c r="G165" s="130" t="s">
        <v>172</v>
      </c>
      <c r="H165" s="131">
        <v>1.37</v>
      </c>
      <c r="I165" s="132"/>
      <c r="J165" s="133">
        <f>ROUND(I165*H165,2)</f>
        <v>0</v>
      </c>
      <c r="K165" s="129" t="s">
        <v>141</v>
      </c>
      <c r="L165" s="32"/>
      <c r="M165" s="134" t="s">
        <v>35</v>
      </c>
      <c r="N165" s="135" t="s">
        <v>49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219</v>
      </c>
      <c r="AT165" s="138" t="s">
        <v>132</v>
      </c>
      <c r="AU165" s="138" t="s">
        <v>88</v>
      </c>
      <c r="AY165" s="17" t="s">
        <v>129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86</v>
      </c>
      <c r="BK165" s="139">
        <f>ROUND(I165*H165,2)</f>
        <v>0</v>
      </c>
      <c r="BL165" s="17" t="s">
        <v>219</v>
      </c>
      <c r="BM165" s="138" t="s">
        <v>395</v>
      </c>
    </row>
    <row r="166" spans="2:65" s="1" customFormat="1">
      <c r="B166" s="32"/>
      <c r="D166" s="140" t="s">
        <v>143</v>
      </c>
      <c r="F166" s="141" t="s">
        <v>396</v>
      </c>
      <c r="I166" s="142"/>
      <c r="L166" s="32"/>
      <c r="M166" s="143"/>
      <c r="T166" s="53"/>
      <c r="AT166" s="17" t="s">
        <v>143</v>
      </c>
      <c r="AU166" s="17" t="s">
        <v>88</v>
      </c>
    </row>
    <row r="167" spans="2:65" s="11" customFormat="1" ht="22.9" customHeight="1">
      <c r="B167" s="115"/>
      <c r="D167" s="116" t="s">
        <v>77</v>
      </c>
      <c r="E167" s="125" t="s">
        <v>397</v>
      </c>
      <c r="F167" s="125" t="s">
        <v>398</v>
      </c>
      <c r="I167" s="118"/>
      <c r="J167" s="126">
        <f>BK167</f>
        <v>0</v>
      </c>
      <c r="L167" s="115"/>
      <c r="M167" s="120"/>
      <c r="P167" s="121">
        <f>SUM(P168:P177)</f>
        <v>0</v>
      </c>
      <c r="R167" s="121">
        <f>SUM(R168:R177)</f>
        <v>0.46931615999999998</v>
      </c>
      <c r="T167" s="122">
        <f>SUM(T168:T177)</f>
        <v>0</v>
      </c>
      <c r="AR167" s="116" t="s">
        <v>88</v>
      </c>
      <c r="AT167" s="123" t="s">
        <v>77</v>
      </c>
      <c r="AU167" s="123" t="s">
        <v>86</v>
      </c>
      <c r="AY167" s="116" t="s">
        <v>129</v>
      </c>
      <c r="BK167" s="124">
        <f>SUM(BK168:BK177)</f>
        <v>0</v>
      </c>
    </row>
    <row r="168" spans="2:65" s="1" customFormat="1" ht="24.2" customHeight="1">
      <c r="B168" s="32"/>
      <c r="C168" s="127" t="s">
        <v>399</v>
      </c>
      <c r="D168" s="127" t="s">
        <v>132</v>
      </c>
      <c r="E168" s="128" t="s">
        <v>400</v>
      </c>
      <c r="F168" s="129" t="s">
        <v>401</v>
      </c>
      <c r="G168" s="130" t="s">
        <v>140</v>
      </c>
      <c r="H168" s="131">
        <v>60.588000000000001</v>
      </c>
      <c r="I168" s="132"/>
      <c r="J168" s="133">
        <f>ROUND(I168*H168,2)</f>
        <v>0</v>
      </c>
      <c r="K168" s="129" t="s">
        <v>35</v>
      </c>
      <c r="L168" s="32"/>
      <c r="M168" s="134" t="s">
        <v>35</v>
      </c>
      <c r="N168" s="135" t="s">
        <v>49</v>
      </c>
      <c r="P168" s="136">
        <f>O168*H168</f>
        <v>0</v>
      </c>
      <c r="Q168" s="136">
        <v>7.1000000000000002E-4</v>
      </c>
      <c r="R168" s="136">
        <f>Q168*H168</f>
        <v>4.3017480000000004E-2</v>
      </c>
      <c r="S168" s="136">
        <v>0</v>
      </c>
      <c r="T168" s="137">
        <f>S168*H168</f>
        <v>0</v>
      </c>
      <c r="AR168" s="138" t="s">
        <v>219</v>
      </c>
      <c r="AT168" s="138" t="s">
        <v>132</v>
      </c>
      <c r="AU168" s="138" t="s">
        <v>88</v>
      </c>
      <c r="AY168" s="17" t="s">
        <v>129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86</v>
      </c>
      <c r="BK168" s="139">
        <f>ROUND(I168*H168,2)</f>
        <v>0</v>
      </c>
      <c r="BL168" s="17" t="s">
        <v>219</v>
      </c>
      <c r="BM168" s="138" t="s">
        <v>402</v>
      </c>
    </row>
    <row r="169" spans="2:65" s="12" customFormat="1">
      <c r="B169" s="144"/>
      <c r="D169" s="145" t="s">
        <v>145</v>
      </c>
      <c r="E169" s="146" t="s">
        <v>35</v>
      </c>
      <c r="F169" s="147" t="s">
        <v>380</v>
      </c>
      <c r="H169" s="148">
        <v>60.588000000000001</v>
      </c>
      <c r="I169" s="149"/>
      <c r="L169" s="144"/>
      <c r="M169" s="150"/>
      <c r="T169" s="151"/>
      <c r="AT169" s="146" t="s">
        <v>145</v>
      </c>
      <c r="AU169" s="146" t="s">
        <v>88</v>
      </c>
      <c r="AV169" s="12" t="s">
        <v>88</v>
      </c>
      <c r="AW169" s="12" t="s">
        <v>37</v>
      </c>
      <c r="AX169" s="12" t="s">
        <v>86</v>
      </c>
      <c r="AY169" s="146" t="s">
        <v>129</v>
      </c>
    </row>
    <row r="170" spans="2:65" s="1" customFormat="1" ht="16.5" customHeight="1">
      <c r="B170" s="32"/>
      <c r="C170" s="163" t="s">
        <v>403</v>
      </c>
      <c r="D170" s="163" t="s">
        <v>263</v>
      </c>
      <c r="E170" s="164" t="s">
        <v>404</v>
      </c>
      <c r="F170" s="165" t="s">
        <v>405</v>
      </c>
      <c r="G170" s="166" t="s">
        <v>140</v>
      </c>
      <c r="H170" s="167">
        <v>72.706000000000003</v>
      </c>
      <c r="I170" s="168"/>
      <c r="J170" s="169">
        <f>ROUND(I170*H170,2)</f>
        <v>0</v>
      </c>
      <c r="K170" s="165" t="s">
        <v>35</v>
      </c>
      <c r="L170" s="170"/>
      <c r="M170" s="171" t="s">
        <v>35</v>
      </c>
      <c r="N170" s="172" t="s">
        <v>49</v>
      </c>
      <c r="P170" s="136">
        <f>O170*H170</f>
        <v>0</v>
      </c>
      <c r="Q170" s="136">
        <v>3.7799999999999999E-3</v>
      </c>
      <c r="R170" s="136">
        <f>Q170*H170</f>
        <v>0.27482867999999999</v>
      </c>
      <c r="S170" s="136">
        <v>0</v>
      </c>
      <c r="T170" s="137">
        <f>S170*H170</f>
        <v>0</v>
      </c>
      <c r="AR170" s="138" t="s">
        <v>365</v>
      </c>
      <c r="AT170" s="138" t="s">
        <v>263</v>
      </c>
      <c r="AU170" s="138" t="s">
        <v>88</v>
      </c>
      <c r="AY170" s="17" t="s">
        <v>129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86</v>
      </c>
      <c r="BK170" s="139">
        <f>ROUND(I170*H170,2)</f>
        <v>0</v>
      </c>
      <c r="BL170" s="17" t="s">
        <v>219</v>
      </c>
      <c r="BM170" s="138" t="s">
        <v>406</v>
      </c>
    </row>
    <row r="171" spans="2:65" s="12" customFormat="1">
      <c r="B171" s="144"/>
      <c r="D171" s="145" t="s">
        <v>145</v>
      </c>
      <c r="F171" s="147" t="s">
        <v>407</v>
      </c>
      <c r="H171" s="148">
        <v>72.706000000000003</v>
      </c>
      <c r="I171" s="149"/>
      <c r="L171" s="144"/>
      <c r="M171" s="150"/>
      <c r="T171" s="151"/>
      <c r="AT171" s="146" t="s">
        <v>145</v>
      </c>
      <c r="AU171" s="146" t="s">
        <v>88</v>
      </c>
      <c r="AV171" s="12" t="s">
        <v>88</v>
      </c>
      <c r="AW171" s="12" t="s">
        <v>4</v>
      </c>
      <c r="AX171" s="12" t="s">
        <v>86</v>
      </c>
      <c r="AY171" s="146" t="s">
        <v>129</v>
      </c>
    </row>
    <row r="172" spans="2:65" s="1" customFormat="1" ht="21.75" customHeight="1">
      <c r="B172" s="32"/>
      <c r="C172" s="127" t="s">
        <v>365</v>
      </c>
      <c r="D172" s="127" t="s">
        <v>132</v>
      </c>
      <c r="E172" s="128" t="s">
        <v>408</v>
      </c>
      <c r="F172" s="129" t="s">
        <v>409</v>
      </c>
      <c r="G172" s="130" t="s">
        <v>351</v>
      </c>
      <c r="H172" s="131">
        <v>15.147</v>
      </c>
      <c r="I172" s="132"/>
      <c r="J172" s="133">
        <f>ROUND(I172*H172,2)</f>
        <v>0</v>
      </c>
      <c r="K172" s="129" t="s">
        <v>35</v>
      </c>
      <c r="L172" s="32"/>
      <c r="M172" s="134" t="s">
        <v>35</v>
      </c>
      <c r="N172" s="135" t="s">
        <v>49</v>
      </c>
      <c r="P172" s="136">
        <f>O172*H172</f>
        <v>0</v>
      </c>
      <c r="Q172" s="136">
        <v>0.01</v>
      </c>
      <c r="R172" s="136">
        <f>Q172*H172</f>
        <v>0.15146999999999999</v>
      </c>
      <c r="S172" s="136">
        <v>0</v>
      </c>
      <c r="T172" s="137">
        <f>S172*H172</f>
        <v>0</v>
      </c>
      <c r="AR172" s="138" t="s">
        <v>219</v>
      </c>
      <c r="AT172" s="138" t="s">
        <v>132</v>
      </c>
      <c r="AU172" s="138" t="s">
        <v>88</v>
      </c>
      <c r="AY172" s="17" t="s">
        <v>129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86</v>
      </c>
      <c r="BK172" s="139">
        <f>ROUND(I172*H172,2)</f>
        <v>0</v>
      </c>
      <c r="BL172" s="17" t="s">
        <v>219</v>
      </c>
      <c r="BM172" s="138" t="s">
        <v>410</v>
      </c>
    </row>
    <row r="173" spans="2:65" s="12" customFormat="1">
      <c r="B173" s="144"/>
      <c r="D173" s="145" t="s">
        <v>145</v>
      </c>
      <c r="E173" s="146" t="s">
        <v>35</v>
      </c>
      <c r="F173" s="147" t="s">
        <v>411</v>
      </c>
      <c r="H173" s="148">
        <v>15.147</v>
      </c>
      <c r="I173" s="149"/>
      <c r="L173" s="144"/>
      <c r="M173" s="150"/>
      <c r="T173" s="151"/>
      <c r="AT173" s="146" t="s">
        <v>145</v>
      </c>
      <c r="AU173" s="146" t="s">
        <v>88</v>
      </c>
      <c r="AV173" s="12" t="s">
        <v>88</v>
      </c>
      <c r="AW173" s="12" t="s">
        <v>37</v>
      </c>
      <c r="AX173" s="12" t="s">
        <v>86</v>
      </c>
      <c r="AY173" s="146" t="s">
        <v>129</v>
      </c>
    </row>
    <row r="174" spans="2:65" s="1" customFormat="1" ht="24.2" customHeight="1">
      <c r="B174" s="32"/>
      <c r="C174" s="127" t="s">
        <v>412</v>
      </c>
      <c r="D174" s="127" t="s">
        <v>132</v>
      </c>
      <c r="E174" s="128" t="s">
        <v>413</v>
      </c>
      <c r="F174" s="129" t="s">
        <v>414</v>
      </c>
      <c r="G174" s="130" t="s">
        <v>172</v>
      </c>
      <c r="H174" s="131">
        <v>0.46899999999999997</v>
      </c>
      <c r="I174" s="132"/>
      <c r="J174" s="133">
        <f>ROUND(I174*H174,2)</f>
        <v>0</v>
      </c>
      <c r="K174" s="129" t="s">
        <v>141</v>
      </c>
      <c r="L174" s="32"/>
      <c r="M174" s="134" t="s">
        <v>35</v>
      </c>
      <c r="N174" s="135" t="s">
        <v>49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219</v>
      </c>
      <c r="AT174" s="138" t="s">
        <v>132</v>
      </c>
      <c r="AU174" s="138" t="s">
        <v>88</v>
      </c>
      <c r="AY174" s="17" t="s">
        <v>129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86</v>
      </c>
      <c r="BK174" s="139">
        <f>ROUND(I174*H174,2)</f>
        <v>0</v>
      </c>
      <c r="BL174" s="17" t="s">
        <v>219</v>
      </c>
      <c r="BM174" s="138" t="s">
        <v>415</v>
      </c>
    </row>
    <row r="175" spans="2:65" s="1" customFormat="1">
      <c r="B175" s="32"/>
      <c r="D175" s="140" t="s">
        <v>143</v>
      </c>
      <c r="F175" s="141" t="s">
        <v>416</v>
      </c>
      <c r="I175" s="142"/>
      <c r="L175" s="32"/>
      <c r="M175" s="143"/>
      <c r="T175" s="53"/>
      <c r="AT175" s="17" t="s">
        <v>143</v>
      </c>
      <c r="AU175" s="17" t="s">
        <v>88</v>
      </c>
    </row>
    <row r="176" spans="2:65" s="1" customFormat="1" ht="24.2" customHeight="1">
      <c r="B176" s="32"/>
      <c r="C176" s="127" t="s">
        <v>417</v>
      </c>
      <c r="D176" s="127" t="s">
        <v>132</v>
      </c>
      <c r="E176" s="128" t="s">
        <v>418</v>
      </c>
      <c r="F176" s="129" t="s">
        <v>419</v>
      </c>
      <c r="G176" s="130" t="s">
        <v>172</v>
      </c>
      <c r="H176" s="131">
        <v>0.46899999999999997</v>
      </c>
      <c r="I176" s="132"/>
      <c r="J176" s="133">
        <f>ROUND(I176*H176,2)</f>
        <v>0</v>
      </c>
      <c r="K176" s="129" t="s">
        <v>141</v>
      </c>
      <c r="L176" s="32"/>
      <c r="M176" s="134" t="s">
        <v>35</v>
      </c>
      <c r="N176" s="135" t="s">
        <v>49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219</v>
      </c>
      <c r="AT176" s="138" t="s">
        <v>132</v>
      </c>
      <c r="AU176" s="138" t="s">
        <v>88</v>
      </c>
      <c r="AY176" s="17" t="s">
        <v>129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86</v>
      </c>
      <c r="BK176" s="139">
        <f>ROUND(I176*H176,2)</f>
        <v>0</v>
      </c>
      <c r="BL176" s="17" t="s">
        <v>219</v>
      </c>
      <c r="BM176" s="138" t="s">
        <v>420</v>
      </c>
    </row>
    <row r="177" spans="2:65" s="1" customFormat="1">
      <c r="B177" s="32"/>
      <c r="D177" s="140" t="s">
        <v>143</v>
      </c>
      <c r="F177" s="141" t="s">
        <v>421</v>
      </c>
      <c r="I177" s="142"/>
      <c r="L177" s="32"/>
      <c r="M177" s="143"/>
      <c r="T177" s="53"/>
      <c r="AT177" s="17" t="s">
        <v>143</v>
      </c>
      <c r="AU177" s="17" t="s">
        <v>88</v>
      </c>
    </row>
    <row r="178" spans="2:65" s="11" customFormat="1" ht="22.9" customHeight="1">
      <c r="B178" s="115"/>
      <c r="D178" s="116" t="s">
        <v>77</v>
      </c>
      <c r="E178" s="125" t="s">
        <v>422</v>
      </c>
      <c r="F178" s="125" t="s">
        <v>423</v>
      </c>
      <c r="I178" s="118"/>
      <c r="J178" s="126">
        <f>BK178</f>
        <v>0</v>
      </c>
      <c r="L178" s="115"/>
      <c r="M178" s="120"/>
      <c r="P178" s="121">
        <f>SUM(P179:P188)</f>
        <v>0</v>
      </c>
      <c r="R178" s="121">
        <f>SUM(R179:R188)</f>
        <v>0.86285199999999995</v>
      </c>
      <c r="T178" s="122">
        <f>SUM(T179:T188)</f>
        <v>0</v>
      </c>
      <c r="AR178" s="116" t="s">
        <v>88</v>
      </c>
      <c r="AT178" s="123" t="s">
        <v>77</v>
      </c>
      <c r="AU178" s="123" t="s">
        <v>86</v>
      </c>
      <c r="AY178" s="116" t="s">
        <v>129</v>
      </c>
      <c r="BK178" s="124">
        <f>SUM(BK179:BK188)</f>
        <v>0</v>
      </c>
    </row>
    <row r="179" spans="2:65" s="1" customFormat="1" ht="24.2" customHeight="1">
      <c r="B179" s="32"/>
      <c r="C179" s="127" t="s">
        <v>424</v>
      </c>
      <c r="D179" s="127" t="s">
        <v>132</v>
      </c>
      <c r="E179" s="128" t="s">
        <v>425</v>
      </c>
      <c r="F179" s="129" t="s">
        <v>426</v>
      </c>
      <c r="G179" s="130" t="s">
        <v>275</v>
      </c>
      <c r="H179" s="131">
        <v>1</v>
      </c>
      <c r="I179" s="132"/>
      <c r="J179" s="133">
        <f>ROUND(I179*H179,2)</f>
        <v>0</v>
      </c>
      <c r="K179" s="129" t="s">
        <v>35</v>
      </c>
      <c r="L179" s="32"/>
      <c r="M179" s="134" t="s">
        <v>35</v>
      </c>
      <c r="N179" s="135" t="s">
        <v>49</v>
      </c>
      <c r="P179" s="136">
        <f>O179*H179</f>
        <v>0</v>
      </c>
      <c r="Q179" s="136">
        <v>7.4999999999999997E-2</v>
      </c>
      <c r="R179" s="136">
        <f>Q179*H179</f>
        <v>7.4999999999999997E-2</v>
      </c>
      <c r="S179" s="136">
        <v>0</v>
      </c>
      <c r="T179" s="137">
        <f>S179*H179</f>
        <v>0</v>
      </c>
      <c r="AR179" s="138" t="s">
        <v>219</v>
      </c>
      <c r="AT179" s="138" t="s">
        <v>132</v>
      </c>
      <c r="AU179" s="138" t="s">
        <v>88</v>
      </c>
      <c r="AY179" s="17" t="s">
        <v>129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86</v>
      </c>
      <c r="BK179" s="139">
        <f>ROUND(I179*H179,2)</f>
        <v>0</v>
      </c>
      <c r="BL179" s="17" t="s">
        <v>219</v>
      </c>
      <c r="BM179" s="138" t="s">
        <v>427</v>
      </c>
    </row>
    <row r="180" spans="2:65" s="1" customFormat="1" ht="33" customHeight="1">
      <c r="B180" s="32"/>
      <c r="C180" s="127" t="s">
        <v>428</v>
      </c>
      <c r="D180" s="127" t="s">
        <v>132</v>
      </c>
      <c r="E180" s="128" t="s">
        <v>429</v>
      </c>
      <c r="F180" s="129" t="s">
        <v>430</v>
      </c>
      <c r="G180" s="130" t="s">
        <v>275</v>
      </c>
      <c r="H180" s="131">
        <v>25</v>
      </c>
      <c r="I180" s="132"/>
      <c r="J180" s="133">
        <f>ROUND(I180*H180,2)</f>
        <v>0</v>
      </c>
      <c r="K180" s="129" t="s">
        <v>35</v>
      </c>
      <c r="L180" s="32"/>
      <c r="M180" s="134" t="s">
        <v>35</v>
      </c>
      <c r="N180" s="135" t="s">
        <v>49</v>
      </c>
      <c r="P180" s="136">
        <f>O180*H180</f>
        <v>0</v>
      </c>
      <c r="Q180" s="136">
        <v>3.1E-2</v>
      </c>
      <c r="R180" s="136">
        <f>Q180*H180</f>
        <v>0.77500000000000002</v>
      </c>
      <c r="S180" s="136">
        <v>0</v>
      </c>
      <c r="T180" s="137">
        <f>S180*H180</f>
        <v>0</v>
      </c>
      <c r="AR180" s="138" t="s">
        <v>219</v>
      </c>
      <c r="AT180" s="138" t="s">
        <v>132</v>
      </c>
      <c r="AU180" s="138" t="s">
        <v>88</v>
      </c>
      <c r="AY180" s="17" t="s">
        <v>129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86</v>
      </c>
      <c r="BK180" s="139">
        <f>ROUND(I180*H180,2)</f>
        <v>0</v>
      </c>
      <c r="BL180" s="17" t="s">
        <v>219</v>
      </c>
      <c r="BM180" s="138" t="s">
        <v>431</v>
      </c>
    </row>
    <row r="181" spans="2:65" s="1" customFormat="1" ht="16.5" customHeight="1">
      <c r="B181" s="32"/>
      <c r="C181" s="163" t="s">
        <v>432</v>
      </c>
      <c r="D181" s="163" t="s">
        <v>263</v>
      </c>
      <c r="E181" s="164" t="s">
        <v>433</v>
      </c>
      <c r="F181" s="165" t="s">
        <v>434</v>
      </c>
      <c r="G181" s="166" t="s">
        <v>140</v>
      </c>
      <c r="H181" s="167">
        <v>3.78</v>
      </c>
      <c r="I181" s="168"/>
      <c r="J181" s="169">
        <f>ROUND(I181*H181,2)</f>
        <v>0</v>
      </c>
      <c r="K181" s="165" t="s">
        <v>141</v>
      </c>
      <c r="L181" s="170"/>
      <c r="M181" s="171" t="s">
        <v>35</v>
      </c>
      <c r="N181" s="172" t="s">
        <v>49</v>
      </c>
      <c r="P181" s="136">
        <f>O181*H181</f>
        <v>0</v>
      </c>
      <c r="Q181" s="136">
        <v>3.3999999999999998E-3</v>
      </c>
      <c r="R181" s="136">
        <f>Q181*H181</f>
        <v>1.2851999999999999E-2</v>
      </c>
      <c r="S181" s="136">
        <v>0</v>
      </c>
      <c r="T181" s="137">
        <f>S181*H181</f>
        <v>0</v>
      </c>
      <c r="AR181" s="138" t="s">
        <v>365</v>
      </c>
      <c r="AT181" s="138" t="s">
        <v>263</v>
      </c>
      <c r="AU181" s="138" t="s">
        <v>88</v>
      </c>
      <c r="AY181" s="17" t="s">
        <v>129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86</v>
      </c>
      <c r="BK181" s="139">
        <f>ROUND(I181*H181,2)</f>
        <v>0</v>
      </c>
      <c r="BL181" s="17" t="s">
        <v>219</v>
      </c>
      <c r="BM181" s="138" t="s">
        <v>435</v>
      </c>
    </row>
    <row r="182" spans="2:65" s="12" customFormat="1">
      <c r="B182" s="144"/>
      <c r="D182" s="145" t="s">
        <v>145</v>
      </c>
      <c r="E182" s="146" t="s">
        <v>35</v>
      </c>
      <c r="F182" s="147" t="s">
        <v>436</v>
      </c>
      <c r="H182" s="148">
        <v>1.08</v>
      </c>
      <c r="I182" s="149"/>
      <c r="L182" s="144"/>
      <c r="M182" s="150"/>
      <c r="T182" s="151"/>
      <c r="AT182" s="146" t="s">
        <v>145</v>
      </c>
      <c r="AU182" s="146" t="s">
        <v>88</v>
      </c>
      <c r="AV182" s="12" t="s">
        <v>88</v>
      </c>
      <c r="AW182" s="12" t="s">
        <v>37</v>
      </c>
      <c r="AX182" s="12" t="s">
        <v>78</v>
      </c>
      <c r="AY182" s="146" t="s">
        <v>129</v>
      </c>
    </row>
    <row r="183" spans="2:65" s="12" customFormat="1">
      <c r="B183" s="144"/>
      <c r="D183" s="145" t="s">
        <v>145</v>
      </c>
      <c r="E183" s="146" t="s">
        <v>35</v>
      </c>
      <c r="F183" s="147" t="s">
        <v>437</v>
      </c>
      <c r="H183" s="148">
        <v>2.7</v>
      </c>
      <c r="I183" s="149"/>
      <c r="L183" s="144"/>
      <c r="M183" s="150"/>
      <c r="T183" s="151"/>
      <c r="AT183" s="146" t="s">
        <v>145</v>
      </c>
      <c r="AU183" s="146" t="s">
        <v>88</v>
      </c>
      <c r="AV183" s="12" t="s">
        <v>88</v>
      </c>
      <c r="AW183" s="12" t="s">
        <v>37</v>
      </c>
      <c r="AX183" s="12" t="s">
        <v>78</v>
      </c>
      <c r="AY183" s="146" t="s">
        <v>129</v>
      </c>
    </row>
    <row r="184" spans="2:65" s="13" customFormat="1">
      <c r="B184" s="152"/>
      <c r="D184" s="145" t="s">
        <v>145</v>
      </c>
      <c r="E184" s="153" t="s">
        <v>35</v>
      </c>
      <c r="F184" s="154" t="s">
        <v>148</v>
      </c>
      <c r="H184" s="155">
        <v>3.78</v>
      </c>
      <c r="I184" s="156"/>
      <c r="L184" s="152"/>
      <c r="M184" s="157"/>
      <c r="T184" s="158"/>
      <c r="AT184" s="153" t="s">
        <v>145</v>
      </c>
      <c r="AU184" s="153" t="s">
        <v>88</v>
      </c>
      <c r="AV184" s="13" t="s">
        <v>136</v>
      </c>
      <c r="AW184" s="13" t="s">
        <v>37</v>
      </c>
      <c r="AX184" s="13" t="s">
        <v>86</v>
      </c>
      <c r="AY184" s="153" t="s">
        <v>129</v>
      </c>
    </row>
    <row r="185" spans="2:65" s="1" customFormat="1" ht="24.2" customHeight="1">
      <c r="B185" s="32"/>
      <c r="C185" s="127" t="s">
        <v>438</v>
      </c>
      <c r="D185" s="127" t="s">
        <v>132</v>
      </c>
      <c r="E185" s="128" t="s">
        <v>439</v>
      </c>
      <c r="F185" s="129" t="s">
        <v>440</v>
      </c>
      <c r="G185" s="130" t="s">
        <v>172</v>
      </c>
      <c r="H185" s="131">
        <v>0.86299999999999999</v>
      </c>
      <c r="I185" s="132"/>
      <c r="J185" s="133">
        <f>ROUND(I185*H185,2)</f>
        <v>0</v>
      </c>
      <c r="K185" s="129" t="s">
        <v>141</v>
      </c>
      <c r="L185" s="32"/>
      <c r="M185" s="134" t="s">
        <v>35</v>
      </c>
      <c r="N185" s="135" t="s">
        <v>49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219</v>
      </c>
      <c r="AT185" s="138" t="s">
        <v>132</v>
      </c>
      <c r="AU185" s="138" t="s">
        <v>88</v>
      </c>
      <c r="AY185" s="17" t="s">
        <v>129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86</v>
      </c>
      <c r="BK185" s="139">
        <f>ROUND(I185*H185,2)</f>
        <v>0</v>
      </c>
      <c r="BL185" s="17" t="s">
        <v>219</v>
      </c>
      <c r="BM185" s="138" t="s">
        <v>441</v>
      </c>
    </row>
    <row r="186" spans="2:65" s="1" customFormat="1">
      <c r="B186" s="32"/>
      <c r="D186" s="140" t="s">
        <v>143</v>
      </c>
      <c r="F186" s="141" t="s">
        <v>442</v>
      </c>
      <c r="I186" s="142"/>
      <c r="L186" s="32"/>
      <c r="M186" s="143"/>
      <c r="T186" s="53"/>
      <c r="AT186" s="17" t="s">
        <v>143</v>
      </c>
      <c r="AU186" s="17" t="s">
        <v>88</v>
      </c>
    </row>
    <row r="187" spans="2:65" s="1" customFormat="1" ht="37.9" customHeight="1">
      <c r="B187" s="32"/>
      <c r="C187" s="127" t="s">
        <v>443</v>
      </c>
      <c r="D187" s="127" t="s">
        <v>132</v>
      </c>
      <c r="E187" s="128" t="s">
        <v>444</v>
      </c>
      <c r="F187" s="129" t="s">
        <v>445</v>
      </c>
      <c r="G187" s="130" t="s">
        <v>172</v>
      </c>
      <c r="H187" s="131">
        <v>0.86299999999999999</v>
      </c>
      <c r="I187" s="132"/>
      <c r="J187" s="133">
        <f>ROUND(I187*H187,2)</f>
        <v>0</v>
      </c>
      <c r="K187" s="129" t="s">
        <v>141</v>
      </c>
      <c r="L187" s="32"/>
      <c r="M187" s="134" t="s">
        <v>35</v>
      </c>
      <c r="N187" s="135" t="s">
        <v>49</v>
      </c>
      <c r="P187" s="136">
        <f>O187*H187</f>
        <v>0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AR187" s="138" t="s">
        <v>219</v>
      </c>
      <c r="AT187" s="138" t="s">
        <v>132</v>
      </c>
      <c r="AU187" s="138" t="s">
        <v>88</v>
      </c>
      <c r="AY187" s="17" t="s">
        <v>129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86</v>
      </c>
      <c r="BK187" s="139">
        <f>ROUND(I187*H187,2)</f>
        <v>0</v>
      </c>
      <c r="BL187" s="17" t="s">
        <v>219</v>
      </c>
      <c r="BM187" s="138" t="s">
        <v>446</v>
      </c>
    </row>
    <row r="188" spans="2:65" s="1" customFormat="1">
      <c r="B188" s="32"/>
      <c r="D188" s="140" t="s">
        <v>143</v>
      </c>
      <c r="F188" s="141" t="s">
        <v>447</v>
      </c>
      <c r="I188" s="142"/>
      <c r="L188" s="32"/>
      <c r="M188" s="143"/>
      <c r="T188" s="53"/>
      <c r="AT188" s="17" t="s">
        <v>143</v>
      </c>
      <c r="AU188" s="17" t="s">
        <v>88</v>
      </c>
    </row>
    <row r="189" spans="2:65" s="11" customFormat="1" ht="22.9" customHeight="1">
      <c r="B189" s="115"/>
      <c r="D189" s="116" t="s">
        <v>77</v>
      </c>
      <c r="E189" s="125" t="s">
        <v>448</v>
      </c>
      <c r="F189" s="125" t="s">
        <v>449</v>
      </c>
      <c r="I189" s="118"/>
      <c r="J189" s="126">
        <f>BK189</f>
        <v>0</v>
      </c>
      <c r="L189" s="115"/>
      <c r="M189" s="120"/>
      <c r="P189" s="121">
        <f>SUM(P190:P224)</f>
        <v>0</v>
      </c>
      <c r="R189" s="121">
        <f>SUM(R190:R224)</f>
        <v>3.7881500000000004</v>
      </c>
      <c r="T189" s="122">
        <f>SUM(T190:T224)</f>
        <v>0</v>
      </c>
      <c r="AR189" s="116" t="s">
        <v>88</v>
      </c>
      <c r="AT189" s="123" t="s">
        <v>77</v>
      </c>
      <c r="AU189" s="123" t="s">
        <v>86</v>
      </c>
      <c r="AY189" s="116" t="s">
        <v>129</v>
      </c>
      <c r="BK189" s="124">
        <f>SUM(BK190:BK224)</f>
        <v>0</v>
      </c>
    </row>
    <row r="190" spans="2:65" s="1" customFormat="1" ht="16.5" customHeight="1">
      <c r="B190" s="32"/>
      <c r="C190" s="127" t="s">
        <v>450</v>
      </c>
      <c r="D190" s="127" t="s">
        <v>132</v>
      </c>
      <c r="E190" s="128" t="s">
        <v>451</v>
      </c>
      <c r="F190" s="129" t="s">
        <v>452</v>
      </c>
      <c r="G190" s="130" t="s">
        <v>275</v>
      </c>
      <c r="H190" s="131">
        <v>7</v>
      </c>
      <c r="I190" s="132"/>
      <c r="J190" s="133">
        <f>ROUND(I190*H190,2)</f>
        <v>0</v>
      </c>
      <c r="K190" s="129" t="s">
        <v>141</v>
      </c>
      <c r="L190" s="32"/>
      <c r="M190" s="134" t="s">
        <v>35</v>
      </c>
      <c r="N190" s="135" t="s">
        <v>49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219</v>
      </c>
      <c r="AT190" s="138" t="s">
        <v>132</v>
      </c>
      <c r="AU190" s="138" t="s">
        <v>88</v>
      </c>
      <c r="AY190" s="17" t="s">
        <v>129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86</v>
      </c>
      <c r="BK190" s="139">
        <f>ROUND(I190*H190,2)</f>
        <v>0</v>
      </c>
      <c r="BL190" s="17" t="s">
        <v>219</v>
      </c>
      <c r="BM190" s="138" t="s">
        <v>453</v>
      </c>
    </row>
    <row r="191" spans="2:65" s="1" customFormat="1">
      <c r="B191" s="32"/>
      <c r="D191" s="140" t="s">
        <v>143</v>
      </c>
      <c r="F191" s="141" t="s">
        <v>454</v>
      </c>
      <c r="I191" s="142"/>
      <c r="L191" s="32"/>
      <c r="M191" s="143"/>
      <c r="T191" s="53"/>
      <c r="AT191" s="17" t="s">
        <v>143</v>
      </c>
      <c r="AU191" s="17" t="s">
        <v>88</v>
      </c>
    </row>
    <row r="192" spans="2:65" s="1" customFormat="1" ht="16.5" customHeight="1">
      <c r="B192" s="32"/>
      <c r="C192" s="163" t="s">
        <v>455</v>
      </c>
      <c r="D192" s="163" t="s">
        <v>263</v>
      </c>
      <c r="E192" s="164" t="s">
        <v>456</v>
      </c>
      <c r="F192" s="165" t="s">
        <v>457</v>
      </c>
      <c r="G192" s="166" t="s">
        <v>140</v>
      </c>
      <c r="H192" s="167">
        <v>3.85</v>
      </c>
      <c r="I192" s="168"/>
      <c r="J192" s="169">
        <f>ROUND(I192*H192,2)</f>
        <v>0</v>
      </c>
      <c r="K192" s="165" t="s">
        <v>141</v>
      </c>
      <c r="L192" s="170"/>
      <c r="M192" s="171" t="s">
        <v>35</v>
      </c>
      <c r="N192" s="172" t="s">
        <v>49</v>
      </c>
      <c r="P192" s="136">
        <f>O192*H192</f>
        <v>0</v>
      </c>
      <c r="Q192" s="136">
        <v>2.1999999999999999E-2</v>
      </c>
      <c r="R192" s="136">
        <f>Q192*H192</f>
        <v>8.4699999999999998E-2</v>
      </c>
      <c r="S192" s="136">
        <v>0</v>
      </c>
      <c r="T192" s="137">
        <f>S192*H192</f>
        <v>0</v>
      </c>
      <c r="AR192" s="138" t="s">
        <v>365</v>
      </c>
      <c r="AT192" s="138" t="s">
        <v>263</v>
      </c>
      <c r="AU192" s="138" t="s">
        <v>88</v>
      </c>
      <c r="AY192" s="17" t="s">
        <v>129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86</v>
      </c>
      <c r="BK192" s="139">
        <f>ROUND(I192*H192,2)</f>
        <v>0</v>
      </c>
      <c r="BL192" s="17" t="s">
        <v>219</v>
      </c>
      <c r="BM192" s="138" t="s">
        <v>458</v>
      </c>
    </row>
    <row r="193" spans="2:65" s="12" customFormat="1">
      <c r="B193" s="144"/>
      <c r="D193" s="145" t="s">
        <v>145</v>
      </c>
      <c r="F193" s="147" t="s">
        <v>459</v>
      </c>
      <c r="H193" s="148">
        <v>3.85</v>
      </c>
      <c r="I193" s="149"/>
      <c r="L193" s="144"/>
      <c r="M193" s="150"/>
      <c r="T193" s="151"/>
      <c r="AT193" s="146" t="s">
        <v>145</v>
      </c>
      <c r="AU193" s="146" t="s">
        <v>88</v>
      </c>
      <c r="AV193" s="12" t="s">
        <v>88</v>
      </c>
      <c r="AW193" s="12" t="s">
        <v>4</v>
      </c>
      <c r="AX193" s="12" t="s">
        <v>86</v>
      </c>
      <c r="AY193" s="146" t="s">
        <v>129</v>
      </c>
    </row>
    <row r="194" spans="2:65" s="1" customFormat="1" ht="16.5" customHeight="1">
      <c r="B194" s="32"/>
      <c r="C194" s="127" t="s">
        <v>460</v>
      </c>
      <c r="D194" s="127" t="s">
        <v>132</v>
      </c>
      <c r="E194" s="128" t="s">
        <v>461</v>
      </c>
      <c r="F194" s="129" t="s">
        <v>462</v>
      </c>
      <c r="G194" s="130" t="s">
        <v>275</v>
      </c>
      <c r="H194" s="131">
        <v>7</v>
      </c>
      <c r="I194" s="132"/>
      <c r="J194" s="133">
        <f>ROUND(I194*H194,2)</f>
        <v>0</v>
      </c>
      <c r="K194" s="129" t="s">
        <v>141</v>
      </c>
      <c r="L194" s="32"/>
      <c r="M194" s="134" t="s">
        <v>35</v>
      </c>
      <c r="N194" s="135" t="s">
        <v>49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219</v>
      </c>
      <c r="AT194" s="138" t="s">
        <v>132</v>
      </c>
      <c r="AU194" s="138" t="s">
        <v>88</v>
      </c>
      <c r="AY194" s="17" t="s">
        <v>129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86</v>
      </c>
      <c r="BK194" s="139">
        <f>ROUND(I194*H194,2)</f>
        <v>0</v>
      </c>
      <c r="BL194" s="17" t="s">
        <v>219</v>
      </c>
      <c r="BM194" s="138" t="s">
        <v>463</v>
      </c>
    </row>
    <row r="195" spans="2:65" s="1" customFormat="1">
      <c r="B195" s="32"/>
      <c r="D195" s="140" t="s">
        <v>143</v>
      </c>
      <c r="F195" s="141" t="s">
        <v>464</v>
      </c>
      <c r="I195" s="142"/>
      <c r="L195" s="32"/>
      <c r="M195" s="143"/>
      <c r="T195" s="53"/>
      <c r="AT195" s="17" t="s">
        <v>143</v>
      </c>
      <c r="AU195" s="17" t="s">
        <v>88</v>
      </c>
    </row>
    <row r="196" spans="2:65" s="1" customFormat="1" ht="16.5" customHeight="1">
      <c r="B196" s="32"/>
      <c r="C196" s="163" t="s">
        <v>465</v>
      </c>
      <c r="D196" s="163" t="s">
        <v>263</v>
      </c>
      <c r="E196" s="164" t="s">
        <v>466</v>
      </c>
      <c r="F196" s="165" t="s">
        <v>467</v>
      </c>
      <c r="G196" s="166" t="s">
        <v>140</v>
      </c>
      <c r="H196" s="167">
        <v>3.5</v>
      </c>
      <c r="I196" s="168"/>
      <c r="J196" s="169">
        <f>ROUND(I196*H196,2)</f>
        <v>0</v>
      </c>
      <c r="K196" s="165" t="s">
        <v>141</v>
      </c>
      <c r="L196" s="170"/>
      <c r="M196" s="171" t="s">
        <v>35</v>
      </c>
      <c r="N196" s="172" t="s">
        <v>49</v>
      </c>
      <c r="P196" s="136">
        <f>O196*H196</f>
        <v>0</v>
      </c>
      <c r="Q196" s="136">
        <v>1.4999999999999999E-2</v>
      </c>
      <c r="R196" s="136">
        <f>Q196*H196</f>
        <v>5.2499999999999998E-2</v>
      </c>
      <c r="S196" s="136">
        <v>0</v>
      </c>
      <c r="T196" s="137">
        <f>S196*H196</f>
        <v>0</v>
      </c>
      <c r="AR196" s="138" t="s">
        <v>365</v>
      </c>
      <c r="AT196" s="138" t="s">
        <v>263</v>
      </c>
      <c r="AU196" s="138" t="s">
        <v>88</v>
      </c>
      <c r="AY196" s="17" t="s">
        <v>129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86</v>
      </c>
      <c r="BK196" s="139">
        <f>ROUND(I196*H196,2)</f>
        <v>0</v>
      </c>
      <c r="BL196" s="17" t="s">
        <v>219</v>
      </c>
      <c r="BM196" s="138" t="s">
        <v>468</v>
      </c>
    </row>
    <row r="197" spans="2:65" s="1" customFormat="1" ht="16.5" customHeight="1">
      <c r="B197" s="32"/>
      <c r="C197" s="127" t="s">
        <v>469</v>
      </c>
      <c r="D197" s="127" t="s">
        <v>132</v>
      </c>
      <c r="E197" s="128" t="s">
        <v>470</v>
      </c>
      <c r="F197" s="129" t="s">
        <v>471</v>
      </c>
      <c r="G197" s="130" t="s">
        <v>358</v>
      </c>
      <c r="H197" s="131">
        <v>4.4000000000000004</v>
      </c>
      <c r="I197" s="132"/>
      <c r="J197" s="133">
        <f>ROUND(I197*H197,2)</f>
        <v>0</v>
      </c>
      <c r="K197" s="129" t="s">
        <v>141</v>
      </c>
      <c r="L197" s="32"/>
      <c r="M197" s="134" t="s">
        <v>35</v>
      </c>
      <c r="N197" s="135" t="s">
        <v>49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219</v>
      </c>
      <c r="AT197" s="138" t="s">
        <v>132</v>
      </c>
      <c r="AU197" s="138" t="s">
        <v>88</v>
      </c>
      <c r="AY197" s="17" t="s">
        <v>129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86</v>
      </c>
      <c r="BK197" s="139">
        <f>ROUND(I197*H197,2)</f>
        <v>0</v>
      </c>
      <c r="BL197" s="17" t="s">
        <v>219</v>
      </c>
      <c r="BM197" s="138" t="s">
        <v>472</v>
      </c>
    </row>
    <row r="198" spans="2:65" s="1" customFormat="1">
      <c r="B198" s="32"/>
      <c r="D198" s="140" t="s">
        <v>143</v>
      </c>
      <c r="F198" s="141" t="s">
        <v>473</v>
      </c>
      <c r="I198" s="142"/>
      <c r="L198" s="32"/>
      <c r="M198" s="143"/>
      <c r="T198" s="53"/>
      <c r="AT198" s="17" t="s">
        <v>143</v>
      </c>
      <c r="AU198" s="17" t="s">
        <v>88</v>
      </c>
    </row>
    <row r="199" spans="2:65" s="1" customFormat="1" ht="16.5" customHeight="1">
      <c r="B199" s="32"/>
      <c r="C199" s="163" t="s">
        <v>474</v>
      </c>
      <c r="D199" s="163" t="s">
        <v>263</v>
      </c>
      <c r="E199" s="164" t="s">
        <v>475</v>
      </c>
      <c r="F199" s="165" t="s">
        <v>476</v>
      </c>
      <c r="G199" s="166" t="s">
        <v>358</v>
      </c>
      <c r="H199" s="167">
        <v>4.4000000000000004</v>
      </c>
      <c r="I199" s="168"/>
      <c r="J199" s="169">
        <f>ROUND(I199*H199,2)</f>
        <v>0</v>
      </c>
      <c r="K199" s="165" t="s">
        <v>141</v>
      </c>
      <c r="L199" s="170"/>
      <c r="M199" s="171" t="s">
        <v>35</v>
      </c>
      <c r="N199" s="172" t="s">
        <v>49</v>
      </c>
      <c r="P199" s="136">
        <f>O199*H199</f>
        <v>0</v>
      </c>
      <c r="Q199" s="136">
        <v>2.8999999999999998E-3</v>
      </c>
      <c r="R199" s="136">
        <f>Q199*H199</f>
        <v>1.2760000000000001E-2</v>
      </c>
      <c r="S199" s="136">
        <v>0</v>
      </c>
      <c r="T199" s="137">
        <f>S199*H199</f>
        <v>0</v>
      </c>
      <c r="AR199" s="138" t="s">
        <v>365</v>
      </c>
      <c r="AT199" s="138" t="s">
        <v>263</v>
      </c>
      <c r="AU199" s="138" t="s">
        <v>88</v>
      </c>
      <c r="AY199" s="17" t="s">
        <v>129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86</v>
      </c>
      <c r="BK199" s="139">
        <f>ROUND(I199*H199,2)</f>
        <v>0</v>
      </c>
      <c r="BL199" s="17" t="s">
        <v>219</v>
      </c>
      <c r="BM199" s="138" t="s">
        <v>477</v>
      </c>
    </row>
    <row r="200" spans="2:65" s="1" customFormat="1" ht="16.5" customHeight="1">
      <c r="B200" s="32"/>
      <c r="C200" s="127" t="s">
        <v>478</v>
      </c>
      <c r="D200" s="127" t="s">
        <v>132</v>
      </c>
      <c r="E200" s="128" t="s">
        <v>479</v>
      </c>
      <c r="F200" s="129" t="s">
        <v>480</v>
      </c>
      <c r="G200" s="130" t="s">
        <v>351</v>
      </c>
      <c r="H200" s="131">
        <v>2301</v>
      </c>
      <c r="I200" s="132"/>
      <c r="J200" s="133">
        <f>ROUND(I200*H200,2)</f>
        <v>0</v>
      </c>
      <c r="K200" s="129" t="s">
        <v>141</v>
      </c>
      <c r="L200" s="32"/>
      <c r="M200" s="134" t="s">
        <v>35</v>
      </c>
      <c r="N200" s="135" t="s">
        <v>49</v>
      </c>
      <c r="P200" s="136">
        <f>O200*H200</f>
        <v>0</v>
      </c>
      <c r="Q200" s="136">
        <v>5.0000000000000002E-5</v>
      </c>
      <c r="R200" s="136">
        <f>Q200*H200</f>
        <v>0.11505</v>
      </c>
      <c r="S200" s="136">
        <v>0</v>
      </c>
      <c r="T200" s="137">
        <f>S200*H200</f>
        <v>0</v>
      </c>
      <c r="AR200" s="138" t="s">
        <v>219</v>
      </c>
      <c r="AT200" s="138" t="s">
        <v>132</v>
      </c>
      <c r="AU200" s="138" t="s">
        <v>88</v>
      </c>
      <c r="AY200" s="17" t="s">
        <v>129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86</v>
      </c>
      <c r="BK200" s="139">
        <f>ROUND(I200*H200,2)</f>
        <v>0</v>
      </c>
      <c r="BL200" s="17" t="s">
        <v>219</v>
      </c>
      <c r="BM200" s="138" t="s">
        <v>481</v>
      </c>
    </row>
    <row r="201" spans="2:65" s="1" customFormat="1">
      <c r="B201" s="32"/>
      <c r="D201" s="140" t="s">
        <v>143</v>
      </c>
      <c r="F201" s="141" t="s">
        <v>482</v>
      </c>
      <c r="I201" s="142"/>
      <c r="L201" s="32"/>
      <c r="M201" s="143"/>
      <c r="T201" s="53"/>
      <c r="AT201" s="17" t="s">
        <v>143</v>
      </c>
      <c r="AU201" s="17" t="s">
        <v>88</v>
      </c>
    </row>
    <row r="202" spans="2:65" s="12" customFormat="1">
      <c r="B202" s="144"/>
      <c r="D202" s="145" t="s">
        <v>145</v>
      </c>
      <c r="F202" s="147" t="s">
        <v>483</v>
      </c>
      <c r="H202" s="148">
        <v>2301</v>
      </c>
      <c r="I202" s="149"/>
      <c r="L202" s="144"/>
      <c r="M202" s="150"/>
      <c r="T202" s="151"/>
      <c r="AT202" s="146" t="s">
        <v>145</v>
      </c>
      <c r="AU202" s="146" t="s">
        <v>88</v>
      </c>
      <c r="AV202" s="12" t="s">
        <v>88</v>
      </c>
      <c r="AW202" s="12" t="s">
        <v>4</v>
      </c>
      <c r="AX202" s="12" t="s">
        <v>86</v>
      </c>
      <c r="AY202" s="146" t="s">
        <v>129</v>
      </c>
    </row>
    <row r="203" spans="2:65" s="1" customFormat="1" ht="16.5" customHeight="1">
      <c r="B203" s="32"/>
      <c r="C203" s="163" t="s">
        <v>484</v>
      </c>
      <c r="D203" s="163" t="s">
        <v>263</v>
      </c>
      <c r="E203" s="164" t="s">
        <v>485</v>
      </c>
      <c r="F203" s="165" t="s">
        <v>486</v>
      </c>
      <c r="G203" s="166" t="s">
        <v>172</v>
      </c>
      <c r="H203" s="167">
        <v>1.2749999999999999</v>
      </c>
      <c r="I203" s="168"/>
      <c r="J203" s="169">
        <f>ROUND(I203*H203,2)</f>
        <v>0</v>
      </c>
      <c r="K203" s="165" t="s">
        <v>141</v>
      </c>
      <c r="L203" s="170"/>
      <c r="M203" s="171" t="s">
        <v>35</v>
      </c>
      <c r="N203" s="172" t="s">
        <v>49</v>
      </c>
      <c r="P203" s="136">
        <f>O203*H203</f>
        <v>0</v>
      </c>
      <c r="Q203" s="136">
        <v>1</v>
      </c>
      <c r="R203" s="136">
        <f>Q203*H203</f>
        <v>1.2749999999999999</v>
      </c>
      <c r="S203" s="136">
        <v>0</v>
      </c>
      <c r="T203" s="137">
        <f>S203*H203</f>
        <v>0</v>
      </c>
      <c r="AR203" s="138" t="s">
        <v>365</v>
      </c>
      <c r="AT203" s="138" t="s">
        <v>263</v>
      </c>
      <c r="AU203" s="138" t="s">
        <v>88</v>
      </c>
      <c r="AY203" s="17" t="s">
        <v>129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7" t="s">
        <v>86</v>
      </c>
      <c r="BK203" s="139">
        <f>ROUND(I203*H203,2)</f>
        <v>0</v>
      </c>
      <c r="BL203" s="17" t="s">
        <v>219</v>
      </c>
      <c r="BM203" s="138" t="s">
        <v>487</v>
      </c>
    </row>
    <row r="204" spans="2:65" s="12" customFormat="1">
      <c r="B204" s="144"/>
      <c r="D204" s="145" t="s">
        <v>145</v>
      </c>
      <c r="E204" s="146" t="s">
        <v>35</v>
      </c>
      <c r="F204" s="147" t="s">
        <v>488</v>
      </c>
      <c r="H204" s="148">
        <v>0.65300000000000002</v>
      </c>
      <c r="I204" s="149"/>
      <c r="L204" s="144"/>
      <c r="M204" s="150"/>
      <c r="T204" s="151"/>
      <c r="AT204" s="146" t="s">
        <v>145</v>
      </c>
      <c r="AU204" s="146" t="s">
        <v>88</v>
      </c>
      <c r="AV204" s="12" t="s">
        <v>88</v>
      </c>
      <c r="AW204" s="12" t="s">
        <v>37</v>
      </c>
      <c r="AX204" s="12" t="s">
        <v>78</v>
      </c>
      <c r="AY204" s="146" t="s">
        <v>129</v>
      </c>
    </row>
    <row r="205" spans="2:65" s="12" customFormat="1">
      <c r="B205" s="144"/>
      <c r="D205" s="145" t="s">
        <v>145</v>
      </c>
      <c r="E205" s="146" t="s">
        <v>35</v>
      </c>
      <c r="F205" s="147" t="s">
        <v>489</v>
      </c>
      <c r="H205" s="148">
        <v>0.622</v>
      </c>
      <c r="I205" s="149"/>
      <c r="L205" s="144"/>
      <c r="M205" s="150"/>
      <c r="T205" s="151"/>
      <c r="AT205" s="146" t="s">
        <v>145</v>
      </c>
      <c r="AU205" s="146" t="s">
        <v>88</v>
      </c>
      <c r="AV205" s="12" t="s">
        <v>88</v>
      </c>
      <c r="AW205" s="12" t="s">
        <v>37</v>
      </c>
      <c r="AX205" s="12" t="s">
        <v>78</v>
      </c>
      <c r="AY205" s="146" t="s">
        <v>129</v>
      </c>
    </row>
    <row r="206" spans="2:65" s="13" customFormat="1">
      <c r="B206" s="152"/>
      <c r="D206" s="145" t="s">
        <v>145</v>
      </c>
      <c r="E206" s="153" t="s">
        <v>35</v>
      </c>
      <c r="F206" s="154" t="s">
        <v>148</v>
      </c>
      <c r="H206" s="155">
        <v>1.2749999999999999</v>
      </c>
      <c r="I206" s="156"/>
      <c r="L206" s="152"/>
      <c r="M206" s="157"/>
      <c r="T206" s="158"/>
      <c r="AT206" s="153" t="s">
        <v>145</v>
      </c>
      <c r="AU206" s="153" t="s">
        <v>88</v>
      </c>
      <c r="AV206" s="13" t="s">
        <v>136</v>
      </c>
      <c r="AW206" s="13" t="s">
        <v>37</v>
      </c>
      <c r="AX206" s="13" t="s">
        <v>86</v>
      </c>
      <c r="AY206" s="153" t="s">
        <v>129</v>
      </c>
    </row>
    <row r="207" spans="2:65" s="1" customFormat="1" ht="16.5" customHeight="1">
      <c r="B207" s="32"/>
      <c r="C207" s="163" t="s">
        <v>490</v>
      </c>
      <c r="D207" s="163" t="s">
        <v>263</v>
      </c>
      <c r="E207" s="164" t="s">
        <v>491</v>
      </c>
      <c r="F207" s="165" t="s">
        <v>492</v>
      </c>
      <c r="G207" s="166" t="s">
        <v>172</v>
      </c>
      <c r="H207" s="167">
        <v>2.8000000000000001E-2</v>
      </c>
      <c r="I207" s="168"/>
      <c r="J207" s="169">
        <f>ROUND(I207*H207,2)</f>
        <v>0</v>
      </c>
      <c r="K207" s="165" t="s">
        <v>141</v>
      </c>
      <c r="L207" s="170"/>
      <c r="M207" s="171" t="s">
        <v>35</v>
      </c>
      <c r="N207" s="172" t="s">
        <v>49</v>
      </c>
      <c r="P207" s="136">
        <f>O207*H207</f>
        <v>0</v>
      </c>
      <c r="Q207" s="136">
        <v>1</v>
      </c>
      <c r="R207" s="136">
        <f>Q207*H207</f>
        <v>2.8000000000000001E-2</v>
      </c>
      <c r="S207" s="136">
        <v>0</v>
      </c>
      <c r="T207" s="137">
        <f>S207*H207</f>
        <v>0</v>
      </c>
      <c r="AR207" s="138" t="s">
        <v>365</v>
      </c>
      <c r="AT207" s="138" t="s">
        <v>263</v>
      </c>
      <c r="AU207" s="138" t="s">
        <v>88</v>
      </c>
      <c r="AY207" s="17" t="s">
        <v>129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86</v>
      </c>
      <c r="BK207" s="139">
        <f>ROUND(I207*H207,2)</f>
        <v>0</v>
      </c>
      <c r="BL207" s="17" t="s">
        <v>219</v>
      </c>
      <c r="BM207" s="138" t="s">
        <v>493</v>
      </c>
    </row>
    <row r="208" spans="2:65" s="12" customFormat="1">
      <c r="B208" s="144"/>
      <c r="D208" s="145" t="s">
        <v>145</v>
      </c>
      <c r="E208" s="146" t="s">
        <v>35</v>
      </c>
      <c r="F208" s="147" t="s">
        <v>494</v>
      </c>
      <c r="H208" s="148">
        <v>2.8000000000000001E-2</v>
      </c>
      <c r="I208" s="149"/>
      <c r="L208" s="144"/>
      <c r="M208" s="150"/>
      <c r="T208" s="151"/>
      <c r="AT208" s="146" t="s">
        <v>145</v>
      </c>
      <c r="AU208" s="146" t="s">
        <v>88</v>
      </c>
      <c r="AV208" s="12" t="s">
        <v>88</v>
      </c>
      <c r="AW208" s="12" t="s">
        <v>37</v>
      </c>
      <c r="AX208" s="12" t="s">
        <v>86</v>
      </c>
      <c r="AY208" s="146" t="s">
        <v>129</v>
      </c>
    </row>
    <row r="209" spans="2:65" s="1" customFormat="1" ht="16.5" customHeight="1">
      <c r="B209" s="32"/>
      <c r="C209" s="163" t="s">
        <v>495</v>
      </c>
      <c r="D209" s="163" t="s">
        <v>263</v>
      </c>
      <c r="E209" s="164" t="s">
        <v>496</v>
      </c>
      <c r="F209" s="165" t="s">
        <v>497</v>
      </c>
      <c r="G209" s="166" t="s">
        <v>172</v>
      </c>
      <c r="H209" s="167">
        <v>0.13400000000000001</v>
      </c>
      <c r="I209" s="168"/>
      <c r="J209" s="169">
        <f>ROUND(I209*H209,2)</f>
        <v>0</v>
      </c>
      <c r="K209" s="165" t="s">
        <v>141</v>
      </c>
      <c r="L209" s="170"/>
      <c r="M209" s="171" t="s">
        <v>35</v>
      </c>
      <c r="N209" s="172" t="s">
        <v>49</v>
      </c>
      <c r="P209" s="136">
        <f>O209*H209</f>
        <v>0</v>
      </c>
      <c r="Q209" s="136">
        <v>1</v>
      </c>
      <c r="R209" s="136">
        <f>Q209*H209</f>
        <v>0.13400000000000001</v>
      </c>
      <c r="S209" s="136">
        <v>0</v>
      </c>
      <c r="T209" s="137">
        <f>S209*H209</f>
        <v>0</v>
      </c>
      <c r="AR209" s="138" t="s">
        <v>365</v>
      </c>
      <c r="AT209" s="138" t="s">
        <v>263</v>
      </c>
      <c r="AU209" s="138" t="s">
        <v>88</v>
      </c>
      <c r="AY209" s="17" t="s">
        <v>129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86</v>
      </c>
      <c r="BK209" s="139">
        <f>ROUND(I209*H209,2)</f>
        <v>0</v>
      </c>
      <c r="BL209" s="17" t="s">
        <v>219</v>
      </c>
      <c r="BM209" s="138" t="s">
        <v>498</v>
      </c>
    </row>
    <row r="210" spans="2:65" s="12" customFormat="1">
      <c r="B210" s="144"/>
      <c r="D210" s="145" t="s">
        <v>145</v>
      </c>
      <c r="E210" s="146" t="s">
        <v>35</v>
      </c>
      <c r="F210" s="147" t="s">
        <v>499</v>
      </c>
      <c r="H210" s="148">
        <v>0.13400000000000001</v>
      </c>
      <c r="I210" s="149"/>
      <c r="L210" s="144"/>
      <c r="M210" s="150"/>
      <c r="T210" s="151"/>
      <c r="AT210" s="146" t="s">
        <v>145</v>
      </c>
      <c r="AU210" s="146" t="s">
        <v>88</v>
      </c>
      <c r="AV210" s="12" t="s">
        <v>88</v>
      </c>
      <c r="AW210" s="12" t="s">
        <v>37</v>
      </c>
      <c r="AX210" s="12" t="s">
        <v>86</v>
      </c>
      <c r="AY210" s="146" t="s">
        <v>129</v>
      </c>
    </row>
    <row r="211" spans="2:65" s="1" customFormat="1" ht="16.5" customHeight="1">
      <c r="B211" s="32"/>
      <c r="C211" s="163" t="s">
        <v>500</v>
      </c>
      <c r="D211" s="163" t="s">
        <v>263</v>
      </c>
      <c r="E211" s="164" t="s">
        <v>501</v>
      </c>
      <c r="F211" s="165" t="s">
        <v>502</v>
      </c>
      <c r="G211" s="166" t="s">
        <v>172</v>
      </c>
      <c r="H211" s="167">
        <v>0.47099999999999997</v>
      </c>
      <c r="I211" s="168"/>
      <c r="J211" s="169">
        <f>ROUND(I211*H211,2)</f>
        <v>0</v>
      </c>
      <c r="K211" s="165" t="s">
        <v>141</v>
      </c>
      <c r="L211" s="170"/>
      <c r="M211" s="171" t="s">
        <v>35</v>
      </c>
      <c r="N211" s="172" t="s">
        <v>49</v>
      </c>
      <c r="P211" s="136">
        <f>O211*H211</f>
        <v>0</v>
      </c>
      <c r="Q211" s="136">
        <v>1</v>
      </c>
      <c r="R211" s="136">
        <f>Q211*H211</f>
        <v>0.47099999999999997</v>
      </c>
      <c r="S211" s="136">
        <v>0</v>
      </c>
      <c r="T211" s="137">
        <f>S211*H211</f>
        <v>0</v>
      </c>
      <c r="AR211" s="138" t="s">
        <v>365</v>
      </c>
      <c r="AT211" s="138" t="s">
        <v>263</v>
      </c>
      <c r="AU211" s="138" t="s">
        <v>88</v>
      </c>
      <c r="AY211" s="17" t="s">
        <v>129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86</v>
      </c>
      <c r="BK211" s="139">
        <f>ROUND(I211*H211,2)</f>
        <v>0</v>
      </c>
      <c r="BL211" s="17" t="s">
        <v>219</v>
      </c>
      <c r="BM211" s="138" t="s">
        <v>503</v>
      </c>
    </row>
    <row r="212" spans="2:65" s="12" customFormat="1">
      <c r="B212" s="144"/>
      <c r="D212" s="145" t="s">
        <v>145</v>
      </c>
      <c r="E212" s="146" t="s">
        <v>35</v>
      </c>
      <c r="F212" s="147" t="s">
        <v>504</v>
      </c>
      <c r="H212" s="148">
        <v>0.47099999999999997</v>
      </c>
      <c r="I212" s="149"/>
      <c r="L212" s="144"/>
      <c r="M212" s="150"/>
      <c r="T212" s="151"/>
      <c r="AT212" s="146" t="s">
        <v>145</v>
      </c>
      <c r="AU212" s="146" t="s">
        <v>88</v>
      </c>
      <c r="AV212" s="12" t="s">
        <v>88</v>
      </c>
      <c r="AW212" s="12" t="s">
        <v>37</v>
      </c>
      <c r="AX212" s="12" t="s">
        <v>86</v>
      </c>
      <c r="AY212" s="146" t="s">
        <v>129</v>
      </c>
    </row>
    <row r="213" spans="2:65" s="1" customFormat="1" ht="16.5" customHeight="1">
      <c r="B213" s="32"/>
      <c r="C213" s="163" t="s">
        <v>505</v>
      </c>
      <c r="D213" s="163" t="s">
        <v>263</v>
      </c>
      <c r="E213" s="164" t="s">
        <v>506</v>
      </c>
      <c r="F213" s="165" t="s">
        <v>507</v>
      </c>
      <c r="G213" s="166" t="s">
        <v>172</v>
      </c>
      <c r="H213" s="167">
        <v>0.39300000000000002</v>
      </c>
      <c r="I213" s="168"/>
      <c r="J213" s="169">
        <f>ROUND(I213*H213,2)</f>
        <v>0</v>
      </c>
      <c r="K213" s="165" t="s">
        <v>141</v>
      </c>
      <c r="L213" s="170"/>
      <c r="M213" s="171" t="s">
        <v>35</v>
      </c>
      <c r="N213" s="172" t="s">
        <v>49</v>
      </c>
      <c r="P213" s="136">
        <f>O213*H213</f>
        <v>0</v>
      </c>
      <c r="Q213" s="136">
        <v>1</v>
      </c>
      <c r="R213" s="136">
        <f>Q213*H213</f>
        <v>0.39300000000000002</v>
      </c>
      <c r="S213" s="136">
        <v>0</v>
      </c>
      <c r="T213" s="137">
        <f>S213*H213</f>
        <v>0</v>
      </c>
      <c r="AR213" s="138" t="s">
        <v>365</v>
      </c>
      <c r="AT213" s="138" t="s">
        <v>263</v>
      </c>
      <c r="AU213" s="138" t="s">
        <v>88</v>
      </c>
      <c r="AY213" s="17" t="s">
        <v>129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86</v>
      </c>
      <c r="BK213" s="139">
        <f>ROUND(I213*H213,2)</f>
        <v>0</v>
      </c>
      <c r="BL213" s="17" t="s">
        <v>219</v>
      </c>
      <c r="BM213" s="138" t="s">
        <v>508</v>
      </c>
    </row>
    <row r="214" spans="2:65" s="12" customFormat="1">
      <c r="B214" s="144"/>
      <c r="D214" s="145" t="s">
        <v>145</v>
      </c>
      <c r="E214" s="146" t="s">
        <v>35</v>
      </c>
      <c r="F214" s="147" t="s">
        <v>509</v>
      </c>
      <c r="H214" s="148">
        <v>0.39300000000000002</v>
      </c>
      <c r="I214" s="149"/>
      <c r="L214" s="144"/>
      <c r="M214" s="150"/>
      <c r="T214" s="151"/>
      <c r="AT214" s="146" t="s">
        <v>145</v>
      </c>
      <c r="AU214" s="146" t="s">
        <v>88</v>
      </c>
      <c r="AV214" s="12" t="s">
        <v>88</v>
      </c>
      <c r="AW214" s="12" t="s">
        <v>37</v>
      </c>
      <c r="AX214" s="12" t="s">
        <v>86</v>
      </c>
      <c r="AY214" s="146" t="s">
        <v>129</v>
      </c>
    </row>
    <row r="215" spans="2:65" s="1" customFormat="1" ht="16.5" customHeight="1">
      <c r="B215" s="32"/>
      <c r="C215" s="127" t="s">
        <v>510</v>
      </c>
      <c r="D215" s="127" t="s">
        <v>132</v>
      </c>
      <c r="E215" s="128" t="s">
        <v>511</v>
      </c>
      <c r="F215" s="129" t="s">
        <v>512</v>
      </c>
      <c r="G215" s="130" t="s">
        <v>351</v>
      </c>
      <c r="H215" s="131">
        <v>2301</v>
      </c>
      <c r="I215" s="132"/>
      <c r="J215" s="133">
        <f>ROUND(I215*H215,2)</f>
        <v>0</v>
      </c>
      <c r="K215" s="129" t="s">
        <v>141</v>
      </c>
      <c r="L215" s="32"/>
      <c r="M215" s="134" t="s">
        <v>35</v>
      </c>
      <c r="N215" s="135" t="s">
        <v>49</v>
      </c>
      <c r="P215" s="136">
        <f>O215*H215</f>
        <v>0</v>
      </c>
      <c r="Q215" s="136">
        <v>1.3999999999999999E-4</v>
      </c>
      <c r="R215" s="136">
        <f>Q215*H215</f>
        <v>0.32213999999999998</v>
      </c>
      <c r="S215" s="136">
        <v>0</v>
      </c>
      <c r="T215" s="137">
        <f>S215*H215</f>
        <v>0</v>
      </c>
      <c r="AR215" s="138" t="s">
        <v>219</v>
      </c>
      <c r="AT215" s="138" t="s">
        <v>132</v>
      </c>
      <c r="AU215" s="138" t="s">
        <v>88</v>
      </c>
      <c r="AY215" s="17" t="s">
        <v>129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86</v>
      </c>
      <c r="BK215" s="139">
        <f>ROUND(I215*H215,2)</f>
        <v>0</v>
      </c>
      <c r="BL215" s="17" t="s">
        <v>219</v>
      </c>
      <c r="BM215" s="138" t="s">
        <v>513</v>
      </c>
    </row>
    <row r="216" spans="2:65" s="1" customFormat="1">
      <c r="B216" s="32"/>
      <c r="D216" s="140" t="s">
        <v>143</v>
      </c>
      <c r="F216" s="141" t="s">
        <v>514</v>
      </c>
      <c r="I216" s="142"/>
      <c r="L216" s="32"/>
      <c r="M216" s="143"/>
      <c r="T216" s="53"/>
      <c r="AT216" s="17" t="s">
        <v>143</v>
      </c>
      <c r="AU216" s="17" t="s">
        <v>88</v>
      </c>
    </row>
    <row r="217" spans="2:65" s="1" customFormat="1" ht="19.5">
      <c r="B217" s="32"/>
      <c r="D217" s="145" t="s">
        <v>301</v>
      </c>
      <c r="F217" s="173" t="s">
        <v>515</v>
      </c>
      <c r="I217" s="142"/>
      <c r="L217" s="32"/>
      <c r="M217" s="143"/>
      <c r="T217" s="53"/>
      <c r="AT217" s="17" t="s">
        <v>301</v>
      </c>
      <c r="AU217" s="17" t="s">
        <v>88</v>
      </c>
    </row>
    <row r="218" spans="2:65" s="1" customFormat="1" ht="24.2" customHeight="1">
      <c r="B218" s="32"/>
      <c r="C218" s="127" t="s">
        <v>516</v>
      </c>
      <c r="D218" s="127" t="s">
        <v>132</v>
      </c>
      <c r="E218" s="128" t="s">
        <v>517</v>
      </c>
      <c r="F218" s="129" t="s">
        <v>518</v>
      </c>
      <c r="G218" s="130" t="s">
        <v>351</v>
      </c>
      <c r="H218" s="131">
        <v>90</v>
      </c>
      <c r="I218" s="132"/>
      <c r="J218" s="133">
        <f>ROUND(I218*H218,2)</f>
        <v>0</v>
      </c>
      <c r="K218" s="129" t="s">
        <v>35</v>
      </c>
      <c r="L218" s="32"/>
      <c r="M218" s="134" t="s">
        <v>35</v>
      </c>
      <c r="N218" s="135" t="s">
        <v>49</v>
      </c>
      <c r="P218" s="136">
        <f>O218*H218</f>
        <v>0</v>
      </c>
      <c r="Q218" s="136">
        <v>0.01</v>
      </c>
      <c r="R218" s="136">
        <f>Q218*H218</f>
        <v>0.9</v>
      </c>
      <c r="S218" s="136">
        <v>0</v>
      </c>
      <c r="T218" s="137">
        <f>S218*H218</f>
        <v>0</v>
      </c>
      <c r="AR218" s="138" t="s">
        <v>219</v>
      </c>
      <c r="AT218" s="138" t="s">
        <v>132</v>
      </c>
      <c r="AU218" s="138" t="s">
        <v>88</v>
      </c>
      <c r="AY218" s="17" t="s">
        <v>129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86</v>
      </c>
      <c r="BK218" s="139">
        <f>ROUND(I218*H218,2)</f>
        <v>0</v>
      </c>
      <c r="BL218" s="17" t="s">
        <v>219</v>
      </c>
      <c r="BM218" s="138" t="s">
        <v>519</v>
      </c>
    </row>
    <row r="219" spans="2:65" s="1" customFormat="1" ht="24.2" customHeight="1">
      <c r="B219" s="32"/>
      <c r="C219" s="127" t="s">
        <v>520</v>
      </c>
      <c r="D219" s="127" t="s">
        <v>132</v>
      </c>
      <c r="E219" s="128" t="s">
        <v>521</v>
      </c>
      <c r="F219" s="129" t="s">
        <v>522</v>
      </c>
      <c r="G219" s="130" t="s">
        <v>172</v>
      </c>
      <c r="H219" s="131">
        <v>3.7879999999999998</v>
      </c>
      <c r="I219" s="132"/>
      <c r="J219" s="133">
        <f>ROUND(I219*H219,2)</f>
        <v>0</v>
      </c>
      <c r="K219" s="129" t="s">
        <v>141</v>
      </c>
      <c r="L219" s="32"/>
      <c r="M219" s="134" t="s">
        <v>35</v>
      </c>
      <c r="N219" s="135" t="s">
        <v>49</v>
      </c>
      <c r="P219" s="136">
        <f>O219*H219</f>
        <v>0</v>
      </c>
      <c r="Q219" s="136">
        <v>0</v>
      </c>
      <c r="R219" s="136">
        <f>Q219*H219</f>
        <v>0</v>
      </c>
      <c r="S219" s="136">
        <v>0</v>
      </c>
      <c r="T219" s="137">
        <f>S219*H219</f>
        <v>0</v>
      </c>
      <c r="AR219" s="138" t="s">
        <v>219</v>
      </c>
      <c r="AT219" s="138" t="s">
        <v>132</v>
      </c>
      <c r="AU219" s="138" t="s">
        <v>88</v>
      </c>
      <c r="AY219" s="17" t="s">
        <v>129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7" t="s">
        <v>86</v>
      </c>
      <c r="BK219" s="139">
        <f>ROUND(I219*H219,2)</f>
        <v>0</v>
      </c>
      <c r="BL219" s="17" t="s">
        <v>219</v>
      </c>
      <c r="BM219" s="138" t="s">
        <v>523</v>
      </c>
    </row>
    <row r="220" spans="2:65" s="1" customFormat="1">
      <c r="B220" s="32"/>
      <c r="D220" s="140" t="s">
        <v>143</v>
      </c>
      <c r="F220" s="141" t="s">
        <v>524</v>
      </c>
      <c r="I220" s="142"/>
      <c r="L220" s="32"/>
      <c r="M220" s="143"/>
      <c r="T220" s="53"/>
      <c r="AT220" s="17" t="s">
        <v>143</v>
      </c>
      <c r="AU220" s="17" t="s">
        <v>88</v>
      </c>
    </row>
    <row r="221" spans="2:65" s="1" customFormat="1" ht="33" customHeight="1">
      <c r="B221" s="32"/>
      <c r="C221" s="127" t="s">
        <v>525</v>
      </c>
      <c r="D221" s="127" t="s">
        <v>132</v>
      </c>
      <c r="E221" s="128" t="s">
        <v>526</v>
      </c>
      <c r="F221" s="129" t="s">
        <v>527</v>
      </c>
      <c r="G221" s="130" t="s">
        <v>172</v>
      </c>
      <c r="H221" s="131">
        <v>3.7879999999999998</v>
      </c>
      <c r="I221" s="132"/>
      <c r="J221" s="133">
        <f>ROUND(I221*H221,2)</f>
        <v>0</v>
      </c>
      <c r="K221" s="129" t="s">
        <v>141</v>
      </c>
      <c r="L221" s="32"/>
      <c r="M221" s="134" t="s">
        <v>35</v>
      </c>
      <c r="N221" s="135" t="s">
        <v>49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219</v>
      </c>
      <c r="AT221" s="138" t="s">
        <v>132</v>
      </c>
      <c r="AU221" s="138" t="s">
        <v>88</v>
      </c>
      <c r="AY221" s="17" t="s">
        <v>129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86</v>
      </c>
      <c r="BK221" s="139">
        <f>ROUND(I221*H221,2)</f>
        <v>0</v>
      </c>
      <c r="BL221" s="17" t="s">
        <v>219</v>
      </c>
      <c r="BM221" s="138" t="s">
        <v>528</v>
      </c>
    </row>
    <row r="222" spans="2:65" s="1" customFormat="1">
      <c r="B222" s="32"/>
      <c r="D222" s="140" t="s">
        <v>143</v>
      </c>
      <c r="F222" s="141" t="s">
        <v>529</v>
      </c>
      <c r="I222" s="142"/>
      <c r="L222" s="32"/>
      <c r="M222" s="143"/>
      <c r="T222" s="53"/>
      <c r="AT222" s="17" t="s">
        <v>143</v>
      </c>
      <c r="AU222" s="17" t="s">
        <v>88</v>
      </c>
    </row>
    <row r="223" spans="2:65" s="1" customFormat="1" ht="33" customHeight="1">
      <c r="B223" s="32"/>
      <c r="C223" s="127" t="s">
        <v>530</v>
      </c>
      <c r="D223" s="127" t="s">
        <v>132</v>
      </c>
      <c r="E223" s="128" t="s">
        <v>531</v>
      </c>
      <c r="F223" s="129" t="s">
        <v>532</v>
      </c>
      <c r="G223" s="130" t="s">
        <v>172</v>
      </c>
      <c r="H223" s="131">
        <v>3.7879999999999998</v>
      </c>
      <c r="I223" s="132"/>
      <c r="J223" s="133">
        <f>ROUND(I223*H223,2)</f>
        <v>0</v>
      </c>
      <c r="K223" s="129" t="s">
        <v>141</v>
      </c>
      <c r="L223" s="32"/>
      <c r="M223" s="134" t="s">
        <v>35</v>
      </c>
      <c r="N223" s="135" t="s">
        <v>49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219</v>
      </c>
      <c r="AT223" s="138" t="s">
        <v>132</v>
      </c>
      <c r="AU223" s="138" t="s">
        <v>88</v>
      </c>
      <c r="AY223" s="17" t="s">
        <v>129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86</v>
      </c>
      <c r="BK223" s="139">
        <f>ROUND(I223*H223,2)</f>
        <v>0</v>
      </c>
      <c r="BL223" s="17" t="s">
        <v>219</v>
      </c>
      <c r="BM223" s="138" t="s">
        <v>533</v>
      </c>
    </row>
    <row r="224" spans="2:65" s="1" customFormat="1">
      <c r="B224" s="32"/>
      <c r="D224" s="140" t="s">
        <v>143</v>
      </c>
      <c r="F224" s="141" t="s">
        <v>534</v>
      </c>
      <c r="I224" s="142"/>
      <c r="L224" s="32"/>
      <c r="M224" s="143"/>
      <c r="T224" s="53"/>
      <c r="AT224" s="17" t="s">
        <v>143</v>
      </c>
      <c r="AU224" s="17" t="s">
        <v>88</v>
      </c>
    </row>
    <row r="225" spans="2:65" s="11" customFormat="1" ht="25.9" customHeight="1">
      <c r="B225" s="115"/>
      <c r="D225" s="116" t="s">
        <v>77</v>
      </c>
      <c r="E225" s="117" t="s">
        <v>535</v>
      </c>
      <c r="F225" s="117" t="s">
        <v>235</v>
      </c>
      <c r="I225" s="118"/>
      <c r="J225" s="119">
        <f>BK225</f>
        <v>0</v>
      </c>
      <c r="L225" s="115"/>
      <c r="M225" s="120"/>
      <c r="P225" s="121">
        <f>SUM(P226:P267)</f>
        <v>0</v>
      </c>
      <c r="R225" s="121">
        <f>SUM(R226:R267)</f>
        <v>1.7771162700000001</v>
      </c>
      <c r="T225" s="122">
        <f>SUM(T226:T267)</f>
        <v>0</v>
      </c>
      <c r="AR225" s="116" t="s">
        <v>86</v>
      </c>
      <c r="AT225" s="123" t="s">
        <v>77</v>
      </c>
      <c r="AU225" s="123" t="s">
        <v>78</v>
      </c>
      <c r="AY225" s="116" t="s">
        <v>129</v>
      </c>
      <c r="BK225" s="124">
        <f>SUM(BK226:BK267)</f>
        <v>0</v>
      </c>
    </row>
    <row r="226" spans="2:65" s="1" customFormat="1" ht="16.5" customHeight="1">
      <c r="B226" s="32"/>
      <c r="C226" s="127" t="s">
        <v>536</v>
      </c>
      <c r="D226" s="127" t="s">
        <v>132</v>
      </c>
      <c r="E226" s="128" t="s">
        <v>537</v>
      </c>
      <c r="F226" s="129" t="s">
        <v>538</v>
      </c>
      <c r="G226" s="130" t="s">
        <v>140</v>
      </c>
      <c r="H226" s="131">
        <v>255.3</v>
      </c>
      <c r="I226" s="132"/>
      <c r="J226" s="133">
        <f>ROUND(I226*H226,2)</f>
        <v>0</v>
      </c>
      <c r="K226" s="129" t="s">
        <v>141</v>
      </c>
      <c r="L226" s="32"/>
      <c r="M226" s="134" t="s">
        <v>35</v>
      </c>
      <c r="N226" s="135" t="s">
        <v>49</v>
      </c>
      <c r="P226" s="136">
        <f>O226*H226</f>
        <v>0</v>
      </c>
      <c r="Q226" s="136">
        <v>2.3000000000000001E-4</v>
      </c>
      <c r="R226" s="136">
        <f>Q226*H226</f>
        <v>5.8719000000000007E-2</v>
      </c>
      <c r="S226" s="136">
        <v>0</v>
      </c>
      <c r="T226" s="137">
        <f>S226*H226</f>
        <v>0</v>
      </c>
      <c r="AR226" s="138" t="s">
        <v>219</v>
      </c>
      <c r="AT226" s="138" t="s">
        <v>132</v>
      </c>
      <c r="AU226" s="138" t="s">
        <v>86</v>
      </c>
      <c r="AY226" s="17" t="s">
        <v>129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86</v>
      </c>
      <c r="BK226" s="139">
        <f>ROUND(I226*H226,2)</f>
        <v>0</v>
      </c>
      <c r="BL226" s="17" t="s">
        <v>219</v>
      </c>
      <c r="BM226" s="138" t="s">
        <v>539</v>
      </c>
    </row>
    <row r="227" spans="2:65" s="1" customFormat="1">
      <c r="B227" s="32"/>
      <c r="D227" s="140" t="s">
        <v>143</v>
      </c>
      <c r="F227" s="141" t="s">
        <v>540</v>
      </c>
      <c r="I227" s="142"/>
      <c r="L227" s="32"/>
      <c r="M227" s="143"/>
      <c r="T227" s="53"/>
      <c r="AT227" s="17" t="s">
        <v>143</v>
      </c>
      <c r="AU227" s="17" t="s">
        <v>86</v>
      </c>
    </row>
    <row r="228" spans="2:65" s="12" customFormat="1">
      <c r="B228" s="144"/>
      <c r="D228" s="145" t="s">
        <v>145</v>
      </c>
      <c r="E228" s="146" t="s">
        <v>35</v>
      </c>
      <c r="F228" s="147" t="s">
        <v>234</v>
      </c>
      <c r="H228" s="148">
        <v>255.3</v>
      </c>
      <c r="I228" s="149"/>
      <c r="L228" s="144"/>
      <c r="M228" s="150"/>
      <c r="T228" s="151"/>
      <c r="AT228" s="146" t="s">
        <v>145</v>
      </c>
      <c r="AU228" s="146" t="s">
        <v>86</v>
      </c>
      <c r="AV228" s="12" t="s">
        <v>88</v>
      </c>
      <c r="AW228" s="12" t="s">
        <v>37</v>
      </c>
      <c r="AX228" s="12" t="s">
        <v>86</v>
      </c>
      <c r="AY228" s="146" t="s">
        <v>129</v>
      </c>
    </row>
    <row r="229" spans="2:65" s="1" customFormat="1" ht="24.2" customHeight="1">
      <c r="B229" s="32"/>
      <c r="C229" s="163" t="s">
        <v>541</v>
      </c>
      <c r="D229" s="163" t="s">
        <v>263</v>
      </c>
      <c r="E229" s="164" t="s">
        <v>542</v>
      </c>
      <c r="F229" s="165" t="s">
        <v>543</v>
      </c>
      <c r="G229" s="166" t="s">
        <v>140</v>
      </c>
      <c r="H229" s="167">
        <v>280.83</v>
      </c>
      <c r="I229" s="168"/>
      <c r="J229" s="169">
        <f>ROUND(I229*H229,2)</f>
        <v>0</v>
      </c>
      <c r="K229" s="165" t="s">
        <v>141</v>
      </c>
      <c r="L229" s="170"/>
      <c r="M229" s="171" t="s">
        <v>35</v>
      </c>
      <c r="N229" s="172" t="s">
        <v>49</v>
      </c>
      <c r="P229" s="136">
        <f>O229*H229</f>
        <v>0</v>
      </c>
      <c r="Q229" s="136">
        <v>1.4999999999999999E-4</v>
      </c>
      <c r="R229" s="136">
        <f>Q229*H229</f>
        <v>4.2124499999999995E-2</v>
      </c>
      <c r="S229" s="136">
        <v>0</v>
      </c>
      <c r="T229" s="137">
        <f>S229*H229</f>
        <v>0</v>
      </c>
      <c r="AR229" s="138" t="s">
        <v>365</v>
      </c>
      <c r="AT229" s="138" t="s">
        <v>263</v>
      </c>
      <c r="AU229" s="138" t="s">
        <v>86</v>
      </c>
      <c r="AY229" s="17" t="s">
        <v>129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86</v>
      </c>
      <c r="BK229" s="139">
        <f>ROUND(I229*H229,2)</f>
        <v>0</v>
      </c>
      <c r="BL229" s="17" t="s">
        <v>219</v>
      </c>
      <c r="BM229" s="138" t="s">
        <v>544</v>
      </c>
    </row>
    <row r="230" spans="2:65" s="14" customFormat="1">
      <c r="B230" s="174"/>
      <c r="D230" s="145" t="s">
        <v>145</v>
      </c>
      <c r="E230" s="175" t="s">
        <v>35</v>
      </c>
      <c r="F230" s="176" t="s">
        <v>545</v>
      </c>
      <c r="H230" s="175" t="s">
        <v>35</v>
      </c>
      <c r="I230" s="177"/>
      <c r="L230" s="174"/>
      <c r="M230" s="178"/>
      <c r="T230" s="179"/>
      <c r="AT230" s="175" t="s">
        <v>145</v>
      </c>
      <c r="AU230" s="175" t="s">
        <v>86</v>
      </c>
      <c r="AV230" s="14" t="s">
        <v>86</v>
      </c>
      <c r="AW230" s="14" t="s">
        <v>37</v>
      </c>
      <c r="AX230" s="14" t="s">
        <v>78</v>
      </c>
      <c r="AY230" s="175" t="s">
        <v>129</v>
      </c>
    </row>
    <row r="231" spans="2:65" s="12" customFormat="1">
      <c r="B231" s="144"/>
      <c r="D231" s="145" t="s">
        <v>145</v>
      </c>
      <c r="E231" s="146" t="s">
        <v>35</v>
      </c>
      <c r="F231" s="147" t="s">
        <v>546</v>
      </c>
      <c r="H231" s="148">
        <v>280.83</v>
      </c>
      <c r="I231" s="149"/>
      <c r="L231" s="144"/>
      <c r="M231" s="150"/>
      <c r="T231" s="151"/>
      <c r="AT231" s="146" t="s">
        <v>145</v>
      </c>
      <c r="AU231" s="146" t="s">
        <v>86</v>
      </c>
      <c r="AV231" s="12" t="s">
        <v>88</v>
      </c>
      <c r="AW231" s="12" t="s">
        <v>37</v>
      </c>
      <c r="AX231" s="12" t="s">
        <v>86</v>
      </c>
      <c r="AY231" s="146" t="s">
        <v>129</v>
      </c>
    </row>
    <row r="232" spans="2:65" s="1" customFormat="1" ht="16.5" customHeight="1">
      <c r="B232" s="32"/>
      <c r="C232" s="127" t="s">
        <v>547</v>
      </c>
      <c r="D232" s="127" t="s">
        <v>132</v>
      </c>
      <c r="E232" s="128" t="s">
        <v>548</v>
      </c>
      <c r="F232" s="129" t="s">
        <v>549</v>
      </c>
      <c r="G232" s="130" t="s">
        <v>140</v>
      </c>
      <c r="H232" s="131">
        <v>255.3</v>
      </c>
      <c r="I232" s="132"/>
      <c r="J232" s="133">
        <f>ROUND(I232*H232,2)</f>
        <v>0</v>
      </c>
      <c r="K232" s="129" t="s">
        <v>141</v>
      </c>
      <c r="L232" s="32"/>
      <c r="M232" s="134" t="s">
        <v>35</v>
      </c>
      <c r="N232" s="135" t="s">
        <v>49</v>
      </c>
      <c r="P232" s="136">
        <f>O232*H232</f>
        <v>0</v>
      </c>
      <c r="Q232" s="136">
        <v>2.4000000000000001E-4</v>
      </c>
      <c r="R232" s="136">
        <f>Q232*H232</f>
        <v>6.1272000000000007E-2</v>
      </c>
      <c r="S232" s="136">
        <v>0</v>
      </c>
      <c r="T232" s="137">
        <f>S232*H232</f>
        <v>0</v>
      </c>
      <c r="AR232" s="138" t="s">
        <v>219</v>
      </c>
      <c r="AT232" s="138" t="s">
        <v>132</v>
      </c>
      <c r="AU232" s="138" t="s">
        <v>86</v>
      </c>
      <c r="AY232" s="17" t="s">
        <v>129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7" t="s">
        <v>86</v>
      </c>
      <c r="BK232" s="139">
        <f>ROUND(I232*H232,2)</f>
        <v>0</v>
      </c>
      <c r="BL232" s="17" t="s">
        <v>219</v>
      </c>
      <c r="BM232" s="138" t="s">
        <v>550</v>
      </c>
    </row>
    <row r="233" spans="2:65" s="1" customFormat="1">
      <c r="B233" s="32"/>
      <c r="D233" s="140" t="s">
        <v>143</v>
      </c>
      <c r="F233" s="141" t="s">
        <v>551</v>
      </c>
      <c r="I233" s="142"/>
      <c r="L233" s="32"/>
      <c r="M233" s="143"/>
      <c r="T233" s="53"/>
      <c r="AT233" s="17" t="s">
        <v>143</v>
      </c>
      <c r="AU233" s="17" t="s">
        <v>86</v>
      </c>
    </row>
    <row r="234" spans="2:65" s="12" customFormat="1">
      <c r="B234" s="144"/>
      <c r="D234" s="145" t="s">
        <v>145</v>
      </c>
      <c r="E234" s="146" t="s">
        <v>35</v>
      </c>
      <c r="F234" s="147" t="s">
        <v>234</v>
      </c>
      <c r="H234" s="148">
        <v>255.3</v>
      </c>
      <c r="I234" s="149"/>
      <c r="L234" s="144"/>
      <c r="M234" s="150"/>
      <c r="T234" s="151"/>
      <c r="AT234" s="146" t="s">
        <v>145</v>
      </c>
      <c r="AU234" s="146" t="s">
        <v>86</v>
      </c>
      <c r="AV234" s="12" t="s">
        <v>88</v>
      </c>
      <c r="AW234" s="12" t="s">
        <v>37</v>
      </c>
      <c r="AX234" s="12" t="s">
        <v>86</v>
      </c>
      <c r="AY234" s="146" t="s">
        <v>129</v>
      </c>
    </row>
    <row r="235" spans="2:65" s="1" customFormat="1" ht="16.5" customHeight="1">
      <c r="B235" s="32"/>
      <c r="C235" s="163" t="s">
        <v>552</v>
      </c>
      <c r="D235" s="163" t="s">
        <v>263</v>
      </c>
      <c r="E235" s="164" t="s">
        <v>553</v>
      </c>
      <c r="F235" s="165" t="s">
        <v>554</v>
      </c>
      <c r="G235" s="166" t="s">
        <v>140</v>
      </c>
      <c r="H235" s="167">
        <v>260.40600000000001</v>
      </c>
      <c r="I235" s="168"/>
      <c r="J235" s="169">
        <f>ROUND(I235*H235,2)</f>
        <v>0</v>
      </c>
      <c r="K235" s="165" t="s">
        <v>141</v>
      </c>
      <c r="L235" s="170"/>
      <c r="M235" s="171" t="s">
        <v>35</v>
      </c>
      <c r="N235" s="172" t="s">
        <v>49</v>
      </c>
      <c r="P235" s="136">
        <f>O235*H235</f>
        <v>0</v>
      </c>
      <c r="Q235" s="136">
        <v>2.5000000000000001E-3</v>
      </c>
      <c r="R235" s="136">
        <f>Q235*H235</f>
        <v>0.65101500000000001</v>
      </c>
      <c r="S235" s="136">
        <v>0</v>
      </c>
      <c r="T235" s="137">
        <f>S235*H235</f>
        <v>0</v>
      </c>
      <c r="AR235" s="138" t="s">
        <v>365</v>
      </c>
      <c r="AT235" s="138" t="s">
        <v>263</v>
      </c>
      <c r="AU235" s="138" t="s">
        <v>86</v>
      </c>
      <c r="AY235" s="17" t="s">
        <v>129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86</v>
      </c>
      <c r="BK235" s="139">
        <f>ROUND(I235*H235,2)</f>
        <v>0</v>
      </c>
      <c r="BL235" s="17" t="s">
        <v>219</v>
      </c>
      <c r="BM235" s="138" t="s">
        <v>555</v>
      </c>
    </row>
    <row r="236" spans="2:65" s="14" customFormat="1">
      <c r="B236" s="174"/>
      <c r="D236" s="145" t="s">
        <v>145</v>
      </c>
      <c r="E236" s="175" t="s">
        <v>35</v>
      </c>
      <c r="F236" s="176" t="s">
        <v>545</v>
      </c>
      <c r="H236" s="175" t="s">
        <v>35</v>
      </c>
      <c r="I236" s="177"/>
      <c r="L236" s="174"/>
      <c r="M236" s="178"/>
      <c r="T236" s="179"/>
      <c r="AT236" s="175" t="s">
        <v>145</v>
      </c>
      <c r="AU236" s="175" t="s">
        <v>86</v>
      </c>
      <c r="AV236" s="14" t="s">
        <v>86</v>
      </c>
      <c r="AW236" s="14" t="s">
        <v>37</v>
      </c>
      <c r="AX236" s="14" t="s">
        <v>78</v>
      </c>
      <c r="AY236" s="175" t="s">
        <v>129</v>
      </c>
    </row>
    <row r="237" spans="2:65" s="12" customFormat="1">
      <c r="B237" s="144"/>
      <c r="D237" s="145" t="s">
        <v>145</v>
      </c>
      <c r="E237" s="146" t="s">
        <v>35</v>
      </c>
      <c r="F237" s="147" t="s">
        <v>556</v>
      </c>
      <c r="H237" s="148">
        <v>260.40600000000001</v>
      </c>
      <c r="I237" s="149"/>
      <c r="L237" s="144"/>
      <c r="M237" s="150"/>
      <c r="T237" s="151"/>
      <c r="AT237" s="146" t="s">
        <v>145</v>
      </c>
      <c r="AU237" s="146" t="s">
        <v>86</v>
      </c>
      <c r="AV237" s="12" t="s">
        <v>88</v>
      </c>
      <c r="AW237" s="12" t="s">
        <v>37</v>
      </c>
      <c r="AX237" s="12" t="s">
        <v>86</v>
      </c>
      <c r="AY237" s="146" t="s">
        <v>129</v>
      </c>
    </row>
    <row r="238" spans="2:65" s="1" customFormat="1" ht="24.2" customHeight="1">
      <c r="B238" s="32"/>
      <c r="C238" s="127" t="s">
        <v>557</v>
      </c>
      <c r="D238" s="127" t="s">
        <v>132</v>
      </c>
      <c r="E238" s="128" t="s">
        <v>558</v>
      </c>
      <c r="F238" s="129" t="s">
        <v>559</v>
      </c>
      <c r="G238" s="130" t="s">
        <v>140</v>
      </c>
      <c r="H238" s="131">
        <v>255.3</v>
      </c>
      <c r="I238" s="132"/>
      <c r="J238" s="133">
        <f>ROUND(I238*H238,2)</f>
        <v>0</v>
      </c>
      <c r="K238" s="129" t="s">
        <v>141</v>
      </c>
      <c r="L238" s="32"/>
      <c r="M238" s="134" t="s">
        <v>35</v>
      </c>
      <c r="N238" s="135" t="s">
        <v>49</v>
      </c>
      <c r="P238" s="136">
        <f>O238*H238</f>
        <v>0</v>
      </c>
      <c r="Q238" s="136">
        <v>1.0000000000000001E-5</v>
      </c>
      <c r="R238" s="136">
        <f>Q238*H238</f>
        <v>2.5530000000000001E-3</v>
      </c>
      <c r="S238" s="136">
        <v>0</v>
      </c>
      <c r="T238" s="137">
        <f>S238*H238</f>
        <v>0</v>
      </c>
      <c r="AR238" s="138" t="s">
        <v>219</v>
      </c>
      <c r="AT238" s="138" t="s">
        <v>132</v>
      </c>
      <c r="AU238" s="138" t="s">
        <v>86</v>
      </c>
      <c r="AY238" s="17" t="s">
        <v>129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86</v>
      </c>
      <c r="BK238" s="139">
        <f>ROUND(I238*H238,2)</f>
        <v>0</v>
      </c>
      <c r="BL238" s="17" t="s">
        <v>219</v>
      </c>
      <c r="BM238" s="138" t="s">
        <v>560</v>
      </c>
    </row>
    <row r="239" spans="2:65" s="1" customFormat="1">
      <c r="B239" s="32"/>
      <c r="D239" s="140" t="s">
        <v>143</v>
      </c>
      <c r="F239" s="141" t="s">
        <v>561</v>
      </c>
      <c r="I239" s="142"/>
      <c r="L239" s="32"/>
      <c r="M239" s="143"/>
      <c r="T239" s="53"/>
      <c r="AT239" s="17" t="s">
        <v>143</v>
      </c>
      <c r="AU239" s="17" t="s">
        <v>86</v>
      </c>
    </row>
    <row r="240" spans="2:65" s="12" customFormat="1">
      <c r="B240" s="144"/>
      <c r="D240" s="145" t="s">
        <v>145</v>
      </c>
      <c r="E240" s="146" t="s">
        <v>35</v>
      </c>
      <c r="F240" s="147" t="s">
        <v>234</v>
      </c>
      <c r="H240" s="148">
        <v>255.3</v>
      </c>
      <c r="I240" s="149"/>
      <c r="L240" s="144"/>
      <c r="M240" s="150"/>
      <c r="T240" s="151"/>
      <c r="AT240" s="146" t="s">
        <v>145</v>
      </c>
      <c r="AU240" s="146" t="s">
        <v>86</v>
      </c>
      <c r="AV240" s="12" t="s">
        <v>88</v>
      </c>
      <c r="AW240" s="12" t="s">
        <v>37</v>
      </c>
      <c r="AX240" s="12" t="s">
        <v>86</v>
      </c>
      <c r="AY240" s="146" t="s">
        <v>129</v>
      </c>
    </row>
    <row r="241" spans="2:65" s="1" customFormat="1" ht="16.5" customHeight="1">
      <c r="B241" s="32"/>
      <c r="C241" s="163" t="s">
        <v>562</v>
      </c>
      <c r="D241" s="163" t="s">
        <v>263</v>
      </c>
      <c r="E241" s="164" t="s">
        <v>563</v>
      </c>
      <c r="F241" s="165" t="s">
        <v>564</v>
      </c>
      <c r="G241" s="166" t="s">
        <v>140</v>
      </c>
      <c r="H241" s="167">
        <v>288.48899999999998</v>
      </c>
      <c r="I241" s="168"/>
      <c r="J241" s="169">
        <f>ROUND(I241*H241,2)</f>
        <v>0</v>
      </c>
      <c r="K241" s="165" t="s">
        <v>35</v>
      </c>
      <c r="L241" s="170"/>
      <c r="M241" s="171" t="s">
        <v>35</v>
      </c>
      <c r="N241" s="172" t="s">
        <v>49</v>
      </c>
      <c r="P241" s="136">
        <f>O241*H241</f>
        <v>0</v>
      </c>
      <c r="Q241" s="136">
        <v>0</v>
      </c>
      <c r="R241" s="136">
        <f>Q241*H241</f>
        <v>0</v>
      </c>
      <c r="S241" s="136">
        <v>0</v>
      </c>
      <c r="T241" s="137">
        <f>S241*H241</f>
        <v>0</v>
      </c>
      <c r="AR241" s="138" t="s">
        <v>365</v>
      </c>
      <c r="AT241" s="138" t="s">
        <v>263</v>
      </c>
      <c r="AU241" s="138" t="s">
        <v>86</v>
      </c>
      <c r="AY241" s="17" t="s">
        <v>129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86</v>
      </c>
      <c r="BK241" s="139">
        <f>ROUND(I241*H241,2)</f>
        <v>0</v>
      </c>
      <c r="BL241" s="17" t="s">
        <v>219</v>
      </c>
      <c r="BM241" s="138" t="s">
        <v>565</v>
      </c>
    </row>
    <row r="242" spans="2:65" s="14" customFormat="1">
      <c r="B242" s="174"/>
      <c r="D242" s="145" t="s">
        <v>145</v>
      </c>
      <c r="E242" s="175" t="s">
        <v>35</v>
      </c>
      <c r="F242" s="176" t="s">
        <v>545</v>
      </c>
      <c r="H242" s="175" t="s">
        <v>35</v>
      </c>
      <c r="I242" s="177"/>
      <c r="L242" s="174"/>
      <c r="M242" s="178"/>
      <c r="T242" s="179"/>
      <c r="AT242" s="175" t="s">
        <v>145</v>
      </c>
      <c r="AU242" s="175" t="s">
        <v>86</v>
      </c>
      <c r="AV242" s="14" t="s">
        <v>86</v>
      </c>
      <c r="AW242" s="14" t="s">
        <v>37</v>
      </c>
      <c r="AX242" s="14" t="s">
        <v>78</v>
      </c>
      <c r="AY242" s="175" t="s">
        <v>129</v>
      </c>
    </row>
    <row r="243" spans="2:65" s="12" customFormat="1">
      <c r="B243" s="144"/>
      <c r="D243" s="145" t="s">
        <v>145</v>
      </c>
      <c r="E243" s="146" t="s">
        <v>35</v>
      </c>
      <c r="F243" s="147" t="s">
        <v>566</v>
      </c>
      <c r="H243" s="148">
        <v>288.48899999999998</v>
      </c>
      <c r="I243" s="149"/>
      <c r="L243" s="144"/>
      <c r="M243" s="150"/>
      <c r="T243" s="151"/>
      <c r="AT243" s="146" t="s">
        <v>145</v>
      </c>
      <c r="AU243" s="146" t="s">
        <v>86</v>
      </c>
      <c r="AV243" s="12" t="s">
        <v>88</v>
      </c>
      <c r="AW243" s="12" t="s">
        <v>37</v>
      </c>
      <c r="AX243" s="12" t="s">
        <v>86</v>
      </c>
      <c r="AY243" s="146" t="s">
        <v>129</v>
      </c>
    </row>
    <row r="244" spans="2:65" s="1" customFormat="1" ht="24.2" customHeight="1">
      <c r="B244" s="32"/>
      <c r="C244" s="127" t="s">
        <v>567</v>
      </c>
      <c r="D244" s="127" t="s">
        <v>132</v>
      </c>
      <c r="E244" s="128" t="s">
        <v>568</v>
      </c>
      <c r="F244" s="129" t="s">
        <v>569</v>
      </c>
      <c r="G244" s="130" t="s">
        <v>358</v>
      </c>
      <c r="H244" s="131">
        <v>365.07900000000001</v>
      </c>
      <c r="I244" s="132"/>
      <c r="J244" s="133">
        <f>ROUND(I244*H244,2)</f>
        <v>0</v>
      </c>
      <c r="K244" s="129" t="s">
        <v>141</v>
      </c>
      <c r="L244" s="32"/>
      <c r="M244" s="134" t="s">
        <v>35</v>
      </c>
      <c r="N244" s="135" t="s">
        <v>49</v>
      </c>
      <c r="P244" s="136">
        <f>O244*H244</f>
        <v>0</v>
      </c>
      <c r="Q244" s="136">
        <v>3.0000000000000001E-5</v>
      </c>
      <c r="R244" s="136">
        <f>Q244*H244</f>
        <v>1.0952370000000001E-2</v>
      </c>
      <c r="S244" s="136">
        <v>0</v>
      </c>
      <c r="T244" s="137">
        <f>S244*H244</f>
        <v>0</v>
      </c>
      <c r="AR244" s="138" t="s">
        <v>219</v>
      </c>
      <c r="AT244" s="138" t="s">
        <v>132</v>
      </c>
      <c r="AU244" s="138" t="s">
        <v>86</v>
      </c>
      <c r="AY244" s="17" t="s">
        <v>129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86</v>
      </c>
      <c r="BK244" s="139">
        <f>ROUND(I244*H244,2)</f>
        <v>0</v>
      </c>
      <c r="BL244" s="17" t="s">
        <v>219</v>
      </c>
      <c r="BM244" s="138" t="s">
        <v>570</v>
      </c>
    </row>
    <row r="245" spans="2:65" s="1" customFormat="1">
      <c r="B245" s="32"/>
      <c r="D245" s="140" t="s">
        <v>143</v>
      </c>
      <c r="F245" s="141" t="s">
        <v>571</v>
      </c>
      <c r="I245" s="142"/>
      <c r="L245" s="32"/>
      <c r="M245" s="143"/>
      <c r="T245" s="53"/>
      <c r="AT245" s="17" t="s">
        <v>143</v>
      </c>
      <c r="AU245" s="17" t="s">
        <v>86</v>
      </c>
    </row>
    <row r="246" spans="2:65" s="14" customFormat="1">
      <c r="B246" s="174"/>
      <c r="D246" s="145" t="s">
        <v>145</v>
      </c>
      <c r="E246" s="175" t="s">
        <v>35</v>
      </c>
      <c r="F246" s="176" t="s">
        <v>545</v>
      </c>
      <c r="H246" s="175" t="s">
        <v>35</v>
      </c>
      <c r="I246" s="177"/>
      <c r="L246" s="174"/>
      <c r="M246" s="178"/>
      <c r="T246" s="179"/>
      <c r="AT246" s="175" t="s">
        <v>145</v>
      </c>
      <c r="AU246" s="175" t="s">
        <v>86</v>
      </c>
      <c r="AV246" s="14" t="s">
        <v>86</v>
      </c>
      <c r="AW246" s="14" t="s">
        <v>37</v>
      </c>
      <c r="AX246" s="14" t="s">
        <v>78</v>
      </c>
      <c r="AY246" s="175" t="s">
        <v>129</v>
      </c>
    </row>
    <row r="247" spans="2:65" s="12" customFormat="1">
      <c r="B247" s="144"/>
      <c r="D247" s="145" t="s">
        <v>145</v>
      </c>
      <c r="E247" s="146" t="s">
        <v>35</v>
      </c>
      <c r="F247" s="147" t="s">
        <v>572</v>
      </c>
      <c r="H247" s="148">
        <v>365.07900000000001</v>
      </c>
      <c r="I247" s="149"/>
      <c r="L247" s="144"/>
      <c r="M247" s="150"/>
      <c r="T247" s="151"/>
      <c r="AT247" s="146" t="s">
        <v>145</v>
      </c>
      <c r="AU247" s="146" t="s">
        <v>86</v>
      </c>
      <c r="AV247" s="12" t="s">
        <v>88</v>
      </c>
      <c r="AW247" s="12" t="s">
        <v>37</v>
      </c>
      <c r="AX247" s="12" t="s">
        <v>86</v>
      </c>
      <c r="AY247" s="146" t="s">
        <v>129</v>
      </c>
    </row>
    <row r="248" spans="2:65" s="1" customFormat="1" ht="16.5" customHeight="1">
      <c r="B248" s="32"/>
      <c r="C248" s="163" t="s">
        <v>573</v>
      </c>
      <c r="D248" s="163" t="s">
        <v>263</v>
      </c>
      <c r="E248" s="164" t="s">
        <v>574</v>
      </c>
      <c r="F248" s="165" t="s">
        <v>575</v>
      </c>
      <c r="G248" s="166" t="s">
        <v>358</v>
      </c>
      <c r="H248" s="167">
        <v>382.95</v>
      </c>
      <c r="I248" s="168"/>
      <c r="J248" s="169">
        <f>ROUND(I248*H248,2)</f>
        <v>0</v>
      </c>
      <c r="K248" s="165" t="s">
        <v>141</v>
      </c>
      <c r="L248" s="170"/>
      <c r="M248" s="171" t="s">
        <v>35</v>
      </c>
      <c r="N248" s="172" t="s">
        <v>49</v>
      </c>
      <c r="P248" s="136">
        <f>O248*H248</f>
        <v>0</v>
      </c>
      <c r="Q248" s="136">
        <v>7.6999999999999996E-4</v>
      </c>
      <c r="R248" s="136">
        <f>Q248*H248</f>
        <v>0.29487149999999995</v>
      </c>
      <c r="S248" s="136">
        <v>0</v>
      </c>
      <c r="T248" s="137">
        <f>S248*H248</f>
        <v>0</v>
      </c>
      <c r="AR248" s="138" t="s">
        <v>365</v>
      </c>
      <c r="AT248" s="138" t="s">
        <v>263</v>
      </c>
      <c r="AU248" s="138" t="s">
        <v>86</v>
      </c>
      <c r="AY248" s="17" t="s">
        <v>129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86</v>
      </c>
      <c r="BK248" s="139">
        <f>ROUND(I248*H248,2)</f>
        <v>0</v>
      </c>
      <c r="BL248" s="17" t="s">
        <v>219</v>
      </c>
      <c r="BM248" s="138" t="s">
        <v>576</v>
      </c>
    </row>
    <row r="249" spans="2:65" s="14" customFormat="1">
      <c r="B249" s="174"/>
      <c r="D249" s="145" t="s">
        <v>145</v>
      </c>
      <c r="E249" s="175" t="s">
        <v>35</v>
      </c>
      <c r="F249" s="176" t="s">
        <v>545</v>
      </c>
      <c r="H249" s="175" t="s">
        <v>35</v>
      </c>
      <c r="I249" s="177"/>
      <c r="L249" s="174"/>
      <c r="M249" s="178"/>
      <c r="T249" s="179"/>
      <c r="AT249" s="175" t="s">
        <v>145</v>
      </c>
      <c r="AU249" s="175" t="s">
        <v>86</v>
      </c>
      <c r="AV249" s="14" t="s">
        <v>86</v>
      </c>
      <c r="AW249" s="14" t="s">
        <v>37</v>
      </c>
      <c r="AX249" s="14" t="s">
        <v>78</v>
      </c>
      <c r="AY249" s="175" t="s">
        <v>129</v>
      </c>
    </row>
    <row r="250" spans="2:65" s="12" customFormat="1">
      <c r="B250" s="144"/>
      <c r="D250" s="145" t="s">
        <v>145</v>
      </c>
      <c r="E250" s="146" t="s">
        <v>35</v>
      </c>
      <c r="F250" s="147" t="s">
        <v>577</v>
      </c>
      <c r="H250" s="148">
        <v>382.95</v>
      </c>
      <c r="I250" s="149"/>
      <c r="L250" s="144"/>
      <c r="M250" s="150"/>
      <c r="T250" s="151"/>
      <c r="AT250" s="146" t="s">
        <v>145</v>
      </c>
      <c r="AU250" s="146" t="s">
        <v>86</v>
      </c>
      <c r="AV250" s="12" t="s">
        <v>88</v>
      </c>
      <c r="AW250" s="12" t="s">
        <v>37</v>
      </c>
      <c r="AX250" s="12" t="s">
        <v>86</v>
      </c>
      <c r="AY250" s="146" t="s">
        <v>129</v>
      </c>
    </row>
    <row r="251" spans="2:65" s="1" customFormat="1" ht="24.2" customHeight="1">
      <c r="B251" s="32"/>
      <c r="C251" s="127" t="s">
        <v>578</v>
      </c>
      <c r="D251" s="127" t="s">
        <v>132</v>
      </c>
      <c r="E251" s="128" t="s">
        <v>579</v>
      </c>
      <c r="F251" s="129" t="s">
        <v>580</v>
      </c>
      <c r="G251" s="130" t="s">
        <v>358</v>
      </c>
      <c r="H251" s="131">
        <v>428.39299999999997</v>
      </c>
      <c r="I251" s="132"/>
      <c r="J251" s="133">
        <f>ROUND(I251*H251,2)</f>
        <v>0</v>
      </c>
      <c r="K251" s="129" t="s">
        <v>141</v>
      </c>
      <c r="L251" s="32"/>
      <c r="M251" s="134" t="s">
        <v>35</v>
      </c>
      <c r="N251" s="135" t="s">
        <v>49</v>
      </c>
      <c r="P251" s="136">
        <f>O251*H251</f>
        <v>0</v>
      </c>
      <c r="Q251" s="136">
        <v>4.0000000000000003E-5</v>
      </c>
      <c r="R251" s="136">
        <f>Q251*H251</f>
        <v>1.713572E-2</v>
      </c>
      <c r="S251" s="136">
        <v>0</v>
      </c>
      <c r="T251" s="137">
        <f>S251*H251</f>
        <v>0</v>
      </c>
      <c r="AR251" s="138" t="s">
        <v>219</v>
      </c>
      <c r="AT251" s="138" t="s">
        <v>132</v>
      </c>
      <c r="AU251" s="138" t="s">
        <v>86</v>
      </c>
      <c r="AY251" s="17" t="s">
        <v>129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7" t="s">
        <v>86</v>
      </c>
      <c r="BK251" s="139">
        <f>ROUND(I251*H251,2)</f>
        <v>0</v>
      </c>
      <c r="BL251" s="17" t="s">
        <v>219</v>
      </c>
      <c r="BM251" s="138" t="s">
        <v>581</v>
      </c>
    </row>
    <row r="252" spans="2:65" s="1" customFormat="1">
      <c r="B252" s="32"/>
      <c r="D252" s="140" t="s">
        <v>143</v>
      </c>
      <c r="F252" s="141" t="s">
        <v>582</v>
      </c>
      <c r="I252" s="142"/>
      <c r="L252" s="32"/>
      <c r="M252" s="143"/>
      <c r="T252" s="53"/>
      <c r="AT252" s="17" t="s">
        <v>143</v>
      </c>
      <c r="AU252" s="17" t="s">
        <v>86</v>
      </c>
    </row>
    <row r="253" spans="2:65" s="14" customFormat="1">
      <c r="B253" s="174"/>
      <c r="D253" s="145" t="s">
        <v>145</v>
      </c>
      <c r="E253" s="175" t="s">
        <v>35</v>
      </c>
      <c r="F253" s="176" t="s">
        <v>545</v>
      </c>
      <c r="H253" s="175" t="s">
        <v>35</v>
      </c>
      <c r="I253" s="177"/>
      <c r="L253" s="174"/>
      <c r="M253" s="178"/>
      <c r="T253" s="179"/>
      <c r="AT253" s="175" t="s">
        <v>145</v>
      </c>
      <c r="AU253" s="175" t="s">
        <v>86</v>
      </c>
      <c r="AV253" s="14" t="s">
        <v>86</v>
      </c>
      <c r="AW253" s="14" t="s">
        <v>37</v>
      </c>
      <c r="AX253" s="14" t="s">
        <v>78</v>
      </c>
      <c r="AY253" s="175" t="s">
        <v>129</v>
      </c>
    </row>
    <row r="254" spans="2:65" s="12" customFormat="1">
      <c r="B254" s="144"/>
      <c r="D254" s="145" t="s">
        <v>145</v>
      </c>
      <c r="E254" s="146" t="s">
        <v>35</v>
      </c>
      <c r="F254" s="147" t="s">
        <v>583</v>
      </c>
      <c r="H254" s="148">
        <v>428.39299999999997</v>
      </c>
      <c r="I254" s="149"/>
      <c r="L254" s="144"/>
      <c r="M254" s="150"/>
      <c r="T254" s="151"/>
      <c r="AT254" s="146" t="s">
        <v>145</v>
      </c>
      <c r="AU254" s="146" t="s">
        <v>86</v>
      </c>
      <c r="AV254" s="12" t="s">
        <v>88</v>
      </c>
      <c r="AW254" s="12" t="s">
        <v>37</v>
      </c>
      <c r="AX254" s="12" t="s">
        <v>86</v>
      </c>
      <c r="AY254" s="146" t="s">
        <v>129</v>
      </c>
    </row>
    <row r="255" spans="2:65" s="1" customFormat="1" ht="16.5" customHeight="1">
      <c r="B255" s="32"/>
      <c r="C255" s="163" t="s">
        <v>584</v>
      </c>
      <c r="D255" s="163" t="s">
        <v>263</v>
      </c>
      <c r="E255" s="164" t="s">
        <v>585</v>
      </c>
      <c r="F255" s="165" t="s">
        <v>586</v>
      </c>
      <c r="G255" s="166" t="s">
        <v>358</v>
      </c>
      <c r="H255" s="167">
        <v>382.95</v>
      </c>
      <c r="I255" s="168"/>
      <c r="J255" s="169">
        <f>ROUND(I255*H255,2)</f>
        <v>0</v>
      </c>
      <c r="K255" s="165" t="s">
        <v>141</v>
      </c>
      <c r="L255" s="170"/>
      <c r="M255" s="171" t="s">
        <v>35</v>
      </c>
      <c r="N255" s="172" t="s">
        <v>49</v>
      </c>
      <c r="P255" s="136">
        <f>O255*H255</f>
        <v>0</v>
      </c>
      <c r="Q255" s="136">
        <v>1.4300000000000001E-3</v>
      </c>
      <c r="R255" s="136">
        <f>Q255*H255</f>
        <v>0.54761850000000001</v>
      </c>
      <c r="S255" s="136">
        <v>0</v>
      </c>
      <c r="T255" s="137">
        <f>S255*H255</f>
        <v>0</v>
      </c>
      <c r="AR255" s="138" t="s">
        <v>365</v>
      </c>
      <c r="AT255" s="138" t="s">
        <v>263</v>
      </c>
      <c r="AU255" s="138" t="s">
        <v>86</v>
      </c>
      <c r="AY255" s="17" t="s">
        <v>129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86</v>
      </c>
      <c r="BK255" s="139">
        <f>ROUND(I255*H255,2)</f>
        <v>0</v>
      </c>
      <c r="BL255" s="17" t="s">
        <v>219</v>
      </c>
      <c r="BM255" s="138" t="s">
        <v>587</v>
      </c>
    </row>
    <row r="256" spans="2:65" s="14" customFormat="1">
      <c r="B256" s="174"/>
      <c r="D256" s="145" t="s">
        <v>145</v>
      </c>
      <c r="E256" s="175" t="s">
        <v>35</v>
      </c>
      <c r="F256" s="176" t="s">
        <v>545</v>
      </c>
      <c r="H256" s="175" t="s">
        <v>35</v>
      </c>
      <c r="I256" s="177"/>
      <c r="L256" s="174"/>
      <c r="M256" s="178"/>
      <c r="T256" s="179"/>
      <c r="AT256" s="175" t="s">
        <v>145</v>
      </c>
      <c r="AU256" s="175" t="s">
        <v>86</v>
      </c>
      <c r="AV256" s="14" t="s">
        <v>86</v>
      </c>
      <c r="AW256" s="14" t="s">
        <v>37</v>
      </c>
      <c r="AX256" s="14" t="s">
        <v>78</v>
      </c>
      <c r="AY256" s="175" t="s">
        <v>129</v>
      </c>
    </row>
    <row r="257" spans="2:65" s="12" customFormat="1">
      <c r="B257" s="144"/>
      <c r="D257" s="145" t="s">
        <v>145</v>
      </c>
      <c r="E257" s="146" t="s">
        <v>35</v>
      </c>
      <c r="F257" s="147" t="s">
        <v>577</v>
      </c>
      <c r="H257" s="148">
        <v>382.95</v>
      </c>
      <c r="I257" s="149"/>
      <c r="L257" s="144"/>
      <c r="M257" s="150"/>
      <c r="T257" s="151"/>
      <c r="AT257" s="146" t="s">
        <v>145</v>
      </c>
      <c r="AU257" s="146" t="s">
        <v>86</v>
      </c>
      <c r="AV257" s="12" t="s">
        <v>88</v>
      </c>
      <c r="AW257" s="12" t="s">
        <v>37</v>
      </c>
      <c r="AX257" s="12" t="s">
        <v>86</v>
      </c>
      <c r="AY257" s="146" t="s">
        <v>129</v>
      </c>
    </row>
    <row r="258" spans="2:65" s="1" customFormat="1" ht="16.5" customHeight="1">
      <c r="B258" s="32"/>
      <c r="C258" s="163" t="s">
        <v>588</v>
      </c>
      <c r="D258" s="163" t="s">
        <v>263</v>
      </c>
      <c r="E258" s="164" t="s">
        <v>589</v>
      </c>
      <c r="F258" s="165" t="s">
        <v>590</v>
      </c>
      <c r="G258" s="166" t="s">
        <v>358</v>
      </c>
      <c r="H258" s="167">
        <v>67.016000000000005</v>
      </c>
      <c r="I258" s="168"/>
      <c r="J258" s="169">
        <f>ROUND(I258*H258,2)</f>
        <v>0</v>
      </c>
      <c r="K258" s="165" t="s">
        <v>141</v>
      </c>
      <c r="L258" s="170"/>
      <c r="M258" s="171" t="s">
        <v>35</v>
      </c>
      <c r="N258" s="172" t="s">
        <v>49</v>
      </c>
      <c r="P258" s="136">
        <f>O258*H258</f>
        <v>0</v>
      </c>
      <c r="Q258" s="136">
        <v>8.3000000000000001E-4</v>
      </c>
      <c r="R258" s="136">
        <f>Q258*H258</f>
        <v>5.5623280000000004E-2</v>
      </c>
      <c r="S258" s="136">
        <v>0</v>
      </c>
      <c r="T258" s="137">
        <f>S258*H258</f>
        <v>0</v>
      </c>
      <c r="AR258" s="138" t="s">
        <v>365</v>
      </c>
      <c r="AT258" s="138" t="s">
        <v>263</v>
      </c>
      <c r="AU258" s="138" t="s">
        <v>86</v>
      </c>
      <c r="AY258" s="17" t="s">
        <v>129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7" t="s">
        <v>86</v>
      </c>
      <c r="BK258" s="139">
        <f>ROUND(I258*H258,2)</f>
        <v>0</v>
      </c>
      <c r="BL258" s="17" t="s">
        <v>219</v>
      </c>
      <c r="BM258" s="138" t="s">
        <v>591</v>
      </c>
    </row>
    <row r="259" spans="2:65" s="14" customFormat="1">
      <c r="B259" s="174"/>
      <c r="D259" s="145" t="s">
        <v>145</v>
      </c>
      <c r="E259" s="175" t="s">
        <v>35</v>
      </c>
      <c r="F259" s="176" t="s">
        <v>545</v>
      </c>
      <c r="H259" s="175" t="s">
        <v>35</v>
      </c>
      <c r="I259" s="177"/>
      <c r="L259" s="174"/>
      <c r="M259" s="178"/>
      <c r="T259" s="179"/>
      <c r="AT259" s="175" t="s">
        <v>145</v>
      </c>
      <c r="AU259" s="175" t="s">
        <v>86</v>
      </c>
      <c r="AV259" s="14" t="s">
        <v>86</v>
      </c>
      <c r="AW259" s="14" t="s">
        <v>37</v>
      </c>
      <c r="AX259" s="14" t="s">
        <v>78</v>
      </c>
      <c r="AY259" s="175" t="s">
        <v>129</v>
      </c>
    </row>
    <row r="260" spans="2:65" s="12" customFormat="1">
      <c r="B260" s="144"/>
      <c r="D260" s="145" t="s">
        <v>145</v>
      </c>
      <c r="E260" s="146" t="s">
        <v>35</v>
      </c>
      <c r="F260" s="147" t="s">
        <v>592</v>
      </c>
      <c r="H260" s="148">
        <v>67.016000000000005</v>
      </c>
      <c r="I260" s="149"/>
      <c r="L260" s="144"/>
      <c r="M260" s="150"/>
      <c r="T260" s="151"/>
      <c r="AT260" s="146" t="s">
        <v>145</v>
      </c>
      <c r="AU260" s="146" t="s">
        <v>86</v>
      </c>
      <c r="AV260" s="12" t="s">
        <v>88</v>
      </c>
      <c r="AW260" s="12" t="s">
        <v>37</v>
      </c>
      <c r="AX260" s="12" t="s">
        <v>86</v>
      </c>
      <c r="AY260" s="146" t="s">
        <v>129</v>
      </c>
    </row>
    <row r="261" spans="2:65" s="1" customFormat="1" ht="24.2" customHeight="1">
      <c r="B261" s="32"/>
      <c r="C261" s="127" t="s">
        <v>593</v>
      </c>
      <c r="D261" s="127" t="s">
        <v>132</v>
      </c>
      <c r="E261" s="128" t="s">
        <v>594</v>
      </c>
      <c r="F261" s="129" t="s">
        <v>595</v>
      </c>
      <c r="G261" s="130" t="s">
        <v>275</v>
      </c>
      <c r="H261" s="131">
        <v>587.19000000000005</v>
      </c>
      <c r="I261" s="132"/>
      <c r="J261" s="133">
        <f>ROUND(I261*H261,2)</f>
        <v>0</v>
      </c>
      <c r="K261" s="129" t="s">
        <v>141</v>
      </c>
      <c r="L261" s="32"/>
      <c r="M261" s="134" t="s">
        <v>35</v>
      </c>
      <c r="N261" s="135" t="s">
        <v>49</v>
      </c>
      <c r="P261" s="136">
        <f>O261*H261</f>
        <v>0</v>
      </c>
      <c r="Q261" s="136">
        <v>6.0000000000000002E-5</v>
      </c>
      <c r="R261" s="136">
        <f>Q261*H261</f>
        <v>3.5231400000000003E-2</v>
      </c>
      <c r="S261" s="136">
        <v>0</v>
      </c>
      <c r="T261" s="137">
        <f>S261*H261</f>
        <v>0</v>
      </c>
      <c r="AR261" s="138" t="s">
        <v>219</v>
      </c>
      <c r="AT261" s="138" t="s">
        <v>132</v>
      </c>
      <c r="AU261" s="138" t="s">
        <v>86</v>
      </c>
      <c r="AY261" s="17" t="s">
        <v>129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86</v>
      </c>
      <c r="BK261" s="139">
        <f>ROUND(I261*H261,2)</f>
        <v>0</v>
      </c>
      <c r="BL261" s="17" t="s">
        <v>219</v>
      </c>
      <c r="BM261" s="138" t="s">
        <v>596</v>
      </c>
    </row>
    <row r="262" spans="2:65" s="1" customFormat="1">
      <c r="B262" s="32"/>
      <c r="D262" s="140" t="s">
        <v>143</v>
      </c>
      <c r="F262" s="141" t="s">
        <v>597</v>
      </c>
      <c r="I262" s="142"/>
      <c r="L262" s="32"/>
      <c r="M262" s="143"/>
      <c r="T262" s="53"/>
      <c r="AT262" s="17" t="s">
        <v>143</v>
      </c>
      <c r="AU262" s="17" t="s">
        <v>86</v>
      </c>
    </row>
    <row r="263" spans="2:65" s="14" customFormat="1">
      <c r="B263" s="174"/>
      <c r="D263" s="145" t="s">
        <v>145</v>
      </c>
      <c r="E263" s="175" t="s">
        <v>35</v>
      </c>
      <c r="F263" s="176" t="s">
        <v>545</v>
      </c>
      <c r="H263" s="175" t="s">
        <v>35</v>
      </c>
      <c r="I263" s="177"/>
      <c r="L263" s="174"/>
      <c r="M263" s="178"/>
      <c r="T263" s="179"/>
      <c r="AT263" s="175" t="s">
        <v>145</v>
      </c>
      <c r="AU263" s="175" t="s">
        <v>86</v>
      </c>
      <c r="AV263" s="14" t="s">
        <v>86</v>
      </c>
      <c r="AW263" s="14" t="s">
        <v>37</v>
      </c>
      <c r="AX263" s="14" t="s">
        <v>78</v>
      </c>
      <c r="AY263" s="175" t="s">
        <v>129</v>
      </c>
    </row>
    <row r="264" spans="2:65" s="12" customFormat="1">
      <c r="B264" s="144"/>
      <c r="D264" s="145" t="s">
        <v>145</v>
      </c>
      <c r="E264" s="146" t="s">
        <v>35</v>
      </c>
      <c r="F264" s="147" t="s">
        <v>598</v>
      </c>
      <c r="H264" s="148">
        <v>587.19000000000005</v>
      </c>
      <c r="I264" s="149"/>
      <c r="L264" s="144"/>
      <c r="M264" s="150"/>
      <c r="T264" s="151"/>
      <c r="AT264" s="146" t="s">
        <v>145</v>
      </c>
      <c r="AU264" s="146" t="s">
        <v>86</v>
      </c>
      <c r="AV264" s="12" t="s">
        <v>88</v>
      </c>
      <c r="AW264" s="12" t="s">
        <v>37</v>
      </c>
      <c r="AX264" s="12" t="s">
        <v>86</v>
      </c>
      <c r="AY264" s="146" t="s">
        <v>129</v>
      </c>
    </row>
    <row r="265" spans="2:65" s="1" customFormat="1" ht="16.5" customHeight="1">
      <c r="B265" s="32"/>
      <c r="C265" s="163" t="s">
        <v>599</v>
      </c>
      <c r="D265" s="163" t="s">
        <v>263</v>
      </c>
      <c r="E265" s="164" t="s">
        <v>600</v>
      </c>
      <c r="F265" s="165" t="s">
        <v>601</v>
      </c>
      <c r="G265" s="166" t="s">
        <v>275</v>
      </c>
      <c r="H265" s="167">
        <v>587.19000000000005</v>
      </c>
      <c r="I265" s="168"/>
      <c r="J265" s="169">
        <f>ROUND(I265*H265,2)</f>
        <v>0</v>
      </c>
      <c r="K265" s="165" t="s">
        <v>35</v>
      </c>
      <c r="L265" s="170"/>
      <c r="M265" s="171" t="s">
        <v>35</v>
      </c>
      <c r="N265" s="172" t="s">
        <v>49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365</v>
      </c>
      <c r="AT265" s="138" t="s">
        <v>263</v>
      </c>
      <c r="AU265" s="138" t="s">
        <v>86</v>
      </c>
      <c r="AY265" s="17" t="s">
        <v>129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86</v>
      </c>
      <c r="BK265" s="139">
        <f>ROUND(I265*H265,2)</f>
        <v>0</v>
      </c>
      <c r="BL265" s="17" t="s">
        <v>219</v>
      </c>
      <c r="BM265" s="138" t="s">
        <v>602</v>
      </c>
    </row>
    <row r="266" spans="2:65" s="14" customFormat="1">
      <c r="B266" s="174"/>
      <c r="D266" s="145" t="s">
        <v>145</v>
      </c>
      <c r="E266" s="175" t="s">
        <v>35</v>
      </c>
      <c r="F266" s="176" t="s">
        <v>545</v>
      </c>
      <c r="H266" s="175" t="s">
        <v>35</v>
      </c>
      <c r="I266" s="177"/>
      <c r="L266" s="174"/>
      <c r="M266" s="178"/>
      <c r="T266" s="179"/>
      <c r="AT266" s="175" t="s">
        <v>145</v>
      </c>
      <c r="AU266" s="175" t="s">
        <v>86</v>
      </c>
      <c r="AV266" s="14" t="s">
        <v>86</v>
      </c>
      <c r="AW266" s="14" t="s">
        <v>37</v>
      </c>
      <c r="AX266" s="14" t="s">
        <v>78</v>
      </c>
      <c r="AY266" s="175" t="s">
        <v>129</v>
      </c>
    </row>
    <row r="267" spans="2:65" s="12" customFormat="1">
      <c r="B267" s="144"/>
      <c r="D267" s="145" t="s">
        <v>145</v>
      </c>
      <c r="E267" s="146" t="s">
        <v>35</v>
      </c>
      <c r="F267" s="147" t="s">
        <v>598</v>
      </c>
      <c r="H267" s="148">
        <v>587.19000000000005</v>
      </c>
      <c r="I267" s="149"/>
      <c r="L267" s="144"/>
      <c r="M267" s="150"/>
      <c r="T267" s="151"/>
      <c r="AT267" s="146" t="s">
        <v>145</v>
      </c>
      <c r="AU267" s="146" t="s">
        <v>86</v>
      </c>
      <c r="AV267" s="12" t="s">
        <v>88</v>
      </c>
      <c r="AW267" s="12" t="s">
        <v>37</v>
      </c>
      <c r="AX267" s="12" t="s">
        <v>86</v>
      </c>
      <c r="AY267" s="146" t="s">
        <v>129</v>
      </c>
    </row>
    <row r="268" spans="2:65" s="11" customFormat="1" ht="25.9" customHeight="1">
      <c r="B268" s="115"/>
      <c r="D268" s="116" t="s">
        <v>77</v>
      </c>
      <c r="E268" s="117" t="s">
        <v>603</v>
      </c>
      <c r="F268" s="117" t="s">
        <v>604</v>
      </c>
      <c r="I268" s="118"/>
      <c r="J268" s="119">
        <f>BK268</f>
        <v>0</v>
      </c>
      <c r="L268" s="115"/>
      <c r="M268" s="120"/>
      <c r="P268" s="121">
        <f>SUM(P269:P273)</f>
        <v>0</v>
      </c>
      <c r="R268" s="121">
        <f>SUM(R269:R273)</f>
        <v>13.1712924</v>
      </c>
      <c r="T268" s="122">
        <f>SUM(T269:T273)</f>
        <v>0</v>
      </c>
      <c r="AR268" s="116" t="s">
        <v>86</v>
      </c>
      <c r="AT268" s="123" t="s">
        <v>77</v>
      </c>
      <c r="AU268" s="123" t="s">
        <v>78</v>
      </c>
      <c r="AY268" s="116" t="s">
        <v>129</v>
      </c>
      <c r="BK268" s="124">
        <f>SUM(BK269:BK273)</f>
        <v>0</v>
      </c>
    </row>
    <row r="269" spans="2:65" s="1" customFormat="1" ht="16.5" customHeight="1">
      <c r="B269" s="32"/>
      <c r="C269" s="127" t="s">
        <v>605</v>
      </c>
      <c r="D269" s="127" t="s">
        <v>132</v>
      </c>
      <c r="E269" s="128" t="s">
        <v>606</v>
      </c>
      <c r="F269" s="129" t="s">
        <v>607</v>
      </c>
      <c r="G269" s="130" t="s">
        <v>140</v>
      </c>
      <c r="H269" s="131">
        <v>15.6</v>
      </c>
      <c r="I269" s="132"/>
      <c r="J269" s="133">
        <f>ROUND(I269*H269,2)</f>
        <v>0</v>
      </c>
      <c r="K269" s="129" t="s">
        <v>141</v>
      </c>
      <c r="L269" s="32"/>
      <c r="M269" s="134" t="s">
        <v>35</v>
      </c>
      <c r="N269" s="135" t="s">
        <v>49</v>
      </c>
      <c r="P269" s="136">
        <f>O269*H269</f>
        <v>0</v>
      </c>
      <c r="Q269" s="136">
        <v>0.27560000000000001</v>
      </c>
      <c r="R269" s="136">
        <f>Q269*H269</f>
        <v>4.2993600000000001</v>
      </c>
      <c r="S269" s="136">
        <v>0</v>
      </c>
      <c r="T269" s="137">
        <f>S269*H269</f>
        <v>0</v>
      </c>
      <c r="AR269" s="138" t="s">
        <v>136</v>
      </c>
      <c r="AT269" s="138" t="s">
        <v>132</v>
      </c>
      <c r="AU269" s="138" t="s">
        <v>86</v>
      </c>
      <c r="AY269" s="17" t="s">
        <v>129</v>
      </c>
      <c r="BE269" s="139">
        <f>IF(N269="základní",J269,0)</f>
        <v>0</v>
      </c>
      <c r="BF269" s="139">
        <f>IF(N269="snížená",J269,0)</f>
        <v>0</v>
      </c>
      <c r="BG269" s="139">
        <f>IF(N269="zákl. přenesená",J269,0)</f>
        <v>0</v>
      </c>
      <c r="BH269" s="139">
        <f>IF(N269="sníž. přenesená",J269,0)</f>
        <v>0</v>
      </c>
      <c r="BI269" s="139">
        <f>IF(N269="nulová",J269,0)</f>
        <v>0</v>
      </c>
      <c r="BJ269" s="17" t="s">
        <v>86</v>
      </c>
      <c r="BK269" s="139">
        <f>ROUND(I269*H269,2)</f>
        <v>0</v>
      </c>
      <c r="BL269" s="17" t="s">
        <v>136</v>
      </c>
      <c r="BM269" s="138" t="s">
        <v>608</v>
      </c>
    </row>
    <row r="270" spans="2:65" s="1" customFormat="1">
      <c r="B270" s="32"/>
      <c r="D270" s="140" t="s">
        <v>143</v>
      </c>
      <c r="F270" s="141" t="s">
        <v>609</v>
      </c>
      <c r="I270" s="142"/>
      <c r="L270" s="32"/>
      <c r="M270" s="143"/>
      <c r="T270" s="53"/>
      <c r="AT270" s="17" t="s">
        <v>143</v>
      </c>
      <c r="AU270" s="17" t="s">
        <v>86</v>
      </c>
    </row>
    <row r="271" spans="2:65" s="1" customFormat="1" ht="24.2" customHeight="1">
      <c r="B271" s="32"/>
      <c r="C271" s="127" t="s">
        <v>610</v>
      </c>
      <c r="D271" s="127" t="s">
        <v>132</v>
      </c>
      <c r="E271" s="128" t="s">
        <v>611</v>
      </c>
      <c r="F271" s="129" t="s">
        <v>612</v>
      </c>
      <c r="G271" s="130" t="s">
        <v>358</v>
      </c>
      <c r="H271" s="131">
        <v>63.38</v>
      </c>
      <c r="I271" s="132"/>
      <c r="J271" s="133">
        <f>ROUND(I271*H271,2)</f>
        <v>0</v>
      </c>
      <c r="K271" s="129" t="s">
        <v>141</v>
      </c>
      <c r="L271" s="32"/>
      <c r="M271" s="134" t="s">
        <v>35</v>
      </c>
      <c r="N271" s="135" t="s">
        <v>49</v>
      </c>
      <c r="P271" s="136">
        <f>O271*H271</f>
        <v>0</v>
      </c>
      <c r="Q271" s="136">
        <v>0.10398</v>
      </c>
      <c r="R271" s="136">
        <f>Q271*H271</f>
        <v>6.5902524000000007</v>
      </c>
      <c r="S271" s="136">
        <v>0</v>
      </c>
      <c r="T271" s="137">
        <f>S271*H271</f>
        <v>0</v>
      </c>
      <c r="AR271" s="138" t="s">
        <v>136</v>
      </c>
      <c r="AT271" s="138" t="s">
        <v>132</v>
      </c>
      <c r="AU271" s="138" t="s">
        <v>86</v>
      </c>
      <c r="AY271" s="17" t="s">
        <v>129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86</v>
      </c>
      <c r="BK271" s="139">
        <f>ROUND(I271*H271,2)</f>
        <v>0</v>
      </c>
      <c r="BL271" s="17" t="s">
        <v>136</v>
      </c>
      <c r="BM271" s="138" t="s">
        <v>613</v>
      </c>
    </row>
    <row r="272" spans="2:65" s="1" customFormat="1">
      <c r="B272" s="32"/>
      <c r="D272" s="140" t="s">
        <v>143</v>
      </c>
      <c r="F272" s="141" t="s">
        <v>614</v>
      </c>
      <c r="I272" s="142"/>
      <c r="L272" s="32"/>
      <c r="M272" s="143"/>
      <c r="T272" s="53"/>
      <c r="AT272" s="17" t="s">
        <v>143</v>
      </c>
      <c r="AU272" s="17" t="s">
        <v>86</v>
      </c>
    </row>
    <row r="273" spans="2:65" s="1" customFormat="1" ht="16.5" customHeight="1">
      <c r="B273" s="32"/>
      <c r="C273" s="163" t="s">
        <v>615</v>
      </c>
      <c r="D273" s="163" t="s">
        <v>263</v>
      </c>
      <c r="E273" s="164" t="s">
        <v>616</v>
      </c>
      <c r="F273" s="165" t="s">
        <v>617</v>
      </c>
      <c r="G273" s="166" t="s">
        <v>358</v>
      </c>
      <c r="H273" s="167">
        <v>63.38</v>
      </c>
      <c r="I273" s="168"/>
      <c r="J273" s="169">
        <f>ROUND(I273*H273,2)</f>
        <v>0</v>
      </c>
      <c r="K273" s="165" t="s">
        <v>141</v>
      </c>
      <c r="L273" s="170"/>
      <c r="M273" s="171" t="s">
        <v>35</v>
      </c>
      <c r="N273" s="172" t="s">
        <v>49</v>
      </c>
      <c r="P273" s="136">
        <f>O273*H273</f>
        <v>0</v>
      </c>
      <c r="Q273" s="136">
        <v>3.5999999999999997E-2</v>
      </c>
      <c r="R273" s="136">
        <f>Q273*H273</f>
        <v>2.2816799999999997</v>
      </c>
      <c r="S273" s="136">
        <v>0</v>
      </c>
      <c r="T273" s="137">
        <f>S273*H273</f>
        <v>0</v>
      </c>
      <c r="AR273" s="138" t="s">
        <v>180</v>
      </c>
      <c r="AT273" s="138" t="s">
        <v>263</v>
      </c>
      <c r="AU273" s="138" t="s">
        <v>86</v>
      </c>
      <c r="AY273" s="17" t="s">
        <v>129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86</v>
      </c>
      <c r="BK273" s="139">
        <f>ROUND(I273*H273,2)</f>
        <v>0</v>
      </c>
      <c r="BL273" s="17" t="s">
        <v>136</v>
      </c>
      <c r="BM273" s="138" t="s">
        <v>618</v>
      </c>
    </row>
    <row r="274" spans="2:65" s="11" customFormat="1" ht="25.9" customHeight="1">
      <c r="B274" s="115"/>
      <c r="D274" s="116" t="s">
        <v>77</v>
      </c>
      <c r="E274" s="117" t="s">
        <v>619</v>
      </c>
      <c r="F274" s="117" t="s">
        <v>620</v>
      </c>
      <c r="I274" s="118"/>
      <c r="J274" s="119">
        <f>BK274</f>
        <v>0</v>
      </c>
      <c r="L274" s="115"/>
      <c r="M274" s="120"/>
      <c r="P274" s="121">
        <f>SUM(P275:P340)</f>
        <v>0</v>
      </c>
      <c r="R274" s="121">
        <f>SUM(R275:R340)</f>
        <v>10.301759339999997</v>
      </c>
      <c r="T274" s="122">
        <f>SUM(T275:T340)</f>
        <v>0</v>
      </c>
      <c r="AR274" s="116" t="s">
        <v>86</v>
      </c>
      <c r="AT274" s="123" t="s">
        <v>77</v>
      </c>
      <c r="AU274" s="123" t="s">
        <v>78</v>
      </c>
      <c r="AY274" s="116" t="s">
        <v>129</v>
      </c>
      <c r="BK274" s="124">
        <f>SUM(BK275:BK340)</f>
        <v>0</v>
      </c>
    </row>
    <row r="275" spans="2:65" s="1" customFormat="1" ht="16.5" customHeight="1">
      <c r="B275" s="32"/>
      <c r="C275" s="127" t="s">
        <v>621</v>
      </c>
      <c r="D275" s="127" t="s">
        <v>132</v>
      </c>
      <c r="E275" s="128" t="s">
        <v>622</v>
      </c>
      <c r="F275" s="129" t="s">
        <v>623</v>
      </c>
      <c r="G275" s="130" t="s">
        <v>140</v>
      </c>
      <c r="H275" s="131">
        <v>12</v>
      </c>
      <c r="I275" s="132"/>
      <c r="J275" s="133">
        <f>ROUND(I275*H275,2)</f>
        <v>0</v>
      </c>
      <c r="K275" s="129" t="s">
        <v>141</v>
      </c>
      <c r="L275" s="32"/>
      <c r="M275" s="134" t="s">
        <v>35</v>
      </c>
      <c r="N275" s="135" t="s">
        <v>49</v>
      </c>
      <c r="P275" s="136">
        <f>O275*H275</f>
        <v>0</v>
      </c>
      <c r="Q275" s="136">
        <v>0</v>
      </c>
      <c r="R275" s="136">
        <f>Q275*H275</f>
        <v>0</v>
      </c>
      <c r="S275" s="136">
        <v>0</v>
      </c>
      <c r="T275" s="137">
        <f>S275*H275</f>
        <v>0</v>
      </c>
      <c r="AR275" s="138" t="s">
        <v>136</v>
      </c>
      <c r="AT275" s="138" t="s">
        <v>132</v>
      </c>
      <c r="AU275" s="138" t="s">
        <v>86</v>
      </c>
      <c r="AY275" s="17" t="s">
        <v>129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86</v>
      </c>
      <c r="BK275" s="139">
        <f>ROUND(I275*H275,2)</f>
        <v>0</v>
      </c>
      <c r="BL275" s="17" t="s">
        <v>136</v>
      </c>
      <c r="BM275" s="138" t="s">
        <v>624</v>
      </c>
    </row>
    <row r="276" spans="2:65" s="1" customFormat="1">
      <c r="B276" s="32"/>
      <c r="D276" s="140" t="s">
        <v>143</v>
      </c>
      <c r="F276" s="141" t="s">
        <v>625</v>
      </c>
      <c r="I276" s="142"/>
      <c r="L276" s="32"/>
      <c r="M276" s="143"/>
      <c r="T276" s="53"/>
      <c r="AT276" s="17" t="s">
        <v>143</v>
      </c>
      <c r="AU276" s="17" t="s">
        <v>86</v>
      </c>
    </row>
    <row r="277" spans="2:65" s="14" customFormat="1">
      <c r="B277" s="174"/>
      <c r="D277" s="145" t="s">
        <v>145</v>
      </c>
      <c r="E277" s="175" t="s">
        <v>35</v>
      </c>
      <c r="F277" s="176" t="s">
        <v>626</v>
      </c>
      <c r="H277" s="175" t="s">
        <v>35</v>
      </c>
      <c r="I277" s="177"/>
      <c r="L277" s="174"/>
      <c r="M277" s="178"/>
      <c r="T277" s="179"/>
      <c r="AT277" s="175" t="s">
        <v>145</v>
      </c>
      <c r="AU277" s="175" t="s">
        <v>86</v>
      </c>
      <c r="AV277" s="14" t="s">
        <v>86</v>
      </c>
      <c r="AW277" s="14" t="s">
        <v>37</v>
      </c>
      <c r="AX277" s="14" t="s">
        <v>78</v>
      </c>
      <c r="AY277" s="175" t="s">
        <v>129</v>
      </c>
    </row>
    <row r="278" spans="2:65" s="12" customFormat="1">
      <c r="B278" s="144"/>
      <c r="D278" s="145" t="s">
        <v>145</v>
      </c>
      <c r="E278" s="146" t="s">
        <v>35</v>
      </c>
      <c r="F278" s="147" t="s">
        <v>627</v>
      </c>
      <c r="H278" s="148">
        <v>12</v>
      </c>
      <c r="I278" s="149"/>
      <c r="L278" s="144"/>
      <c r="M278" s="150"/>
      <c r="T278" s="151"/>
      <c r="AT278" s="146" t="s">
        <v>145</v>
      </c>
      <c r="AU278" s="146" t="s">
        <v>86</v>
      </c>
      <c r="AV278" s="12" t="s">
        <v>88</v>
      </c>
      <c r="AW278" s="12" t="s">
        <v>37</v>
      </c>
      <c r="AX278" s="12" t="s">
        <v>86</v>
      </c>
      <c r="AY278" s="146" t="s">
        <v>129</v>
      </c>
    </row>
    <row r="279" spans="2:65" s="1" customFormat="1" ht="24.2" customHeight="1">
      <c r="B279" s="32"/>
      <c r="C279" s="127" t="s">
        <v>628</v>
      </c>
      <c r="D279" s="127" t="s">
        <v>132</v>
      </c>
      <c r="E279" s="128" t="s">
        <v>629</v>
      </c>
      <c r="F279" s="129" t="s">
        <v>630</v>
      </c>
      <c r="G279" s="130" t="s">
        <v>162</v>
      </c>
      <c r="H279" s="131">
        <v>40.950000000000003</v>
      </c>
      <c r="I279" s="132"/>
      <c r="J279" s="133">
        <f>ROUND(I279*H279,2)</f>
        <v>0</v>
      </c>
      <c r="K279" s="129" t="s">
        <v>141</v>
      </c>
      <c r="L279" s="32"/>
      <c r="M279" s="134" t="s">
        <v>35</v>
      </c>
      <c r="N279" s="135" t="s">
        <v>49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AR279" s="138" t="s">
        <v>136</v>
      </c>
      <c r="AT279" s="138" t="s">
        <v>132</v>
      </c>
      <c r="AU279" s="138" t="s">
        <v>86</v>
      </c>
      <c r="AY279" s="17" t="s">
        <v>129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7" t="s">
        <v>86</v>
      </c>
      <c r="BK279" s="139">
        <f>ROUND(I279*H279,2)</f>
        <v>0</v>
      </c>
      <c r="BL279" s="17" t="s">
        <v>136</v>
      </c>
      <c r="BM279" s="138" t="s">
        <v>631</v>
      </c>
    </row>
    <row r="280" spans="2:65" s="1" customFormat="1">
      <c r="B280" s="32"/>
      <c r="D280" s="140" t="s">
        <v>143</v>
      </c>
      <c r="F280" s="141" t="s">
        <v>632</v>
      </c>
      <c r="I280" s="142"/>
      <c r="L280" s="32"/>
      <c r="M280" s="143"/>
      <c r="T280" s="53"/>
      <c r="AT280" s="17" t="s">
        <v>143</v>
      </c>
      <c r="AU280" s="17" t="s">
        <v>86</v>
      </c>
    </row>
    <row r="281" spans="2:65" s="14" customFormat="1">
      <c r="B281" s="174"/>
      <c r="D281" s="145" t="s">
        <v>145</v>
      </c>
      <c r="E281" s="175" t="s">
        <v>35</v>
      </c>
      <c r="F281" s="176" t="s">
        <v>633</v>
      </c>
      <c r="H281" s="175" t="s">
        <v>35</v>
      </c>
      <c r="I281" s="177"/>
      <c r="L281" s="174"/>
      <c r="M281" s="178"/>
      <c r="T281" s="179"/>
      <c r="AT281" s="175" t="s">
        <v>145</v>
      </c>
      <c r="AU281" s="175" t="s">
        <v>86</v>
      </c>
      <c r="AV281" s="14" t="s">
        <v>86</v>
      </c>
      <c r="AW281" s="14" t="s">
        <v>37</v>
      </c>
      <c r="AX281" s="14" t="s">
        <v>78</v>
      </c>
      <c r="AY281" s="175" t="s">
        <v>129</v>
      </c>
    </row>
    <row r="282" spans="2:65" s="12" customFormat="1">
      <c r="B282" s="144"/>
      <c r="D282" s="145" t="s">
        <v>145</v>
      </c>
      <c r="E282" s="146" t="s">
        <v>35</v>
      </c>
      <c r="F282" s="147" t="s">
        <v>634</v>
      </c>
      <c r="H282" s="148">
        <v>40.950000000000003</v>
      </c>
      <c r="I282" s="149"/>
      <c r="L282" s="144"/>
      <c r="M282" s="150"/>
      <c r="T282" s="151"/>
      <c r="AT282" s="146" t="s">
        <v>145</v>
      </c>
      <c r="AU282" s="146" t="s">
        <v>86</v>
      </c>
      <c r="AV282" s="12" t="s">
        <v>88</v>
      </c>
      <c r="AW282" s="12" t="s">
        <v>37</v>
      </c>
      <c r="AX282" s="12" t="s">
        <v>86</v>
      </c>
      <c r="AY282" s="146" t="s">
        <v>129</v>
      </c>
    </row>
    <row r="283" spans="2:65" s="1" customFormat="1" ht="24.2" customHeight="1">
      <c r="B283" s="32"/>
      <c r="C283" s="127" t="s">
        <v>635</v>
      </c>
      <c r="D283" s="127" t="s">
        <v>132</v>
      </c>
      <c r="E283" s="128" t="s">
        <v>636</v>
      </c>
      <c r="F283" s="129" t="s">
        <v>637</v>
      </c>
      <c r="G283" s="130" t="s">
        <v>162</v>
      </c>
      <c r="H283" s="131">
        <v>1.8</v>
      </c>
      <c r="I283" s="132"/>
      <c r="J283" s="133">
        <f>ROUND(I283*H283,2)</f>
        <v>0</v>
      </c>
      <c r="K283" s="129" t="s">
        <v>141</v>
      </c>
      <c r="L283" s="32"/>
      <c r="M283" s="134" t="s">
        <v>35</v>
      </c>
      <c r="N283" s="135" t="s">
        <v>49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136</v>
      </c>
      <c r="AT283" s="138" t="s">
        <v>132</v>
      </c>
      <c r="AU283" s="138" t="s">
        <v>86</v>
      </c>
      <c r="AY283" s="17" t="s">
        <v>129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86</v>
      </c>
      <c r="BK283" s="139">
        <f>ROUND(I283*H283,2)</f>
        <v>0</v>
      </c>
      <c r="BL283" s="17" t="s">
        <v>136</v>
      </c>
      <c r="BM283" s="138" t="s">
        <v>638</v>
      </c>
    </row>
    <row r="284" spans="2:65" s="1" customFormat="1">
      <c r="B284" s="32"/>
      <c r="D284" s="140" t="s">
        <v>143</v>
      </c>
      <c r="F284" s="141" t="s">
        <v>639</v>
      </c>
      <c r="I284" s="142"/>
      <c r="L284" s="32"/>
      <c r="M284" s="143"/>
      <c r="T284" s="53"/>
      <c r="AT284" s="17" t="s">
        <v>143</v>
      </c>
      <c r="AU284" s="17" t="s">
        <v>86</v>
      </c>
    </row>
    <row r="285" spans="2:65" s="14" customFormat="1">
      <c r="B285" s="174"/>
      <c r="D285" s="145" t="s">
        <v>145</v>
      </c>
      <c r="E285" s="175" t="s">
        <v>35</v>
      </c>
      <c r="F285" s="176" t="s">
        <v>640</v>
      </c>
      <c r="H285" s="175" t="s">
        <v>35</v>
      </c>
      <c r="I285" s="177"/>
      <c r="L285" s="174"/>
      <c r="M285" s="178"/>
      <c r="T285" s="179"/>
      <c r="AT285" s="175" t="s">
        <v>145</v>
      </c>
      <c r="AU285" s="175" t="s">
        <v>86</v>
      </c>
      <c r="AV285" s="14" t="s">
        <v>86</v>
      </c>
      <c r="AW285" s="14" t="s">
        <v>37</v>
      </c>
      <c r="AX285" s="14" t="s">
        <v>78</v>
      </c>
      <c r="AY285" s="175" t="s">
        <v>129</v>
      </c>
    </row>
    <row r="286" spans="2:65" s="12" customFormat="1">
      <c r="B286" s="144"/>
      <c r="D286" s="145" t="s">
        <v>145</v>
      </c>
      <c r="E286" s="146" t="s">
        <v>35</v>
      </c>
      <c r="F286" s="147" t="s">
        <v>641</v>
      </c>
      <c r="H286" s="148">
        <v>1.8</v>
      </c>
      <c r="I286" s="149"/>
      <c r="L286" s="144"/>
      <c r="M286" s="150"/>
      <c r="T286" s="151"/>
      <c r="AT286" s="146" t="s">
        <v>145</v>
      </c>
      <c r="AU286" s="146" t="s">
        <v>86</v>
      </c>
      <c r="AV286" s="12" t="s">
        <v>88</v>
      </c>
      <c r="AW286" s="12" t="s">
        <v>37</v>
      </c>
      <c r="AX286" s="12" t="s">
        <v>86</v>
      </c>
      <c r="AY286" s="146" t="s">
        <v>129</v>
      </c>
    </row>
    <row r="287" spans="2:65" s="1" customFormat="1" ht="37.9" customHeight="1">
      <c r="B287" s="32"/>
      <c r="C287" s="127" t="s">
        <v>642</v>
      </c>
      <c r="D287" s="127" t="s">
        <v>132</v>
      </c>
      <c r="E287" s="128" t="s">
        <v>643</v>
      </c>
      <c r="F287" s="129" t="s">
        <v>644</v>
      </c>
      <c r="G287" s="130" t="s">
        <v>162</v>
      </c>
      <c r="H287" s="131">
        <v>40.950000000000003</v>
      </c>
      <c r="I287" s="132"/>
      <c r="J287" s="133">
        <f>ROUND(I287*H287,2)</f>
        <v>0</v>
      </c>
      <c r="K287" s="129" t="s">
        <v>141</v>
      </c>
      <c r="L287" s="32"/>
      <c r="M287" s="134" t="s">
        <v>35</v>
      </c>
      <c r="N287" s="135" t="s">
        <v>49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AR287" s="138" t="s">
        <v>136</v>
      </c>
      <c r="AT287" s="138" t="s">
        <v>132</v>
      </c>
      <c r="AU287" s="138" t="s">
        <v>86</v>
      </c>
      <c r="AY287" s="17" t="s">
        <v>129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86</v>
      </c>
      <c r="BK287" s="139">
        <f>ROUND(I287*H287,2)</f>
        <v>0</v>
      </c>
      <c r="BL287" s="17" t="s">
        <v>136</v>
      </c>
      <c r="BM287" s="138" t="s">
        <v>645</v>
      </c>
    </row>
    <row r="288" spans="2:65" s="1" customFormat="1">
      <c r="B288" s="32"/>
      <c r="D288" s="140" t="s">
        <v>143</v>
      </c>
      <c r="F288" s="141" t="s">
        <v>646</v>
      </c>
      <c r="I288" s="142"/>
      <c r="L288" s="32"/>
      <c r="M288" s="143"/>
      <c r="T288" s="53"/>
      <c r="AT288" s="17" t="s">
        <v>143</v>
      </c>
      <c r="AU288" s="17" t="s">
        <v>86</v>
      </c>
    </row>
    <row r="289" spans="2:65" s="14" customFormat="1">
      <c r="B289" s="174"/>
      <c r="D289" s="145" t="s">
        <v>145</v>
      </c>
      <c r="E289" s="175" t="s">
        <v>35</v>
      </c>
      <c r="F289" s="176" t="s">
        <v>633</v>
      </c>
      <c r="H289" s="175" t="s">
        <v>35</v>
      </c>
      <c r="I289" s="177"/>
      <c r="L289" s="174"/>
      <c r="M289" s="178"/>
      <c r="T289" s="179"/>
      <c r="AT289" s="175" t="s">
        <v>145</v>
      </c>
      <c r="AU289" s="175" t="s">
        <v>86</v>
      </c>
      <c r="AV289" s="14" t="s">
        <v>86</v>
      </c>
      <c r="AW289" s="14" t="s">
        <v>37</v>
      </c>
      <c r="AX289" s="14" t="s">
        <v>78</v>
      </c>
      <c r="AY289" s="175" t="s">
        <v>129</v>
      </c>
    </row>
    <row r="290" spans="2:65" s="12" customFormat="1">
      <c r="B290" s="144"/>
      <c r="D290" s="145" t="s">
        <v>145</v>
      </c>
      <c r="E290" s="146" t="s">
        <v>35</v>
      </c>
      <c r="F290" s="147" t="s">
        <v>634</v>
      </c>
      <c r="H290" s="148">
        <v>40.950000000000003</v>
      </c>
      <c r="I290" s="149"/>
      <c r="L290" s="144"/>
      <c r="M290" s="150"/>
      <c r="T290" s="151"/>
      <c r="AT290" s="146" t="s">
        <v>145</v>
      </c>
      <c r="AU290" s="146" t="s">
        <v>86</v>
      </c>
      <c r="AV290" s="12" t="s">
        <v>88</v>
      </c>
      <c r="AW290" s="12" t="s">
        <v>37</v>
      </c>
      <c r="AX290" s="12" t="s">
        <v>86</v>
      </c>
      <c r="AY290" s="146" t="s">
        <v>129</v>
      </c>
    </row>
    <row r="291" spans="2:65" s="1" customFormat="1" ht="24.2" customHeight="1">
      <c r="B291" s="32"/>
      <c r="C291" s="127" t="s">
        <v>647</v>
      </c>
      <c r="D291" s="127" t="s">
        <v>132</v>
      </c>
      <c r="E291" s="128" t="s">
        <v>648</v>
      </c>
      <c r="F291" s="129" t="s">
        <v>649</v>
      </c>
      <c r="G291" s="130" t="s">
        <v>162</v>
      </c>
      <c r="H291" s="131">
        <v>34.65</v>
      </c>
      <c r="I291" s="132"/>
      <c r="J291" s="133">
        <f>ROUND(I291*H291,2)</f>
        <v>0</v>
      </c>
      <c r="K291" s="129" t="s">
        <v>141</v>
      </c>
      <c r="L291" s="32"/>
      <c r="M291" s="134" t="s">
        <v>35</v>
      </c>
      <c r="N291" s="135" t="s">
        <v>49</v>
      </c>
      <c r="P291" s="136">
        <f>O291*H291</f>
        <v>0</v>
      </c>
      <c r="Q291" s="136">
        <v>0</v>
      </c>
      <c r="R291" s="136">
        <f>Q291*H291</f>
        <v>0</v>
      </c>
      <c r="S291" s="136">
        <v>0</v>
      </c>
      <c r="T291" s="137">
        <f>S291*H291</f>
        <v>0</v>
      </c>
      <c r="AR291" s="138" t="s">
        <v>136</v>
      </c>
      <c r="AT291" s="138" t="s">
        <v>132</v>
      </c>
      <c r="AU291" s="138" t="s">
        <v>86</v>
      </c>
      <c r="AY291" s="17" t="s">
        <v>129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7" t="s">
        <v>86</v>
      </c>
      <c r="BK291" s="139">
        <f>ROUND(I291*H291,2)</f>
        <v>0</v>
      </c>
      <c r="BL291" s="17" t="s">
        <v>136</v>
      </c>
      <c r="BM291" s="138" t="s">
        <v>650</v>
      </c>
    </row>
    <row r="292" spans="2:65" s="1" customFormat="1">
      <c r="B292" s="32"/>
      <c r="D292" s="140" t="s">
        <v>143</v>
      </c>
      <c r="F292" s="141" t="s">
        <v>651</v>
      </c>
      <c r="I292" s="142"/>
      <c r="L292" s="32"/>
      <c r="M292" s="143"/>
      <c r="T292" s="53"/>
      <c r="AT292" s="17" t="s">
        <v>143</v>
      </c>
      <c r="AU292" s="17" t="s">
        <v>86</v>
      </c>
    </row>
    <row r="293" spans="2:65" s="14" customFormat="1">
      <c r="B293" s="174"/>
      <c r="D293" s="145" t="s">
        <v>145</v>
      </c>
      <c r="E293" s="175" t="s">
        <v>35</v>
      </c>
      <c r="F293" s="176" t="s">
        <v>652</v>
      </c>
      <c r="H293" s="175" t="s">
        <v>35</v>
      </c>
      <c r="I293" s="177"/>
      <c r="L293" s="174"/>
      <c r="M293" s="178"/>
      <c r="T293" s="179"/>
      <c r="AT293" s="175" t="s">
        <v>145</v>
      </c>
      <c r="AU293" s="175" t="s">
        <v>86</v>
      </c>
      <c r="AV293" s="14" t="s">
        <v>86</v>
      </c>
      <c r="AW293" s="14" t="s">
        <v>37</v>
      </c>
      <c r="AX293" s="14" t="s">
        <v>78</v>
      </c>
      <c r="AY293" s="175" t="s">
        <v>129</v>
      </c>
    </row>
    <row r="294" spans="2:65" s="12" customFormat="1">
      <c r="B294" s="144"/>
      <c r="D294" s="145" t="s">
        <v>145</v>
      </c>
      <c r="E294" s="146" t="s">
        <v>35</v>
      </c>
      <c r="F294" s="147" t="s">
        <v>653</v>
      </c>
      <c r="H294" s="148">
        <v>34.65</v>
      </c>
      <c r="I294" s="149"/>
      <c r="L294" s="144"/>
      <c r="M294" s="150"/>
      <c r="T294" s="151"/>
      <c r="AT294" s="146" t="s">
        <v>145</v>
      </c>
      <c r="AU294" s="146" t="s">
        <v>86</v>
      </c>
      <c r="AV294" s="12" t="s">
        <v>88</v>
      </c>
      <c r="AW294" s="12" t="s">
        <v>37</v>
      </c>
      <c r="AX294" s="12" t="s">
        <v>86</v>
      </c>
      <c r="AY294" s="146" t="s">
        <v>129</v>
      </c>
    </row>
    <row r="295" spans="2:65" s="1" customFormat="1" ht="37.9" customHeight="1">
      <c r="B295" s="32"/>
      <c r="C295" s="127" t="s">
        <v>654</v>
      </c>
      <c r="D295" s="127" t="s">
        <v>132</v>
      </c>
      <c r="E295" s="128" t="s">
        <v>655</v>
      </c>
      <c r="F295" s="129" t="s">
        <v>656</v>
      </c>
      <c r="G295" s="130" t="s">
        <v>162</v>
      </c>
      <c r="H295" s="131">
        <v>3.15</v>
      </c>
      <c r="I295" s="132"/>
      <c r="J295" s="133">
        <f>ROUND(I295*H295,2)</f>
        <v>0</v>
      </c>
      <c r="K295" s="129" t="s">
        <v>141</v>
      </c>
      <c r="L295" s="32"/>
      <c r="M295" s="134" t="s">
        <v>35</v>
      </c>
      <c r="N295" s="135" t="s">
        <v>49</v>
      </c>
      <c r="P295" s="136">
        <f>O295*H295</f>
        <v>0</v>
      </c>
      <c r="Q295" s="136">
        <v>0</v>
      </c>
      <c r="R295" s="136">
        <f>Q295*H295</f>
        <v>0</v>
      </c>
      <c r="S295" s="136">
        <v>0</v>
      </c>
      <c r="T295" s="137">
        <f>S295*H295</f>
        <v>0</v>
      </c>
      <c r="AR295" s="138" t="s">
        <v>136</v>
      </c>
      <c r="AT295" s="138" t="s">
        <v>132</v>
      </c>
      <c r="AU295" s="138" t="s">
        <v>86</v>
      </c>
      <c r="AY295" s="17" t="s">
        <v>129</v>
      </c>
      <c r="BE295" s="139">
        <f>IF(N295="základní",J295,0)</f>
        <v>0</v>
      </c>
      <c r="BF295" s="139">
        <f>IF(N295="snížená",J295,0)</f>
        <v>0</v>
      </c>
      <c r="BG295" s="139">
        <f>IF(N295="zákl. přenesená",J295,0)</f>
        <v>0</v>
      </c>
      <c r="BH295" s="139">
        <f>IF(N295="sníž. přenesená",J295,0)</f>
        <v>0</v>
      </c>
      <c r="BI295" s="139">
        <f>IF(N295="nulová",J295,0)</f>
        <v>0</v>
      </c>
      <c r="BJ295" s="17" t="s">
        <v>86</v>
      </c>
      <c r="BK295" s="139">
        <f>ROUND(I295*H295,2)</f>
        <v>0</v>
      </c>
      <c r="BL295" s="17" t="s">
        <v>136</v>
      </c>
      <c r="BM295" s="138" t="s">
        <v>657</v>
      </c>
    </row>
    <row r="296" spans="2:65" s="1" customFormat="1">
      <c r="B296" s="32"/>
      <c r="D296" s="140" t="s">
        <v>143</v>
      </c>
      <c r="F296" s="141" t="s">
        <v>658</v>
      </c>
      <c r="I296" s="142"/>
      <c r="L296" s="32"/>
      <c r="M296" s="143"/>
      <c r="T296" s="53"/>
      <c r="AT296" s="17" t="s">
        <v>143</v>
      </c>
      <c r="AU296" s="17" t="s">
        <v>86</v>
      </c>
    </row>
    <row r="297" spans="2:65" s="14" customFormat="1">
      <c r="B297" s="174"/>
      <c r="D297" s="145" t="s">
        <v>145</v>
      </c>
      <c r="E297" s="175" t="s">
        <v>35</v>
      </c>
      <c r="F297" s="176" t="s">
        <v>659</v>
      </c>
      <c r="H297" s="175" t="s">
        <v>35</v>
      </c>
      <c r="I297" s="177"/>
      <c r="L297" s="174"/>
      <c r="M297" s="178"/>
      <c r="T297" s="179"/>
      <c r="AT297" s="175" t="s">
        <v>145</v>
      </c>
      <c r="AU297" s="175" t="s">
        <v>86</v>
      </c>
      <c r="AV297" s="14" t="s">
        <v>86</v>
      </c>
      <c r="AW297" s="14" t="s">
        <v>37</v>
      </c>
      <c r="AX297" s="14" t="s">
        <v>78</v>
      </c>
      <c r="AY297" s="175" t="s">
        <v>129</v>
      </c>
    </row>
    <row r="298" spans="2:65" s="12" customFormat="1">
      <c r="B298" s="144"/>
      <c r="D298" s="145" t="s">
        <v>145</v>
      </c>
      <c r="E298" s="146" t="s">
        <v>35</v>
      </c>
      <c r="F298" s="147" t="s">
        <v>660</v>
      </c>
      <c r="H298" s="148">
        <v>3.15</v>
      </c>
      <c r="I298" s="149"/>
      <c r="L298" s="144"/>
      <c r="M298" s="150"/>
      <c r="T298" s="151"/>
      <c r="AT298" s="146" t="s">
        <v>145</v>
      </c>
      <c r="AU298" s="146" t="s">
        <v>86</v>
      </c>
      <c r="AV298" s="12" t="s">
        <v>88</v>
      </c>
      <c r="AW298" s="12" t="s">
        <v>37</v>
      </c>
      <c r="AX298" s="12" t="s">
        <v>86</v>
      </c>
      <c r="AY298" s="146" t="s">
        <v>129</v>
      </c>
    </row>
    <row r="299" spans="2:65" s="1" customFormat="1" ht="16.5" customHeight="1">
      <c r="B299" s="32"/>
      <c r="C299" s="163" t="s">
        <v>661</v>
      </c>
      <c r="D299" s="163" t="s">
        <v>263</v>
      </c>
      <c r="E299" s="164" t="s">
        <v>662</v>
      </c>
      <c r="F299" s="165" t="s">
        <v>663</v>
      </c>
      <c r="G299" s="166" t="s">
        <v>172</v>
      </c>
      <c r="H299" s="167">
        <v>4.2530000000000001</v>
      </c>
      <c r="I299" s="168"/>
      <c r="J299" s="169">
        <f>ROUND(I299*H299,2)</f>
        <v>0</v>
      </c>
      <c r="K299" s="165" t="s">
        <v>141</v>
      </c>
      <c r="L299" s="170"/>
      <c r="M299" s="171" t="s">
        <v>35</v>
      </c>
      <c r="N299" s="172" t="s">
        <v>49</v>
      </c>
      <c r="P299" s="136">
        <f>O299*H299</f>
        <v>0</v>
      </c>
      <c r="Q299" s="136">
        <v>1</v>
      </c>
      <c r="R299" s="136">
        <f>Q299*H299</f>
        <v>4.2530000000000001</v>
      </c>
      <c r="S299" s="136">
        <v>0</v>
      </c>
      <c r="T299" s="137">
        <f>S299*H299</f>
        <v>0</v>
      </c>
      <c r="AR299" s="138" t="s">
        <v>180</v>
      </c>
      <c r="AT299" s="138" t="s">
        <v>263</v>
      </c>
      <c r="AU299" s="138" t="s">
        <v>86</v>
      </c>
      <c r="AY299" s="17" t="s">
        <v>129</v>
      </c>
      <c r="BE299" s="139">
        <f>IF(N299="základní",J299,0)</f>
        <v>0</v>
      </c>
      <c r="BF299" s="139">
        <f>IF(N299="snížená",J299,0)</f>
        <v>0</v>
      </c>
      <c r="BG299" s="139">
        <f>IF(N299="zákl. přenesená",J299,0)</f>
        <v>0</v>
      </c>
      <c r="BH299" s="139">
        <f>IF(N299="sníž. přenesená",J299,0)</f>
        <v>0</v>
      </c>
      <c r="BI299" s="139">
        <f>IF(N299="nulová",J299,0)</f>
        <v>0</v>
      </c>
      <c r="BJ299" s="17" t="s">
        <v>86</v>
      </c>
      <c r="BK299" s="139">
        <f>ROUND(I299*H299,2)</f>
        <v>0</v>
      </c>
      <c r="BL299" s="17" t="s">
        <v>136</v>
      </c>
      <c r="BM299" s="138" t="s">
        <v>664</v>
      </c>
    </row>
    <row r="300" spans="2:65" s="14" customFormat="1">
      <c r="B300" s="174"/>
      <c r="D300" s="145" t="s">
        <v>145</v>
      </c>
      <c r="E300" s="175" t="s">
        <v>35</v>
      </c>
      <c r="F300" s="176" t="s">
        <v>665</v>
      </c>
      <c r="H300" s="175" t="s">
        <v>35</v>
      </c>
      <c r="I300" s="177"/>
      <c r="L300" s="174"/>
      <c r="M300" s="178"/>
      <c r="T300" s="179"/>
      <c r="AT300" s="175" t="s">
        <v>145</v>
      </c>
      <c r="AU300" s="175" t="s">
        <v>86</v>
      </c>
      <c r="AV300" s="14" t="s">
        <v>86</v>
      </c>
      <c r="AW300" s="14" t="s">
        <v>37</v>
      </c>
      <c r="AX300" s="14" t="s">
        <v>78</v>
      </c>
      <c r="AY300" s="175" t="s">
        <v>129</v>
      </c>
    </row>
    <row r="301" spans="2:65" s="12" customFormat="1">
      <c r="B301" s="144"/>
      <c r="D301" s="145" t="s">
        <v>145</v>
      </c>
      <c r="E301" s="146" t="s">
        <v>35</v>
      </c>
      <c r="F301" s="147" t="s">
        <v>666</v>
      </c>
      <c r="H301" s="148">
        <v>4.2530000000000001</v>
      </c>
      <c r="I301" s="149"/>
      <c r="L301" s="144"/>
      <c r="M301" s="150"/>
      <c r="T301" s="151"/>
      <c r="AT301" s="146" t="s">
        <v>145</v>
      </c>
      <c r="AU301" s="146" t="s">
        <v>86</v>
      </c>
      <c r="AV301" s="12" t="s">
        <v>88</v>
      </c>
      <c r="AW301" s="12" t="s">
        <v>37</v>
      </c>
      <c r="AX301" s="12" t="s">
        <v>86</v>
      </c>
      <c r="AY301" s="146" t="s">
        <v>129</v>
      </c>
    </row>
    <row r="302" spans="2:65" s="1" customFormat="1" ht="24.2" customHeight="1">
      <c r="B302" s="32"/>
      <c r="C302" s="127" t="s">
        <v>667</v>
      </c>
      <c r="D302" s="127" t="s">
        <v>132</v>
      </c>
      <c r="E302" s="128" t="s">
        <v>668</v>
      </c>
      <c r="F302" s="129" t="s">
        <v>669</v>
      </c>
      <c r="G302" s="130" t="s">
        <v>140</v>
      </c>
      <c r="H302" s="131">
        <v>12</v>
      </c>
      <c r="I302" s="132"/>
      <c r="J302" s="133">
        <f>ROUND(I302*H302,2)</f>
        <v>0</v>
      </c>
      <c r="K302" s="129" t="s">
        <v>141</v>
      </c>
      <c r="L302" s="32"/>
      <c r="M302" s="134" t="s">
        <v>35</v>
      </c>
      <c r="N302" s="135" t="s">
        <v>49</v>
      </c>
      <c r="P302" s="136">
        <f>O302*H302</f>
        <v>0</v>
      </c>
      <c r="Q302" s="136">
        <v>0</v>
      </c>
      <c r="R302" s="136">
        <f>Q302*H302</f>
        <v>0</v>
      </c>
      <c r="S302" s="136">
        <v>0</v>
      </c>
      <c r="T302" s="137">
        <f>S302*H302</f>
        <v>0</v>
      </c>
      <c r="AR302" s="138" t="s">
        <v>136</v>
      </c>
      <c r="AT302" s="138" t="s">
        <v>132</v>
      </c>
      <c r="AU302" s="138" t="s">
        <v>86</v>
      </c>
      <c r="AY302" s="17" t="s">
        <v>129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7" t="s">
        <v>86</v>
      </c>
      <c r="BK302" s="139">
        <f>ROUND(I302*H302,2)</f>
        <v>0</v>
      </c>
      <c r="BL302" s="17" t="s">
        <v>136</v>
      </c>
      <c r="BM302" s="138" t="s">
        <v>670</v>
      </c>
    </row>
    <row r="303" spans="2:65" s="1" customFormat="1">
      <c r="B303" s="32"/>
      <c r="D303" s="140" t="s">
        <v>143</v>
      </c>
      <c r="F303" s="141" t="s">
        <v>671</v>
      </c>
      <c r="I303" s="142"/>
      <c r="L303" s="32"/>
      <c r="M303" s="143"/>
      <c r="T303" s="53"/>
      <c r="AT303" s="17" t="s">
        <v>143</v>
      </c>
      <c r="AU303" s="17" t="s">
        <v>86</v>
      </c>
    </row>
    <row r="304" spans="2:65" s="14" customFormat="1">
      <c r="B304" s="174"/>
      <c r="D304" s="145" t="s">
        <v>145</v>
      </c>
      <c r="E304" s="175" t="s">
        <v>35</v>
      </c>
      <c r="F304" s="176" t="s">
        <v>626</v>
      </c>
      <c r="H304" s="175" t="s">
        <v>35</v>
      </c>
      <c r="I304" s="177"/>
      <c r="L304" s="174"/>
      <c r="M304" s="178"/>
      <c r="T304" s="179"/>
      <c r="AT304" s="175" t="s">
        <v>145</v>
      </c>
      <c r="AU304" s="175" t="s">
        <v>86</v>
      </c>
      <c r="AV304" s="14" t="s">
        <v>86</v>
      </c>
      <c r="AW304" s="14" t="s">
        <v>37</v>
      </c>
      <c r="AX304" s="14" t="s">
        <v>78</v>
      </c>
      <c r="AY304" s="175" t="s">
        <v>129</v>
      </c>
    </row>
    <row r="305" spans="2:65" s="12" customFormat="1">
      <c r="B305" s="144"/>
      <c r="D305" s="145" t="s">
        <v>145</v>
      </c>
      <c r="E305" s="146" t="s">
        <v>35</v>
      </c>
      <c r="F305" s="147" t="s">
        <v>627</v>
      </c>
      <c r="H305" s="148">
        <v>12</v>
      </c>
      <c r="I305" s="149"/>
      <c r="L305" s="144"/>
      <c r="M305" s="150"/>
      <c r="T305" s="151"/>
      <c r="AT305" s="146" t="s">
        <v>145</v>
      </c>
      <c r="AU305" s="146" t="s">
        <v>86</v>
      </c>
      <c r="AV305" s="12" t="s">
        <v>88</v>
      </c>
      <c r="AW305" s="12" t="s">
        <v>37</v>
      </c>
      <c r="AX305" s="12" t="s">
        <v>86</v>
      </c>
      <c r="AY305" s="146" t="s">
        <v>129</v>
      </c>
    </row>
    <row r="306" spans="2:65" s="1" customFormat="1" ht="16.5" customHeight="1">
      <c r="B306" s="32"/>
      <c r="C306" s="127" t="s">
        <v>672</v>
      </c>
      <c r="D306" s="127" t="s">
        <v>132</v>
      </c>
      <c r="E306" s="128" t="s">
        <v>673</v>
      </c>
      <c r="F306" s="129" t="s">
        <v>674</v>
      </c>
      <c r="G306" s="130" t="s">
        <v>162</v>
      </c>
      <c r="H306" s="131">
        <v>3.15</v>
      </c>
      <c r="I306" s="132"/>
      <c r="J306" s="133">
        <f>ROUND(I306*H306,2)</f>
        <v>0</v>
      </c>
      <c r="K306" s="129" t="s">
        <v>141</v>
      </c>
      <c r="L306" s="32"/>
      <c r="M306" s="134" t="s">
        <v>35</v>
      </c>
      <c r="N306" s="135" t="s">
        <v>49</v>
      </c>
      <c r="P306" s="136">
        <f>O306*H306</f>
        <v>0</v>
      </c>
      <c r="Q306" s="136">
        <v>1.8907700000000001</v>
      </c>
      <c r="R306" s="136">
        <f>Q306*H306</f>
        <v>5.9559255000000002</v>
      </c>
      <c r="S306" s="136">
        <v>0</v>
      </c>
      <c r="T306" s="137">
        <f>S306*H306</f>
        <v>0</v>
      </c>
      <c r="AR306" s="138" t="s">
        <v>136</v>
      </c>
      <c r="AT306" s="138" t="s">
        <v>132</v>
      </c>
      <c r="AU306" s="138" t="s">
        <v>86</v>
      </c>
      <c r="AY306" s="17" t="s">
        <v>129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86</v>
      </c>
      <c r="BK306" s="139">
        <f>ROUND(I306*H306,2)</f>
        <v>0</v>
      </c>
      <c r="BL306" s="17" t="s">
        <v>136</v>
      </c>
      <c r="BM306" s="138" t="s">
        <v>675</v>
      </c>
    </row>
    <row r="307" spans="2:65" s="1" customFormat="1">
      <c r="B307" s="32"/>
      <c r="D307" s="140" t="s">
        <v>143</v>
      </c>
      <c r="F307" s="141" t="s">
        <v>676</v>
      </c>
      <c r="I307" s="142"/>
      <c r="L307" s="32"/>
      <c r="M307" s="143"/>
      <c r="T307" s="53"/>
      <c r="AT307" s="17" t="s">
        <v>143</v>
      </c>
      <c r="AU307" s="17" t="s">
        <v>86</v>
      </c>
    </row>
    <row r="308" spans="2:65" s="14" customFormat="1">
      <c r="B308" s="174"/>
      <c r="D308" s="145" t="s">
        <v>145</v>
      </c>
      <c r="E308" s="175" t="s">
        <v>35</v>
      </c>
      <c r="F308" s="176" t="s">
        <v>677</v>
      </c>
      <c r="H308" s="175" t="s">
        <v>35</v>
      </c>
      <c r="I308" s="177"/>
      <c r="L308" s="174"/>
      <c r="M308" s="178"/>
      <c r="T308" s="179"/>
      <c r="AT308" s="175" t="s">
        <v>145</v>
      </c>
      <c r="AU308" s="175" t="s">
        <v>86</v>
      </c>
      <c r="AV308" s="14" t="s">
        <v>86</v>
      </c>
      <c r="AW308" s="14" t="s">
        <v>37</v>
      </c>
      <c r="AX308" s="14" t="s">
        <v>78</v>
      </c>
      <c r="AY308" s="175" t="s">
        <v>129</v>
      </c>
    </row>
    <row r="309" spans="2:65" s="12" customFormat="1">
      <c r="B309" s="144"/>
      <c r="D309" s="145" t="s">
        <v>145</v>
      </c>
      <c r="E309" s="146" t="s">
        <v>35</v>
      </c>
      <c r="F309" s="147" t="s">
        <v>660</v>
      </c>
      <c r="H309" s="148">
        <v>3.15</v>
      </c>
      <c r="I309" s="149"/>
      <c r="L309" s="144"/>
      <c r="M309" s="150"/>
      <c r="T309" s="151"/>
      <c r="AT309" s="146" t="s">
        <v>145</v>
      </c>
      <c r="AU309" s="146" t="s">
        <v>86</v>
      </c>
      <c r="AV309" s="12" t="s">
        <v>88</v>
      </c>
      <c r="AW309" s="12" t="s">
        <v>37</v>
      </c>
      <c r="AX309" s="12" t="s">
        <v>86</v>
      </c>
      <c r="AY309" s="146" t="s">
        <v>129</v>
      </c>
    </row>
    <row r="310" spans="2:65" s="1" customFormat="1" ht="24.2" customHeight="1">
      <c r="B310" s="32"/>
      <c r="C310" s="127" t="s">
        <v>678</v>
      </c>
      <c r="D310" s="127" t="s">
        <v>132</v>
      </c>
      <c r="E310" s="128" t="s">
        <v>679</v>
      </c>
      <c r="F310" s="129" t="s">
        <v>680</v>
      </c>
      <c r="G310" s="130" t="s">
        <v>358</v>
      </c>
      <c r="H310" s="131">
        <v>52.5</v>
      </c>
      <c r="I310" s="132"/>
      <c r="J310" s="133">
        <f>ROUND(I310*H310,2)</f>
        <v>0</v>
      </c>
      <c r="K310" s="129" t="s">
        <v>141</v>
      </c>
      <c r="L310" s="32"/>
      <c r="M310" s="134" t="s">
        <v>35</v>
      </c>
      <c r="N310" s="135" t="s">
        <v>49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136</v>
      </c>
      <c r="AT310" s="138" t="s">
        <v>132</v>
      </c>
      <c r="AU310" s="138" t="s">
        <v>86</v>
      </c>
      <c r="AY310" s="17" t="s">
        <v>129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86</v>
      </c>
      <c r="BK310" s="139">
        <f>ROUND(I310*H310,2)</f>
        <v>0</v>
      </c>
      <c r="BL310" s="17" t="s">
        <v>136</v>
      </c>
      <c r="BM310" s="138" t="s">
        <v>681</v>
      </c>
    </row>
    <row r="311" spans="2:65" s="1" customFormat="1">
      <c r="B311" s="32"/>
      <c r="D311" s="140" t="s">
        <v>143</v>
      </c>
      <c r="F311" s="141" t="s">
        <v>682</v>
      </c>
      <c r="I311" s="142"/>
      <c r="L311" s="32"/>
      <c r="M311" s="143"/>
      <c r="T311" s="53"/>
      <c r="AT311" s="17" t="s">
        <v>143</v>
      </c>
      <c r="AU311" s="17" t="s">
        <v>86</v>
      </c>
    </row>
    <row r="312" spans="2:65" s="14" customFormat="1">
      <c r="B312" s="174"/>
      <c r="D312" s="145" t="s">
        <v>145</v>
      </c>
      <c r="E312" s="175" t="s">
        <v>35</v>
      </c>
      <c r="F312" s="176" t="s">
        <v>683</v>
      </c>
      <c r="H312" s="175" t="s">
        <v>35</v>
      </c>
      <c r="I312" s="177"/>
      <c r="L312" s="174"/>
      <c r="M312" s="178"/>
      <c r="T312" s="179"/>
      <c r="AT312" s="175" t="s">
        <v>145</v>
      </c>
      <c r="AU312" s="175" t="s">
        <v>86</v>
      </c>
      <c r="AV312" s="14" t="s">
        <v>86</v>
      </c>
      <c r="AW312" s="14" t="s">
        <v>37</v>
      </c>
      <c r="AX312" s="14" t="s">
        <v>78</v>
      </c>
      <c r="AY312" s="175" t="s">
        <v>129</v>
      </c>
    </row>
    <row r="313" spans="2:65" s="12" customFormat="1">
      <c r="B313" s="144"/>
      <c r="D313" s="145" t="s">
        <v>145</v>
      </c>
      <c r="E313" s="146" t="s">
        <v>35</v>
      </c>
      <c r="F313" s="147" t="s">
        <v>684</v>
      </c>
      <c r="H313" s="148">
        <v>52.5</v>
      </c>
      <c r="I313" s="149"/>
      <c r="L313" s="144"/>
      <c r="M313" s="150"/>
      <c r="T313" s="151"/>
      <c r="AT313" s="146" t="s">
        <v>145</v>
      </c>
      <c r="AU313" s="146" t="s">
        <v>86</v>
      </c>
      <c r="AV313" s="12" t="s">
        <v>88</v>
      </c>
      <c r="AW313" s="12" t="s">
        <v>37</v>
      </c>
      <c r="AX313" s="12" t="s">
        <v>86</v>
      </c>
      <c r="AY313" s="146" t="s">
        <v>129</v>
      </c>
    </row>
    <row r="314" spans="2:65" s="1" customFormat="1" ht="16.5" customHeight="1">
      <c r="B314" s="32"/>
      <c r="C314" s="163" t="s">
        <v>685</v>
      </c>
      <c r="D314" s="163" t="s">
        <v>263</v>
      </c>
      <c r="E314" s="164" t="s">
        <v>686</v>
      </c>
      <c r="F314" s="165" t="s">
        <v>687</v>
      </c>
      <c r="G314" s="166" t="s">
        <v>358</v>
      </c>
      <c r="H314" s="167">
        <v>53.287999999999997</v>
      </c>
      <c r="I314" s="168"/>
      <c r="J314" s="169">
        <f>ROUND(I314*H314,2)</f>
        <v>0</v>
      </c>
      <c r="K314" s="165" t="s">
        <v>141</v>
      </c>
      <c r="L314" s="170"/>
      <c r="M314" s="171" t="s">
        <v>35</v>
      </c>
      <c r="N314" s="172" t="s">
        <v>49</v>
      </c>
      <c r="P314" s="136">
        <f>O314*H314</f>
        <v>0</v>
      </c>
      <c r="Q314" s="136">
        <v>4.2999999999999999E-4</v>
      </c>
      <c r="R314" s="136">
        <f>Q314*H314</f>
        <v>2.2913839999999998E-2</v>
      </c>
      <c r="S314" s="136">
        <v>0</v>
      </c>
      <c r="T314" s="137">
        <f>S314*H314</f>
        <v>0</v>
      </c>
      <c r="AR314" s="138" t="s">
        <v>180</v>
      </c>
      <c r="AT314" s="138" t="s">
        <v>263</v>
      </c>
      <c r="AU314" s="138" t="s">
        <v>86</v>
      </c>
      <c r="AY314" s="17" t="s">
        <v>129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86</v>
      </c>
      <c r="BK314" s="139">
        <f>ROUND(I314*H314,2)</f>
        <v>0</v>
      </c>
      <c r="BL314" s="17" t="s">
        <v>136</v>
      </c>
      <c r="BM314" s="138" t="s">
        <v>688</v>
      </c>
    </row>
    <row r="315" spans="2:65" s="12" customFormat="1">
      <c r="B315" s="144"/>
      <c r="D315" s="145" t="s">
        <v>145</v>
      </c>
      <c r="F315" s="147" t="s">
        <v>689</v>
      </c>
      <c r="H315" s="148">
        <v>53.287999999999997</v>
      </c>
      <c r="I315" s="149"/>
      <c r="L315" s="144"/>
      <c r="M315" s="150"/>
      <c r="T315" s="151"/>
      <c r="AT315" s="146" t="s">
        <v>145</v>
      </c>
      <c r="AU315" s="146" t="s">
        <v>86</v>
      </c>
      <c r="AV315" s="12" t="s">
        <v>88</v>
      </c>
      <c r="AW315" s="12" t="s">
        <v>4</v>
      </c>
      <c r="AX315" s="12" t="s">
        <v>86</v>
      </c>
      <c r="AY315" s="146" t="s">
        <v>129</v>
      </c>
    </row>
    <row r="316" spans="2:65" s="1" customFormat="1" ht="24.2" customHeight="1">
      <c r="B316" s="32"/>
      <c r="C316" s="127" t="s">
        <v>690</v>
      </c>
      <c r="D316" s="127" t="s">
        <v>132</v>
      </c>
      <c r="E316" s="128" t="s">
        <v>691</v>
      </c>
      <c r="F316" s="129" t="s">
        <v>692</v>
      </c>
      <c r="G316" s="130" t="s">
        <v>275</v>
      </c>
      <c r="H316" s="131">
        <v>1</v>
      </c>
      <c r="I316" s="132"/>
      <c r="J316" s="133">
        <f>ROUND(I316*H316,2)</f>
        <v>0</v>
      </c>
      <c r="K316" s="129" t="s">
        <v>141</v>
      </c>
      <c r="L316" s="32"/>
      <c r="M316" s="134" t="s">
        <v>35</v>
      </c>
      <c r="N316" s="135" t="s">
        <v>49</v>
      </c>
      <c r="P316" s="136">
        <f>O316*H316</f>
        <v>0</v>
      </c>
      <c r="Q316" s="136">
        <v>7.2000000000000005E-4</v>
      </c>
      <c r="R316" s="136">
        <f>Q316*H316</f>
        <v>7.2000000000000005E-4</v>
      </c>
      <c r="S316" s="136">
        <v>0</v>
      </c>
      <c r="T316" s="137">
        <f>S316*H316</f>
        <v>0</v>
      </c>
      <c r="AR316" s="138" t="s">
        <v>136</v>
      </c>
      <c r="AT316" s="138" t="s">
        <v>132</v>
      </c>
      <c r="AU316" s="138" t="s">
        <v>86</v>
      </c>
      <c r="AY316" s="17" t="s">
        <v>129</v>
      </c>
      <c r="BE316" s="139">
        <f>IF(N316="základní",J316,0)</f>
        <v>0</v>
      </c>
      <c r="BF316" s="139">
        <f>IF(N316="snížená",J316,0)</f>
        <v>0</v>
      </c>
      <c r="BG316" s="139">
        <f>IF(N316="zákl. přenesená",J316,0)</f>
        <v>0</v>
      </c>
      <c r="BH316" s="139">
        <f>IF(N316="sníž. přenesená",J316,0)</f>
        <v>0</v>
      </c>
      <c r="BI316" s="139">
        <f>IF(N316="nulová",J316,0)</f>
        <v>0</v>
      </c>
      <c r="BJ316" s="17" t="s">
        <v>86</v>
      </c>
      <c r="BK316" s="139">
        <f>ROUND(I316*H316,2)</f>
        <v>0</v>
      </c>
      <c r="BL316" s="17" t="s">
        <v>136</v>
      </c>
      <c r="BM316" s="138" t="s">
        <v>693</v>
      </c>
    </row>
    <row r="317" spans="2:65" s="1" customFormat="1">
      <c r="B317" s="32"/>
      <c r="D317" s="140" t="s">
        <v>143</v>
      </c>
      <c r="F317" s="141" t="s">
        <v>694</v>
      </c>
      <c r="I317" s="142"/>
      <c r="L317" s="32"/>
      <c r="M317" s="143"/>
      <c r="T317" s="53"/>
      <c r="AT317" s="17" t="s">
        <v>143</v>
      </c>
      <c r="AU317" s="17" t="s">
        <v>86</v>
      </c>
    </row>
    <row r="318" spans="2:65" s="12" customFormat="1">
      <c r="B318" s="144"/>
      <c r="D318" s="145" t="s">
        <v>145</v>
      </c>
      <c r="E318" s="146" t="s">
        <v>35</v>
      </c>
      <c r="F318" s="147" t="s">
        <v>86</v>
      </c>
      <c r="H318" s="148">
        <v>1</v>
      </c>
      <c r="I318" s="149"/>
      <c r="L318" s="144"/>
      <c r="M318" s="150"/>
      <c r="T318" s="151"/>
      <c r="AT318" s="146" t="s">
        <v>145</v>
      </c>
      <c r="AU318" s="146" t="s">
        <v>86</v>
      </c>
      <c r="AV318" s="12" t="s">
        <v>88</v>
      </c>
      <c r="AW318" s="12" t="s">
        <v>37</v>
      </c>
      <c r="AX318" s="12" t="s">
        <v>86</v>
      </c>
      <c r="AY318" s="146" t="s">
        <v>129</v>
      </c>
    </row>
    <row r="319" spans="2:65" s="1" customFormat="1" ht="16.5" customHeight="1">
      <c r="B319" s="32"/>
      <c r="C319" s="163" t="s">
        <v>695</v>
      </c>
      <c r="D319" s="163" t="s">
        <v>263</v>
      </c>
      <c r="E319" s="164" t="s">
        <v>696</v>
      </c>
      <c r="F319" s="165" t="s">
        <v>697</v>
      </c>
      <c r="G319" s="166" t="s">
        <v>275</v>
      </c>
      <c r="H319" s="167">
        <v>1</v>
      </c>
      <c r="I319" s="168"/>
      <c r="J319" s="169">
        <f>ROUND(I319*H319,2)</f>
        <v>0</v>
      </c>
      <c r="K319" s="165" t="s">
        <v>141</v>
      </c>
      <c r="L319" s="170"/>
      <c r="M319" s="171" t="s">
        <v>35</v>
      </c>
      <c r="N319" s="172" t="s">
        <v>49</v>
      </c>
      <c r="P319" s="136">
        <f>O319*H319</f>
        <v>0</v>
      </c>
      <c r="Q319" s="136">
        <v>1.0500000000000001E-2</v>
      </c>
      <c r="R319" s="136">
        <f>Q319*H319</f>
        <v>1.0500000000000001E-2</v>
      </c>
      <c r="S319" s="136">
        <v>0</v>
      </c>
      <c r="T319" s="137">
        <f>S319*H319</f>
        <v>0</v>
      </c>
      <c r="AR319" s="138" t="s">
        <v>180</v>
      </c>
      <c r="AT319" s="138" t="s">
        <v>263</v>
      </c>
      <c r="AU319" s="138" t="s">
        <v>86</v>
      </c>
      <c r="AY319" s="17" t="s">
        <v>129</v>
      </c>
      <c r="BE319" s="139">
        <f>IF(N319="základní",J319,0)</f>
        <v>0</v>
      </c>
      <c r="BF319" s="139">
        <f>IF(N319="snížená",J319,0)</f>
        <v>0</v>
      </c>
      <c r="BG319" s="139">
        <f>IF(N319="zákl. přenesená",J319,0)</f>
        <v>0</v>
      </c>
      <c r="BH319" s="139">
        <f>IF(N319="sníž. přenesená",J319,0)</f>
        <v>0</v>
      </c>
      <c r="BI319" s="139">
        <f>IF(N319="nulová",J319,0)</f>
        <v>0</v>
      </c>
      <c r="BJ319" s="17" t="s">
        <v>86</v>
      </c>
      <c r="BK319" s="139">
        <f>ROUND(I319*H319,2)</f>
        <v>0</v>
      </c>
      <c r="BL319" s="17" t="s">
        <v>136</v>
      </c>
      <c r="BM319" s="138" t="s">
        <v>698</v>
      </c>
    </row>
    <row r="320" spans="2:65" s="12" customFormat="1">
      <c r="B320" s="144"/>
      <c r="D320" s="145" t="s">
        <v>145</v>
      </c>
      <c r="E320" s="146" t="s">
        <v>35</v>
      </c>
      <c r="F320" s="147" t="s">
        <v>86</v>
      </c>
      <c r="H320" s="148">
        <v>1</v>
      </c>
      <c r="I320" s="149"/>
      <c r="L320" s="144"/>
      <c r="M320" s="150"/>
      <c r="T320" s="151"/>
      <c r="AT320" s="146" t="s">
        <v>145</v>
      </c>
      <c r="AU320" s="146" t="s">
        <v>86</v>
      </c>
      <c r="AV320" s="12" t="s">
        <v>88</v>
      </c>
      <c r="AW320" s="12" t="s">
        <v>37</v>
      </c>
      <c r="AX320" s="12" t="s">
        <v>86</v>
      </c>
      <c r="AY320" s="146" t="s">
        <v>129</v>
      </c>
    </row>
    <row r="321" spans="2:65" s="1" customFormat="1" ht="16.5" customHeight="1">
      <c r="B321" s="32"/>
      <c r="C321" s="163" t="s">
        <v>699</v>
      </c>
      <c r="D321" s="163" t="s">
        <v>263</v>
      </c>
      <c r="E321" s="164" t="s">
        <v>700</v>
      </c>
      <c r="F321" s="165" t="s">
        <v>701</v>
      </c>
      <c r="G321" s="166" t="s">
        <v>275</v>
      </c>
      <c r="H321" s="167">
        <v>1</v>
      </c>
      <c r="I321" s="168"/>
      <c r="J321" s="169">
        <f>ROUND(I321*H321,2)</f>
        <v>0</v>
      </c>
      <c r="K321" s="165" t="s">
        <v>141</v>
      </c>
      <c r="L321" s="170"/>
      <c r="M321" s="171" t="s">
        <v>35</v>
      </c>
      <c r="N321" s="172" t="s">
        <v>49</v>
      </c>
      <c r="P321" s="136">
        <f>O321*H321</f>
        <v>0</v>
      </c>
      <c r="Q321" s="136">
        <v>3.5000000000000001E-3</v>
      </c>
      <c r="R321" s="136">
        <f>Q321*H321</f>
        <v>3.5000000000000001E-3</v>
      </c>
      <c r="S321" s="136">
        <v>0</v>
      </c>
      <c r="T321" s="137">
        <f>S321*H321</f>
        <v>0</v>
      </c>
      <c r="AR321" s="138" t="s">
        <v>180</v>
      </c>
      <c r="AT321" s="138" t="s">
        <v>263</v>
      </c>
      <c r="AU321" s="138" t="s">
        <v>86</v>
      </c>
      <c r="AY321" s="17" t="s">
        <v>129</v>
      </c>
      <c r="BE321" s="139">
        <f>IF(N321="základní",J321,0)</f>
        <v>0</v>
      </c>
      <c r="BF321" s="139">
        <f>IF(N321="snížená",J321,0)</f>
        <v>0</v>
      </c>
      <c r="BG321" s="139">
        <f>IF(N321="zákl. přenesená",J321,0)</f>
        <v>0</v>
      </c>
      <c r="BH321" s="139">
        <f>IF(N321="sníž. přenesená",J321,0)</f>
        <v>0</v>
      </c>
      <c r="BI321" s="139">
        <f>IF(N321="nulová",J321,0)</f>
        <v>0</v>
      </c>
      <c r="BJ321" s="17" t="s">
        <v>86</v>
      </c>
      <c r="BK321" s="139">
        <f>ROUND(I321*H321,2)</f>
        <v>0</v>
      </c>
      <c r="BL321" s="17" t="s">
        <v>136</v>
      </c>
      <c r="BM321" s="138" t="s">
        <v>702</v>
      </c>
    </row>
    <row r="322" spans="2:65" s="12" customFormat="1">
      <c r="B322" s="144"/>
      <c r="D322" s="145" t="s">
        <v>145</v>
      </c>
      <c r="E322" s="146" t="s">
        <v>35</v>
      </c>
      <c r="F322" s="147" t="s">
        <v>86</v>
      </c>
      <c r="H322" s="148">
        <v>1</v>
      </c>
      <c r="I322" s="149"/>
      <c r="L322" s="144"/>
      <c r="M322" s="150"/>
      <c r="T322" s="151"/>
      <c r="AT322" s="146" t="s">
        <v>145</v>
      </c>
      <c r="AU322" s="146" t="s">
        <v>86</v>
      </c>
      <c r="AV322" s="12" t="s">
        <v>88</v>
      </c>
      <c r="AW322" s="12" t="s">
        <v>37</v>
      </c>
      <c r="AX322" s="12" t="s">
        <v>86</v>
      </c>
      <c r="AY322" s="146" t="s">
        <v>129</v>
      </c>
    </row>
    <row r="323" spans="2:65" s="1" customFormat="1" ht="24.2" customHeight="1">
      <c r="B323" s="32"/>
      <c r="C323" s="127" t="s">
        <v>703</v>
      </c>
      <c r="D323" s="127" t="s">
        <v>132</v>
      </c>
      <c r="E323" s="128" t="s">
        <v>704</v>
      </c>
      <c r="F323" s="129" t="s">
        <v>705</v>
      </c>
      <c r="G323" s="130" t="s">
        <v>275</v>
      </c>
      <c r="H323" s="131">
        <v>1</v>
      </c>
      <c r="I323" s="132"/>
      <c r="J323" s="133">
        <f>ROUND(I323*H323,2)</f>
        <v>0</v>
      </c>
      <c r="K323" s="129" t="s">
        <v>141</v>
      </c>
      <c r="L323" s="32"/>
      <c r="M323" s="134" t="s">
        <v>35</v>
      </c>
      <c r="N323" s="135" t="s">
        <v>49</v>
      </c>
      <c r="P323" s="136">
        <f>O323*H323</f>
        <v>0</v>
      </c>
      <c r="Q323" s="136">
        <v>0</v>
      </c>
      <c r="R323" s="136">
        <f>Q323*H323</f>
        <v>0</v>
      </c>
      <c r="S323" s="136">
        <v>0</v>
      </c>
      <c r="T323" s="137">
        <f>S323*H323</f>
        <v>0</v>
      </c>
      <c r="AR323" s="138" t="s">
        <v>136</v>
      </c>
      <c r="AT323" s="138" t="s">
        <v>132</v>
      </c>
      <c r="AU323" s="138" t="s">
        <v>86</v>
      </c>
      <c r="AY323" s="17" t="s">
        <v>129</v>
      </c>
      <c r="BE323" s="139">
        <f>IF(N323="základní",J323,0)</f>
        <v>0</v>
      </c>
      <c r="BF323" s="139">
        <f>IF(N323="snížená",J323,0)</f>
        <v>0</v>
      </c>
      <c r="BG323" s="139">
        <f>IF(N323="zákl. přenesená",J323,0)</f>
        <v>0</v>
      </c>
      <c r="BH323" s="139">
        <f>IF(N323="sníž. přenesená",J323,0)</f>
        <v>0</v>
      </c>
      <c r="BI323" s="139">
        <f>IF(N323="nulová",J323,0)</f>
        <v>0</v>
      </c>
      <c r="BJ323" s="17" t="s">
        <v>86</v>
      </c>
      <c r="BK323" s="139">
        <f>ROUND(I323*H323,2)</f>
        <v>0</v>
      </c>
      <c r="BL323" s="17" t="s">
        <v>136</v>
      </c>
      <c r="BM323" s="138" t="s">
        <v>706</v>
      </c>
    </row>
    <row r="324" spans="2:65" s="1" customFormat="1">
      <c r="B324" s="32"/>
      <c r="D324" s="140" t="s">
        <v>143</v>
      </c>
      <c r="F324" s="141" t="s">
        <v>707</v>
      </c>
      <c r="I324" s="142"/>
      <c r="L324" s="32"/>
      <c r="M324" s="143"/>
      <c r="T324" s="53"/>
      <c r="AT324" s="17" t="s">
        <v>143</v>
      </c>
      <c r="AU324" s="17" t="s">
        <v>86</v>
      </c>
    </row>
    <row r="325" spans="2:65" s="12" customFormat="1">
      <c r="B325" s="144"/>
      <c r="D325" s="145" t="s">
        <v>145</v>
      </c>
      <c r="E325" s="146" t="s">
        <v>35</v>
      </c>
      <c r="F325" s="147" t="s">
        <v>86</v>
      </c>
      <c r="H325" s="148">
        <v>1</v>
      </c>
      <c r="I325" s="149"/>
      <c r="L325" s="144"/>
      <c r="M325" s="150"/>
      <c r="T325" s="151"/>
      <c r="AT325" s="146" t="s">
        <v>145</v>
      </c>
      <c r="AU325" s="146" t="s">
        <v>86</v>
      </c>
      <c r="AV325" s="12" t="s">
        <v>88</v>
      </c>
      <c r="AW325" s="12" t="s">
        <v>37</v>
      </c>
      <c r="AX325" s="12" t="s">
        <v>86</v>
      </c>
      <c r="AY325" s="146" t="s">
        <v>129</v>
      </c>
    </row>
    <row r="326" spans="2:65" s="1" customFormat="1" ht="21.75" customHeight="1">
      <c r="B326" s="32"/>
      <c r="C326" s="163" t="s">
        <v>708</v>
      </c>
      <c r="D326" s="163" t="s">
        <v>263</v>
      </c>
      <c r="E326" s="164" t="s">
        <v>709</v>
      </c>
      <c r="F326" s="165" t="s">
        <v>710</v>
      </c>
      <c r="G326" s="166" t="s">
        <v>275</v>
      </c>
      <c r="H326" s="167">
        <v>1</v>
      </c>
      <c r="I326" s="168"/>
      <c r="J326" s="169">
        <f>ROUND(I326*H326,2)</f>
        <v>0</v>
      </c>
      <c r="K326" s="165" t="s">
        <v>141</v>
      </c>
      <c r="L326" s="170"/>
      <c r="M326" s="171" t="s">
        <v>35</v>
      </c>
      <c r="N326" s="172" t="s">
        <v>49</v>
      </c>
      <c r="P326" s="136">
        <f>O326*H326</f>
        <v>0</v>
      </c>
      <c r="Q326" s="136">
        <v>1.9E-3</v>
      </c>
      <c r="R326" s="136">
        <f>Q326*H326</f>
        <v>1.9E-3</v>
      </c>
      <c r="S326" s="136">
        <v>0</v>
      </c>
      <c r="T326" s="137">
        <f>S326*H326</f>
        <v>0</v>
      </c>
      <c r="AR326" s="138" t="s">
        <v>180</v>
      </c>
      <c r="AT326" s="138" t="s">
        <v>263</v>
      </c>
      <c r="AU326" s="138" t="s">
        <v>86</v>
      </c>
      <c r="AY326" s="17" t="s">
        <v>129</v>
      </c>
      <c r="BE326" s="139">
        <f>IF(N326="základní",J326,0)</f>
        <v>0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7" t="s">
        <v>86</v>
      </c>
      <c r="BK326" s="139">
        <f>ROUND(I326*H326,2)</f>
        <v>0</v>
      </c>
      <c r="BL326" s="17" t="s">
        <v>136</v>
      </c>
      <c r="BM326" s="138" t="s">
        <v>711</v>
      </c>
    </row>
    <row r="327" spans="2:65" s="12" customFormat="1">
      <c r="B327" s="144"/>
      <c r="D327" s="145" t="s">
        <v>145</v>
      </c>
      <c r="E327" s="146" t="s">
        <v>35</v>
      </c>
      <c r="F327" s="147" t="s">
        <v>86</v>
      </c>
      <c r="H327" s="148">
        <v>1</v>
      </c>
      <c r="I327" s="149"/>
      <c r="L327" s="144"/>
      <c r="M327" s="150"/>
      <c r="T327" s="151"/>
      <c r="AT327" s="146" t="s">
        <v>145</v>
      </c>
      <c r="AU327" s="146" t="s">
        <v>86</v>
      </c>
      <c r="AV327" s="12" t="s">
        <v>88</v>
      </c>
      <c r="AW327" s="12" t="s">
        <v>37</v>
      </c>
      <c r="AX327" s="12" t="s">
        <v>86</v>
      </c>
      <c r="AY327" s="146" t="s">
        <v>129</v>
      </c>
    </row>
    <row r="328" spans="2:65" s="1" customFormat="1" ht="16.5" customHeight="1">
      <c r="B328" s="32"/>
      <c r="C328" s="127" t="s">
        <v>712</v>
      </c>
      <c r="D328" s="127" t="s">
        <v>132</v>
      </c>
      <c r="E328" s="128" t="s">
        <v>713</v>
      </c>
      <c r="F328" s="129" t="s">
        <v>714</v>
      </c>
      <c r="G328" s="130" t="s">
        <v>358</v>
      </c>
      <c r="H328" s="131">
        <v>52.5</v>
      </c>
      <c r="I328" s="132"/>
      <c r="J328" s="133">
        <f>ROUND(I328*H328,2)</f>
        <v>0</v>
      </c>
      <c r="K328" s="129" t="s">
        <v>141</v>
      </c>
      <c r="L328" s="32"/>
      <c r="M328" s="134" t="s">
        <v>35</v>
      </c>
      <c r="N328" s="135" t="s">
        <v>49</v>
      </c>
      <c r="P328" s="136">
        <f>O328*H328</f>
        <v>0</v>
      </c>
      <c r="Q328" s="136">
        <v>0</v>
      </c>
      <c r="R328" s="136">
        <f>Q328*H328</f>
        <v>0</v>
      </c>
      <c r="S328" s="136">
        <v>0</v>
      </c>
      <c r="T328" s="137">
        <f>S328*H328</f>
        <v>0</v>
      </c>
      <c r="AR328" s="138" t="s">
        <v>136</v>
      </c>
      <c r="AT328" s="138" t="s">
        <v>132</v>
      </c>
      <c r="AU328" s="138" t="s">
        <v>86</v>
      </c>
      <c r="AY328" s="17" t="s">
        <v>129</v>
      </c>
      <c r="BE328" s="139">
        <f>IF(N328="základní",J328,0)</f>
        <v>0</v>
      </c>
      <c r="BF328" s="139">
        <f>IF(N328="snížená",J328,0)</f>
        <v>0</v>
      </c>
      <c r="BG328" s="139">
        <f>IF(N328="zákl. přenesená",J328,0)</f>
        <v>0</v>
      </c>
      <c r="BH328" s="139">
        <f>IF(N328="sníž. přenesená",J328,0)</f>
        <v>0</v>
      </c>
      <c r="BI328" s="139">
        <f>IF(N328="nulová",J328,0)</f>
        <v>0</v>
      </c>
      <c r="BJ328" s="17" t="s">
        <v>86</v>
      </c>
      <c r="BK328" s="139">
        <f>ROUND(I328*H328,2)</f>
        <v>0</v>
      </c>
      <c r="BL328" s="17" t="s">
        <v>136</v>
      </c>
      <c r="BM328" s="138" t="s">
        <v>715</v>
      </c>
    </row>
    <row r="329" spans="2:65" s="1" customFormat="1">
      <c r="B329" s="32"/>
      <c r="D329" s="140" t="s">
        <v>143</v>
      </c>
      <c r="F329" s="141" t="s">
        <v>716</v>
      </c>
      <c r="I329" s="142"/>
      <c r="L329" s="32"/>
      <c r="M329" s="143"/>
      <c r="T329" s="53"/>
      <c r="AT329" s="17" t="s">
        <v>143</v>
      </c>
      <c r="AU329" s="17" t="s">
        <v>86</v>
      </c>
    </row>
    <row r="330" spans="2:65" s="14" customFormat="1">
      <c r="B330" s="174"/>
      <c r="D330" s="145" t="s">
        <v>145</v>
      </c>
      <c r="E330" s="175" t="s">
        <v>35</v>
      </c>
      <c r="F330" s="176" t="s">
        <v>683</v>
      </c>
      <c r="H330" s="175" t="s">
        <v>35</v>
      </c>
      <c r="I330" s="177"/>
      <c r="L330" s="174"/>
      <c r="M330" s="178"/>
      <c r="T330" s="179"/>
      <c r="AT330" s="175" t="s">
        <v>145</v>
      </c>
      <c r="AU330" s="175" t="s">
        <v>86</v>
      </c>
      <c r="AV330" s="14" t="s">
        <v>86</v>
      </c>
      <c r="AW330" s="14" t="s">
        <v>37</v>
      </c>
      <c r="AX330" s="14" t="s">
        <v>78</v>
      </c>
      <c r="AY330" s="175" t="s">
        <v>129</v>
      </c>
    </row>
    <row r="331" spans="2:65" s="12" customFormat="1">
      <c r="B331" s="144"/>
      <c r="D331" s="145" t="s">
        <v>145</v>
      </c>
      <c r="E331" s="146" t="s">
        <v>35</v>
      </c>
      <c r="F331" s="147" t="s">
        <v>684</v>
      </c>
      <c r="H331" s="148">
        <v>52.5</v>
      </c>
      <c r="I331" s="149"/>
      <c r="L331" s="144"/>
      <c r="M331" s="150"/>
      <c r="T331" s="151"/>
      <c r="AT331" s="146" t="s">
        <v>145</v>
      </c>
      <c r="AU331" s="146" t="s">
        <v>86</v>
      </c>
      <c r="AV331" s="12" t="s">
        <v>88</v>
      </c>
      <c r="AW331" s="12" t="s">
        <v>37</v>
      </c>
      <c r="AX331" s="12" t="s">
        <v>86</v>
      </c>
      <c r="AY331" s="146" t="s">
        <v>129</v>
      </c>
    </row>
    <row r="332" spans="2:65" s="1" customFormat="1" ht="16.5" customHeight="1">
      <c r="B332" s="32"/>
      <c r="C332" s="127" t="s">
        <v>717</v>
      </c>
      <c r="D332" s="127" t="s">
        <v>132</v>
      </c>
      <c r="E332" s="128" t="s">
        <v>718</v>
      </c>
      <c r="F332" s="129" t="s">
        <v>719</v>
      </c>
      <c r="G332" s="130" t="s">
        <v>358</v>
      </c>
      <c r="H332" s="131">
        <v>52.5</v>
      </c>
      <c r="I332" s="132"/>
      <c r="J332" s="133">
        <f>ROUND(I332*H332,2)</f>
        <v>0</v>
      </c>
      <c r="K332" s="129" t="s">
        <v>141</v>
      </c>
      <c r="L332" s="32"/>
      <c r="M332" s="134" t="s">
        <v>35</v>
      </c>
      <c r="N332" s="135" t="s">
        <v>49</v>
      </c>
      <c r="P332" s="136">
        <f>O332*H332</f>
        <v>0</v>
      </c>
      <c r="Q332" s="136">
        <v>0</v>
      </c>
      <c r="R332" s="136">
        <f>Q332*H332</f>
        <v>0</v>
      </c>
      <c r="S332" s="136">
        <v>0</v>
      </c>
      <c r="T332" s="137">
        <f>S332*H332</f>
        <v>0</v>
      </c>
      <c r="AR332" s="138" t="s">
        <v>136</v>
      </c>
      <c r="AT332" s="138" t="s">
        <v>132</v>
      </c>
      <c r="AU332" s="138" t="s">
        <v>86</v>
      </c>
      <c r="AY332" s="17" t="s">
        <v>129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7" t="s">
        <v>86</v>
      </c>
      <c r="BK332" s="139">
        <f>ROUND(I332*H332,2)</f>
        <v>0</v>
      </c>
      <c r="BL332" s="17" t="s">
        <v>136</v>
      </c>
      <c r="BM332" s="138" t="s">
        <v>720</v>
      </c>
    </row>
    <row r="333" spans="2:65" s="1" customFormat="1">
      <c r="B333" s="32"/>
      <c r="D333" s="140" t="s">
        <v>143</v>
      </c>
      <c r="F333" s="141" t="s">
        <v>721</v>
      </c>
      <c r="I333" s="142"/>
      <c r="L333" s="32"/>
      <c r="M333" s="143"/>
      <c r="T333" s="53"/>
      <c r="AT333" s="17" t="s">
        <v>143</v>
      </c>
      <c r="AU333" s="17" t="s">
        <v>86</v>
      </c>
    </row>
    <row r="334" spans="2:65" s="14" customFormat="1">
      <c r="B334" s="174"/>
      <c r="D334" s="145" t="s">
        <v>145</v>
      </c>
      <c r="E334" s="175" t="s">
        <v>35</v>
      </c>
      <c r="F334" s="176" t="s">
        <v>683</v>
      </c>
      <c r="H334" s="175" t="s">
        <v>35</v>
      </c>
      <c r="I334" s="177"/>
      <c r="L334" s="174"/>
      <c r="M334" s="178"/>
      <c r="T334" s="179"/>
      <c r="AT334" s="175" t="s">
        <v>145</v>
      </c>
      <c r="AU334" s="175" t="s">
        <v>86</v>
      </c>
      <c r="AV334" s="14" t="s">
        <v>86</v>
      </c>
      <c r="AW334" s="14" t="s">
        <v>37</v>
      </c>
      <c r="AX334" s="14" t="s">
        <v>78</v>
      </c>
      <c r="AY334" s="175" t="s">
        <v>129</v>
      </c>
    </row>
    <row r="335" spans="2:65" s="12" customFormat="1">
      <c r="B335" s="144"/>
      <c r="D335" s="145" t="s">
        <v>145</v>
      </c>
      <c r="E335" s="146" t="s">
        <v>35</v>
      </c>
      <c r="F335" s="147" t="s">
        <v>684</v>
      </c>
      <c r="H335" s="148">
        <v>52.5</v>
      </c>
      <c r="I335" s="149"/>
      <c r="L335" s="144"/>
      <c r="M335" s="150"/>
      <c r="T335" s="151"/>
      <c r="AT335" s="146" t="s">
        <v>145</v>
      </c>
      <c r="AU335" s="146" t="s">
        <v>86</v>
      </c>
      <c r="AV335" s="12" t="s">
        <v>88</v>
      </c>
      <c r="AW335" s="12" t="s">
        <v>37</v>
      </c>
      <c r="AX335" s="12" t="s">
        <v>86</v>
      </c>
      <c r="AY335" s="146" t="s">
        <v>129</v>
      </c>
    </row>
    <row r="336" spans="2:65" s="1" customFormat="1" ht="16.5" customHeight="1">
      <c r="B336" s="32"/>
      <c r="C336" s="127" t="s">
        <v>722</v>
      </c>
      <c r="D336" s="127" t="s">
        <v>132</v>
      </c>
      <c r="E336" s="128" t="s">
        <v>723</v>
      </c>
      <c r="F336" s="129" t="s">
        <v>724</v>
      </c>
      <c r="G336" s="130" t="s">
        <v>275</v>
      </c>
      <c r="H336" s="131">
        <v>1</v>
      </c>
      <c r="I336" s="132"/>
      <c r="J336" s="133">
        <f>ROUND(I336*H336,2)</f>
        <v>0</v>
      </c>
      <c r="K336" s="129" t="s">
        <v>141</v>
      </c>
      <c r="L336" s="32"/>
      <c r="M336" s="134" t="s">
        <v>35</v>
      </c>
      <c r="N336" s="135" t="s">
        <v>49</v>
      </c>
      <c r="P336" s="136">
        <f>O336*H336</f>
        <v>0</v>
      </c>
      <c r="Q336" s="136">
        <v>0.04</v>
      </c>
      <c r="R336" s="136">
        <f>Q336*H336</f>
        <v>0.04</v>
      </c>
      <c r="S336" s="136">
        <v>0</v>
      </c>
      <c r="T336" s="137">
        <f>S336*H336</f>
        <v>0</v>
      </c>
      <c r="AR336" s="138" t="s">
        <v>136</v>
      </c>
      <c r="AT336" s="138" t="s">
        <v>132</v>
      </c>
      <c r="AU336" s="138" t="s">
        <v>86</v>
      </c>
      <c r="AY336" s="17" t="s">
        <v>129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7" t="s">
        <v>86</v>
      </c>
      <c r="BK336" s="139">
        <f>ROUND(I336*H336,2)</f>
        <v>0</v>
      </c>
      <c r="BL336" s="17" t="s">
        <v>136</v>
      </c>
      <c r="BM336" s="138" t="s">
        <v>725</v>
      </c>
    </row>
    <row r="337" spans="2:65" s="1" customFormat="1">
      <c r="B337" s="32"/>
      <c r="D337" s="140" t="s">
        <v>143</v>
      </c>
      <c r="F337" s="141" t="s">
        <v>726</v>
      </c>
      <c r="I337" s="142"/>
      <c r="L337" s="32"/>
      <c r="M337" s="143"/>
      <c r="T337" s="53"/>
      <c r="AT337" s="17" t="s">
        <v>143</v>
      </c>
      <c r="AU337" s="17" t="s">
        <v>86</v>
      </c>
    </row>
    <row r="338" spans="2:65" s="12" customFormat="1">
      <c r="B338" s="144"/>
      <c r="D338" s="145" t="s">
        <v>145</v>
      </c>
      <c r="E338" s="146" t="s">
        <v>35</v>
      </c>
      <c r="F338" s="147" t="s">
        <v>86</v>
      </c>
      <c r="H338" s="148">
        <v>1</v>
      </c>
      <c r="I338" s="149"/>
      <c r="L338" s="144"/>
      <c r="M338" s="150"/>
      <c r="T338" s="151"/>
      <c r="AT338" s="146" t="s">
        <v>145</v>
      </c>
      <c r="AU338" s="146" t="s">
        <v>86</v>
      </c>
      <c r="AV338" s="12" t="s">
        <v>88</v>
      </c>
      <c r="AW338" s="12" t="s">
        <v>37</v>
      </c>
      <c r="AX338" s="12" t="s">
        <v>86</v>
      </c>
      <c r="AY338" s="146" t="s">
        <v>129</v>
      </c>
    </row>
    <row r="339" spans="2:65" s="1" customFormat="1" ht="16.5" customHeight="1">
      <c r="B339" s="32"/>
      <c r="C339" s="163" t="s">
        <v>727</v>
      </c>
      <c r="D339" s="163" t="s">
        <v>263</v>
      </c>
      <c r="E339" s="164" t="s">
        <v>728</v>
      </c>
      <c r="F339" s="165" t="s">
        <v>729</v>
      </c>
      <c r="G339" s="166" t="s">
        <v>275</v>
      </c>
      <c r="H339" s="167">
        <v>1</v>
      </c>
      <c r="I339" s="168"/>
      <c r="J339" s="169">
        <f>ROUND(I339*H339,2)</f>
        <v>0</v>
      </c>
      <c r="K339" s="165" t="s">
        <v>141</v>
      </c>
      <c r="L339" s="170"/>
      <c r="M339" s="171" t="s">
        <v>35</v>
      </c>
      <c r="N339" s="172" t="s">
        <v>49</v>
      </c>
      <c r="P339" s="136">
        <f>O339*H339</f>
        <v>0</v>
      </c>
      <c r="Q339" s="136">
        <v>1.3299999999999999E-2</v>
      </c>
      <c r="R339" s="136">
        <f>Q339*H339</f>
        <v>1.3299999999999999E-2</v>
      </c>
      <c r="S339" s="136">
        <v>0</v>
      </c>
      <c r="T339" s="137">
        <f>S339*H339</f>
        <v>0</v>
      </c>
      <c r="AR339" s="138" t="s">
        <v>180</v>
      </c>
      <c r="AT339" s="138" t="s">
        <v>263</v>
      </c>
      <c r="AU339" s="138" t="s">
        <v>86</v>
      </c>
      <c r="AY339" s="17" t="s">
        <v>129</v>
      </c>
      <c r="BE339" s="139">
        <f>IF(N339="základní",J339,0)</f>
        <v>0</v>
      </c>
      <c r="BF339" s="139">
        <f>IF(N339="snížená",J339,0)</f>
        <v>0</v>
      </c>
      <c r="BG339" s="139">
        <f>IF(N339="zákl. přenesená",J339,0)</f>
        <v>0</v>
      </c>
      <c r="BH339" s="139">
        <f>IF(N339="sníž. přenesená",J339,0)</f>
        <v>0</v>
      </c>
      <c r="BI339" s="139">
        <f>IF(N339="nulová",J339,0)</f>
        <v>0</v>
      </c>
      <c r="BJ339" s="17" t="s">
        <v>86</v>
      </c>
      <c r="BK339" s="139">
        <f>ROUND(I339*H339,2)</f>
        <v>0</v>
      </c>
      <c r="BL339" s="17" t="s">
        <v>136</v>
      </c>
      <c r="BM339" s="138" t="s">
        <v>730</v>
      </c>
    </row>
    <row r="340" spans="2:65" s="12" customFormat="1">
      <c r="B340" s="144"/>
      <c r="D340" s="145" t="s">
        <v>145</v>
      </c>
      <c r="E340" s="146" t="s">
        <v>35</v>
      </c>
      <c r="F340" s="147" t="s">
        <v>86</v>
      </c>
      <c r="H340" s="148">
        <v>1</v>
      </c>
      <c r="I340" s="149"/>
      <c r="L340" s="144"/>
      <c r="M340" s="150"/>
      <c r="T340" s="151"/>
      <c r="AT340" s="146" t="s">
        <v>145</v>
      </c>
      <c r="AU340" s="146" t="s">
        <v>86</v>
      </c>
      <c r="AV340" s="12" t="s">
        <v>88</v>
      </c>
      <c r="AW340" s="12" t="s">
        <v>37</v>
      </c>
      <c r="AX340" s="12" t="s">
        <v>86</v>
      </c>
      <c r="AY340" s="146" t="s">
        <v>129</v>
      </c>
    </row>
    <row r="341" spans="2:65" s="11" customFormat="1" ht="25.9" customHeight="1">
      <c r="B341" s="115"/>
      <c r="D341" s="116" t="s">
        <v>77</v>
      </c>
      <c r="E341" s="117" t="s">
        <v>731</v>
      </c>
      <c r="F341" s="117" t="s">
        <v>732</v>
      </c>
      <c r="I341" s="118"/>
      <c r="J341" s="119">
        <f>BK341</f>
        <v>0</v>
      </c>
      <c r="L341" s="115"/>
      <c r="M341" s="120"/>
      <c r="P341" s="121">
        <f>SUM(P342:P404)</f>
        <v>0</v>
      </c>
      <c r="R341" s="121">
        <f>SUM(R342:R404)</f>
        <v>22.350286999999998</v>
      </c>
      <c r="T341" s="122">
        <f>SUM(T342:T404)</f>
        <v>0</v>
      </c>
      <c r="AR341" s="116" t="s">
        <v>86</v>
      </c>
      <c r="AT341" s="123" t="s">
        <v>77</v>
      </c>
      <c r="AU341" s="123" t="s">
        <v>78</v>
      </c>
      <c r="AY341" s="116" t="s">
        <v>129</v>
      </c>
      <c r="BK341" s="124">
        <f>SUM(BK342:BK404)</f>
        <v>0</v>
      </c>
    </row>
    <row r="342" spans="2:65" s="1" customFormat="1" ht="16.5" customHeight="1">
      <c r="B342" s="32"/>
      <c r="C342" s="127" t="s">
        <v>733</v>
      </c>
      <c r="D342" s="127" t="s">
        <v>132</v>
      </c>
      <c r="E342" s="128" t="s">
        <v>622</v>
      </c>
      <c r="F342" s="129" t="s">
        <v>623</v>
      </c>
      <c r="G342" s="130" t="s">
        <v>140</v>
      </c>
      <c r="H342" s="131">
        <v>5.04</v>
      </c>
      <c r="I342" s="132"/>
      <c r="J342" s="133">
        <f>ROUND(I342*H342,2)</f>
        <v>0</v>
      </c>
      <c r="K342" s="129" t="s">
        <v>141</v>
      </c>
      <c r="L342" s="32"/>
      <c r="M342" s="134" t="s">
        <v>35</v>
      </c>
      <c r="N342" s="135" t="s">
        <v>49</v>
      </c>
      <c r="P342" s="136">
        <f>O342*H342</f>
        <v>0</v>
      </c>
      <c r="Q342" s="136">
        <v>0</v>
      </c>
      <c r="R342" s="136">
        <f>Q342*H342</f>
        <v>0</v>
      </c>
      <c r="S342" s="136">
        <v>0</v>
      </c>
      <c r="T342" s="137">
        <f>S342*H342</f>
        <v>0</v>
      </c>
      <c r="AR342" s="138" t="s">
        <v>136</v>
      </c>
      <c r="AT342" s="138" t="s">
        <v>132</v>
      </c>
      <c r="AU342" s="138" t="s">
        <v>86</v>
      </c>
      <c r="AY342" s="17" t="s">
        <v>129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7" t="s">
        <v>86</v>
      </c>
      <c r="BK342" s="139">
        <f>ROUND(I342*H342,2)</f>
        <v>0</v>
      </c>
      <c r="BL342" s="17" t="s">
        <v>136</v>
      </c>
      <c r="BM342" s="138" t="s">
        <v>734</v>
      </c>
    </row>
    <row r="343" spans="2:65" s="1" customFormat="1">
      <c r="B343" s="32"/>
      <c r="D343" s="140" t="s">
        <v>143</v>
      </c>
      <c r="F343" s="141" t="s">
        <v>625</v>
      </c>
      <c r="I343" s="142"/>
      <c r="L343" s="32"/>
      <c r="M343" s="143"/>
      <c r="T343" s="53"/>
      <c r="AT343" s="17" t="s">
        <v>143</v>
      </c>
      <c r="AU343" s="17" t="s">
        <v>86</v>
      </c>
    </row>
    <row r="344" spans="2:65" s="14" customFormat="1">
      <c r="B344" s="174"/>
      <c r="D344" s="145" t="s">
        <v>145</v>
      </c>
      <c r="E344" s="175" t="s">
        <v>35</v>
      </c>
      <c r="F344" s="176" t="s">
        <v>626</v>
      </c>
      <c r="H344" s="175" t="s">
        <v>35</v>
      </c>
      <c r="I344" s="177"/>
      <c r="L344" s="174"/>
      <c r="M344" s="178"/>
      <c r="T344" s="179"/>
      <c r="AT344" s="175" t="s">
        <v>145</v>
      </c>
      <c r="AU344" s="175" t="s">
        <v>86</v>
      </c>
      <c r="AV344" s="14" t="s">
        <v>86</v>
      </c>
      <c r="AW344" s="14" t="s">
        <v>37</v>
      </c>
      <c r="AX344" s="14" t="s">
        <v>78</v>
      </c>
      <c r="AY344" s="175" t="s">
        <v>129</v>
      </c>
    </row>
    <row r="345" spans="2:65" s="12" customFormat="1">
      <c r="B345" s="144"/>
      <c r="D345" s="145" t="s">
        <v>145</v>
      </c>
      <c r="E345" s="146" t="s">
        <v>35</v>
      </c>
      <c r="F345" s="147" t="s">
        <v>735</v>
      </c>
      <c r="H345" s="148">
        <v>5.04</v>
      </c>
      <c r="I345" s="149"/>
      <c r="L345" s="144"/>
      <c r="M345" s="150"/>
      <c r="T345" s="151"/>
      <c r="AT345" s="146" t="s">
        <v>145</v>
      </c>
      <c r="AU345" s="146" t="s">
        <v>86</v>
      </c>
      <c r="AV345" s="12" t="s">
        <v>88</v>
      </c>
      <c r="AW345" s="12" t="s">
        <v>37</v>
      </c>
      <c r="AX345" s="12" t="s">
        <v>86</v>
      </c>
      <c r="AY345" s="146" t="s">
        <v>129</v>
      </c>
    </row>
    <row r="346" spans="2:65" s="1" customFormat="1" ht="24.2" customHeight="1">
      <c r="B346" s="32"/>
      <c r="C346" s="127" t="s">
        <v>736</v>
      </c>
      <c r="D346" s="127" t="s">
        <v>132</v>
      </c>
      <c r="E346" s="128" t="s">
        <v>737</v>
      </c>
      <c r="F346" s="129" t="s">
        <v>738</v>
      </c>
      <c r="G346" s="130" t="s">
        <v>162</v>
      </c>
      <c r="H346" s="131">
        <v>56.628</v>
      </c>
      <c r="I346" s="132"/>
      <c r="J346" s="133">
        <f>ROUND(I346*H346,2)</f>
        <v>0</v>
      </c>
      <c r="K346" s="129" t="s">
        <v>141</v>
      </c>
      <c r="L346" s="32"/>
      <c r="M346" s="134" t="s">
        <v>35</v>
      </c>
      <c r="N346" s="135" t="s">
        <v>49</v>
      </c>
      <c r="P346" s="136">
        <f>O346*H346</f>
        <v>0</v>
      </c>
      <c r="Q346" s="136">
        <v>0</v>
      </c>
      <c r="R346" s="136">
        <f>Q346*H346</f>
        <v>0</v>
      </c>
      <c r="S346" s="136">
        <v>0</v>
      </c>
      <c r="T346" s="137">
        <f>S346*H346</f>
        <v>0</v>
      </c>
      <c r="AR346" s="138" t="s">
        <v>136</v>
      </c>
      <c r="AT346" s="138" t="s">
        <v>132</v>
      </c>
      <c r="AU346" s="138" t="s">
        <v>86</v>
      </c>
      <c r="AY346" s="17" t="s">
        <v>129</v>
      </c>
      <c r="BE346" s="139">
        <f>IF(N346="základní",J346,0)</f>
        <v>0</v>
      </c>
      <c r="BF346" s="139">
        <f>IF(N346="snížená",J346,0)</f>
        <v>0</v>
      </c>
      <c r="BG346" s="139">
        <f>IF(N346="zákl. přenesená",J346,0)</f>
        <v>0</v>
      </c>
      <c r="BH346" s="139">
        <f>IF(N346="sníž. přenesená",J346,0)</f>
        <v>0</v>
      </c>
      <c r="BI346" s="139">
        <f>IF(N346="nulová",J346,0)</f>
        <v>0</v>
      </c>
      <c r="BJ346" s="17" t="s">
        <v>86</v>
      </c>
      <c r="BK346" s="139">
        <f>ROUND(I346*H346,2)</f>
        <v>0</v>
      </c>
      <c r="BL346" s="17" t="s">
        <v>136</v>
      </c>
      <c r="BM346" s="138" t="s">
        <v>739</v>
      </c>
    </row>
    <row r="347" spans="2:65" s="1" customFormat="1">
      <c r="B347" s="32"/>
      <c r="D347" s="140" t="s">
        <v>143</v>
      </c>
      <c r="F347" s="141" t="s">
        <v>740</v>
      </c>
      <c r="I347" s="142"/>
      <c r="L347" s="32"/>
      <c r="M347" s="143"/>
      <c r="T347" s="53"/>
      <c r="AT347" s="17" t="s">
        <v>143</v>
      </c>
      <c r="AU347" s="17" t="s">
        <v>86</v>
      </c>
    </row>
    <row r="348" spans="2:65" s="14" customFormat="1">
      <c r="B348" s="174"/>
      <c r="D348" s="145" t="s">
        <v>145</v>
      </c>
      <c r="E348" s="175" t="s">
        <v>35</v>
      </c>
      <c r="F348" s="176" t="s">
        <v>633</v>
      </c>
      <c r="H348" s="175" t="s">
        <v>35</v>
      </c>
      <c r="I348" s="177"/>
      <c r="L348" s="174"/>
      <c r="M348" s="178"/>
      <c r="T348" s="179"/>
      <c r="AT348" s="175" t="s">
        <v>145</v>
      </c>
      <c r="AU348" s="175" t="s">
        <v>86</v>
      </c>
      <c r="AV348" s="14" t="s">
        <v>86</v>
      </c>
      <c r="AW348" s="14" t="s">
        <v>37</v>
      </c>
      <c r="AX348" s="14" t="s">
        <v>78</v>
      </c>
      <c r="AY348" s="175" t="s">
        <v>129</v>
      </c>
    </row>
    <row r="349" spans="2:65" s="12" customFormat="1">
      <c r="B349" s="144"/>
      <c r="D349" s="145" t="s">
        <v>145</v>
      </c>
      <c r="E349" s="146" t="s">
        <v>35</v>
      </c>
      <c r="F349" s="147" t="s">
        <v>741</v>
      </c>
      <c r="H349" s="148">
        <v>56.628</v>
      </c>
      <c r="I349" s="149"/>
      <c r="L349" s="144"/>
      <c r="M349" s="150"/>
      <c r="T349" s="151"/>
      <c r="AT349" s="146" t="s">
        <v>145</v>
      </c>
      <c r="AU349" s="146" t="s">
        <v>86</v>
      </c>
      <c r="AV349" s="12" t="s">
        <v>88</v>
      </c>
      <c r="AW349" s="12" t="s">
        <v>37</v>
      </c>
      <c r="AX349" s="12" t="s">
        <v>86</v>
      </c>
      <c r="AY349" s="146" t="s">
        <v>129</v>
      </c>
    </row>
    <row r="350" spans="2:65" s="1" customFormat="1" ht="24.2" customHeight="1">
      <c r="B350" s="32"/>
      <c r="C350" s="127" t="s">
        <v>742</v>
      </c>
      <c r="D350" s="127" t="s">
        <v>132</v>
      </c>
      <c r="E350" s="128" t="s">
        <v>636</v>
      </c>
      <c r="F350" s="129" t="s">
        <v>637</v>
      </c>
      <c r="G350" s="130" t="s">
        <v>162</v>
      </c>
      <c r="H350" s="131">
        <v>2.7</v>
      </c>
      <c r="I350" s="132"/>
      <c r="J350" s="133">
        <f>ROUND(I350*H350,2)</f>
        <v>0</v>
      </c>
      <c r="K350" s="129" t="s">
        <v>141</v>
      </c>
      <c r="L350" s="32"/>
      <c r="M350" s="134" t="s">
        <v>35</v>
      </c>
      <c r="N350" s="135" t="s">
        <v>49</v>
      </c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AR350" s="138" t="s">
        <v>136</v>
      </c>
      <c r="AT350" s="138" t="s">
        <v>132</v>
      </c>
      <c r="AU350" s="138" t="s">
        <v>86</v>
      </c>
      <c r="AY350" s="17" t="s">
        <v>129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7" t="s">
        <v>86</v>
      </c>
      <c r="BK350" s="139">
        <f>ROUND(I350*H350,2)</f>
        <v>0</v>
      </c>
      <c r="BL350" s="17" t="s">
        <v>136</v>
      </c>
      <c r="BM350" s="138" t="s">
        <v>743</v>
      </c>
    </row>
    <row r="351" spans="2:65" s="1" customFormat="1">
      <c r="B351" s="32"/>
      <c r="D351" s="140" t="s">
        <v>143</v>
      </c>
      <c r="F351" s="141" t="s">
        <v>639</v>
      </c>
      <c r="I351" s="142"/>
      <c r="L351" s="32"/>
      <c r="M351" s="143"/>
      <c r="T351" s="53"/>
      <c r="AT351" s="17" t="s">
        <v>143</v>
      </c>
      <c r="AU351" s="17" t="s">
        <v>86</v>
      </c>
    </row>
    <row r="352" spans="2:65" s="14" customFormat="1">
      <c r="B352" s="174"/>
      <c r="D352" s="145" t="s">
        <v>145</v>
      </c>
      <c r="E352" s="175" t="s">
        <v>35</v>
      </c>
      <c r="F352" s="176" t="s">
        <v>640</v>
      </c>
      <c r="H352" s="175" t="s">
        <v>35</v>
      </c>
      <c r="I352" s="177"/>
      <c r="L352" s="174"/>
      <c r="M352" s="178"/>
      <c r="T352" s="179"/>
      <c r="AT352" s="175" t="s">
        <v>145</v>
      </c>
      <c r="AU352" s="175" t="s">
        <v>86</v>
      </c>
      <c r="AV352" s="14" t="s">
        <v>86</v>
      </c>
      <c r="AW352" s="14" t="s">
        <v>37</v>
      </c>
      <c r="AX352" s="14" t="s">
        <v>78</v>
      </c>
      <c r="AY352" s="175" t="s">
        <v>129</v>
      </c>
    </row>
    <row r="353" spans="2:65" s="12" customFormat="1">
      <c r="B353" s="144"/>
      <c r="D353" s="145" t="s">
        <v>145</v>
      </c>
      <c r="E353" s="146" t="s">
        <v>35</v>
      </c>
      <c r="F353" s="147" t="s">
        <v>744</v>
      </c>
      <c r="H353" s="148">
        <v>2.7</v>
      </c>
      <c r="I353" s="149"/>
      <c r="L353" s="144"/>
      <c r="M353" s="150"/>
      <c r="T353" s="151"/>
      <c r="AT353" s="146" t="s">
        <v>145</v>
      </c>
      <c r="AU353" s="146" t="s">
        <v>86</v>
      </c>
      <c r="AV353" s="12" t="s">
        <v>88</v>
      </c>
      <c r="AW353" s="12" t="s">
        <v>37</v>
      </c>
      <c r="AX353" s="12" t="s">
        <v>86</v>
      </c>
      <c r="AY353" s="146" t="s">
        <v>129</v>
      </c>
    </row>
    <row r="354" spans="2:65" s="1" customFormat="1" ht="37.9" customHeight="1">
      <c r="B354" s="32"/>
      <c r="C354" s="127" t="s">
        <v>745</v>
      </c>
      <c r="D354" s="127" t="s">
        <v>132</v>
      </c>
      <c r="E354" s="128" t="s">
        <v>643</v>
      </c>
      <c r="F354" s="129" t="s">
        <v>644</v>
      </c>
      <c r="G354" s="130" t="s">
        <v>162</v>
      </c>
      <c r="H354" s="131">
        <v>61.424999999999997</v>
      </c>
      <c r="I354" s="132"/>
      <c r="J354" s="133">
        <f>ROUND(I354*H354,2)</f>
        <v>0</v>
      </c>
      <c r="K354" s="129" t="s">
        <v>141</v>
      </c>
      <c r="L354" s="32"/>
      <c r="M354" s="134" t="s">
        <v>35</v>
      </c>
      <c r="N354" s="135" t="s">
        <v>49</v>
      </c>
      <c r="P354" s="136">
        <f>O354*H354</f>
        <v>0</v>
      </c>
      <c r="Q354" s="136">
        <v>0</v>
      </c>
      <c r="R354" s="136">
        <f>Q354*H354</f>
        <v>0</v>
      </c>
      <c r="S354" s="136">
        <v>0</v>
      </c>
      <c r="T354" s="137">
        <f>S354*H354</f>
        <v>0</v>
      </c>
      <c r="AR354" s="138" t="s">
        <v>136</v>
      </c>
      <c r="AT354" s="138" t="s">
        <v>132</v>
      </c>
      <c r="AU354" s="138" t="s">
        <v>86</v>
      </c>
      <c r="AY354" s="17" t="s">
        <v>129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7" t="s">
        <v>86</v>
      </c>
      <c r="BK354" s="139">
        <f>ROUND(I354*H354,2)</f>
        <v>0</v>
      </c>
      <c r="BL354" s="17" t="s">
        <v>136</v>
      </c>
      <c r="BM354" s="138" t="s">
        <v>746</v>
      </c>
    </row>
    <row r="355" spans="2:65" s="1" customFormat="1">
      <c r="B355" s="32"/>
      <c r="D355" s="140" t="s">
        <v>143</v>
      </c>
      <c r="F355" s="141" t="s">
        <v>646</v>
      </c>
      <c r="I355" s="142"/>
      <c r="L355" s="32"/>
      <c r="M355" s="143"/>
      <c r="T355" s="53"/>
      <c r="AT355" s="17" t="s">
        <v>143</v>
      </c>
      <c r="AU355" s="17" t="s">
        <v>86</v>
      </c>
    </row>
    <row r="356" spans="2:65" s="14" customFormat="1">
      <c r="B356" s="174"/>
      <c r="D356" s="145" t="s">
        <v>145</v>
      </c>
      <c r="E356" s="175" t="s">
        <v>35</v>
      </c>
      <c r="F356" s="176" t="s">
        <v>633</v>
      </c>
      <c r="H356" s="175" t="s">
        <v>35</v>
      </c>
      <c r="I356" s="177"/>
      <c r="L356" s="174"/>
      <c r="M356" s="178"/>
      <c r="T356" s="179"/>
      <c r="AT356" s="175" t="s">
        <v>145</v>
      </c>
      <c r="AU356" s="175" t="s">
        <v>86</v>
      </c>
      <c r="AV356" s="14" t="s">
        <v>86</v>
      </c>
      <c r="AW356" s="14" t="s">
        <v>37</v>
      </c>
      <c r="AX356" s="14" t="s">
        <v>78</v>
      </c>
      <c r="AY356" s="175" t="s">
        <v>129</v>
      </c>
    </row>
    <row r="357" spans="2:65" s="12" customFormat="1">
      <c r="B357" s="144"/>
      <c r="D357" s="145" t="s">
        <v>145</v>
      </c>
      <c r="E357" s="146" t="s">
        <v>35</v>
      </c>
      <c r="F357" s="147" t="s">
        <v>747</v>
      </c>
      <c r="H357" s="148">
        <v>61.424999999999997</v>
      </c>
      <c r="I357" s="149"/>
      <c r="L357" s="144"/>
      <c r="M357" s="150"/>
      <c r="T357" s="151"/>
      <c r="AT357" s="146" t="s">
        <v>145</v>
      </c>
      <c r="AU357" s="146" t="s">
        <v>86</v>
      </c>
      <c r="AV357" s="12" t="s">
        <v>88</v>
      </c>
      <c r="AW357" s="12" t="s">
        <v>37</v>
      </c>
      <c r="AX357" s="12" t="s">
        <v>86</v>
      </c>
      <c r="AY357" s="146" t="s">
        <v>129</v>
      </c>
    </row>
    <row r="358" spans="2:65" s="1" customFormat="1" ht="24.2" customHeight="1">
      <c r="B358" s="32"/>
      <c r="C358" s="127" t="s">
        <v>748</v>
      </c>
      <c r="D358" s="127" t="s">
        <v>132</v>
      </c>
      <c r="E358" s="128" t="s">
        <v>648</v>
      </c>
      <c r="F358" s="129" t="s">
        <v>649</v>
      </c>
      <c r="G358" s="130" t="s">
        <v>162</v>
      </c>
      <c r="H358" s="131">
        <v>47.25</v>
      </c>
      <c r="I358" s="132"/>
      <c r="J358" s="133">
        <f>ROUND(I358*H358,2)</f>
        <v>0</v>
      </c>
      <c r="K358" s="129" t="s">
        <v>141</v>
      </c>
      <c r="L358" s="32"/>
      <c r="M358" s="134" t="s">
        <v>35</v>
      </c>
      <c r="N358" s="135" t="s">
        <v>49</v>
      </c>
      <c r="P358" s="136">
        <f>O358*H358</f>
        <v>0</v>
      </c>
      <c r="Q358" s="136">
        <v>0</v>
      </c>
      <c r="R358" s="136">
        <f>Q358*H358</f>
        <v>0</v>
      </c>
      <c r="S358" s="136">
        <v>0</v>
      </c>
      <c r="T358" s="137">
        <f>S358*H358</f>
        <v>0</v>
      </c>
      <c r="AR358" s="138" t="s">
        <v>136</v>
      </c>
      <c r="AT358" s="138" t="s">
        <v>132</v>
      </c>
      <c r="AU358" s="138" t="s">
        <v>86</v>
      </c>
      <c r="AY358" s="17" t="s">
        <v>129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7" t="s">
        <v>86</v>
      </c>
      <c r="BK358" s="139">
        <f>ROUND(I358*H358,2)</f>
        <v>0</v>
      </c>
      <c r="BL358" s="17" t="s">
        <v>136</v>
      </c>
      <c r="BM358" s="138" t="s">
        <v>749</v>
      </c>
    </row>
    <row r="359" spans="2:65" s="1" customFormat="1">
      <c r="B359" s="32"/>
      <c r="D359" s="140" t="s">
        <v>143</v>
      </c>
      <c r="F359" s="141" t="s">
        <v>651</v>
      </c>
      <c r="I359" s="142"/>
      <c r="L359" s="32"/>
      <c r="M359" s="143"/>
      <c r="T359" s="53"/>
      <c r="AT359" s="17" t="s">
        <v>143</v>
      </c>
      <c r="AU359" s="17" t="s">
        <v>86</v>
      </c>
    </row>
    <row r="360" spans="2:65" s="14" customFormat="1">
      <c r="B360" s="174"/>
      <c r="D360" s="145" t="s">
        <v>145</v>
      </c>
      <c r="E360" s="175" t="s">
        <v>35</v>
      </c>
      <c r="F360" s="176" t="s">
        <v>652</v>
      </c>
      <c r="H360" s="175" t="s">
        <v>35</v>
      </c>
      <c r="I360" s="177"/>
      <c r="L360" s="174"/>
      <c r="M360" s="178"/>
      <c r="T360" s="179"/>
      <c r="AT360" s="175" t="s">
        <v>145</v>
      </c>
      <c r="AU360" s="175" t="s">
        <v>86</v>
      </c>
      <c r="AV360" s="14" t="s">
        <v>86</v>
      </c>
      <c r="AW360" s="14" t="s">
        <v>37</v>
      </c>
      <c r="AX360" s="14" t="s">
        <v>78</v>
      </c>
      <c r="AY360" s="175" t="s">
        <v>129</v>
      </c>
    </row>
    <row r="361" spans="2:65" s="12" customFormat="1">
      <c r="B361" s="144"/>
      <c r="D361" s="145" t="s">
        <v>145</v>
      </c>
      <c r="E361" s="146" t="s">
        <v>35</v>
      </c>
      <c r="F361" s="147" t="s">
        <v>750</v>
      </c>
      <c r="H361" s="148">
        <v>47.25</v>
      </c>
      <c r="I361" s="149"/>
      <c r="L361" s="144"/>
      <c r="M361" s="150"/>
      <c r="T361" s="151"/>
      <c r="AT361" s="146" t="s">
        <v>145</v>
      </c>
      <c r="AU361" s="146" t="s">
        <v>86</v>
      </c>
      <c r="AV361" s="12" t="s">
        <v>88</v>
      </c>
      <c r="AW361" s="12" t="s">
        <v>37</v>
      </c>
      <c r="AX361" s="12" t="s">
        <v>86</v>
      </c>
      <c r="AY361" s="146" t="s">
        <v>129</v>
      </c>
    </row>
    <row r="362" spans="2:65" s="1" customFormat="1" ht="37.9" customHeight="1">
      <c r="B362" s="32"/>
      <c r="C362" s="127" t="s">
        <v>751</v>
      </c>
      <c r="D362" s="127" t="s">
        <v>132</v>
      </c>
      <c r="E362" s="128" t="s">
        <v>655</v>
      </c>
      <c r="F362" s="129" t="s">
        <v>656</v>
      </c>
      <c r="G362" s="130" t="s">
        <v>162</v>
      </c>
      <c r="H362" s="131">
        <v>9.4499999999999993</v>
      </c>
      <c r="I362" s="132"/>
      <c r="J362" s="133">
        <f>ROUND(I362*H362,2)</f>
        <v>0</v>
      </c>
      <c r="K362" s="129" t="s">
        <v>141</v>
      </c>
      <c r="L362" s="32"/>
      <c r="M362" s="134" t="s">
        <v>35</v>
      </c>
      <c r="N362" s="135" t="s">
        <v>49</v>
      </c>
      <c r="P362" s="136">
        <f>O362*H362</f>
        <v>0</v>
      </c>
      <c r="Q362" s="136">
        <v>0</v>
      </c>
      <c r="R362" s="136">
        <f>Q362*H362</f>
        <v>0</v>
      </c>
      <c r="S362" s="136">
        <v>0</v>
      </c>
      <c r="T362" s="137">
        <f>S362*H362</f>
        <v>0</v>
      </c>
      <c r="AR362" s="138" t="s">
        <v>136</v>
      </c>
      <c r="AT362" s="138" t="s">
        <v>132</v>
      </c>
      <c r="AU362" s="138" t="s">
        <v>86</v>
      </c>
      <c r="AY362" s="17" t="s">
        <v>129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7" t="s">
        <v>86</v>
      </c>
      <c r="BK362" s="139">
        <f>ROUND(I362*H362,2)</f>
        <v>0</v>
      </c>
      <c r="BL362" s="17" t="s">
        <v>136</v>
      </c>
      <c r="BM362" s="138" t="s">
        <v>752</v>
      </c>
    </row>
    <row r="363" spans="2:65" s="1" customFormat="1">
      <c r="B363" s="32"/>
      <c r="D363" s="140" t="s">
        <v>143</v>
      </c>
      <c r="F363" s="141" t="s">
        <v>658</v>
      </c>
      <c r="I363" s="142"/>
      <c r="L363" s="32"/>
      <c r="M363" s="143"/>
      <c r="T363" s="53"/>
      <c r="AT363" s="17" t="s">
        <v>143</v>
      </c>
      <c r="AU363" s="17" t="s">
        <v>86</v>
      </c>
    </row>
    <row r="364" spans="2:65" s="14" customFormat="1">
      <c r="B364" s="174"/>
      <c r="D364" s="145" t="s">
        <v>145</v>
      </c>
      <c r="E364" s="175" t="s">
        <v>35</v>
      </c>
      <c r="F364" s="176" t="s">
        <v>659</v>
      </c>
      <c r="H364" s="175" t="s">
        <v>35</v>
      </c>
      <c r="I364" s="177"/>
      <c r="L364" s="174"/>
      <c r="M364" s="178"/>
      <c r="T364" s="179"/>
      <c r="AT364" s="175" t="s">
        <v>145</v>
      </c>
      <c r="AU364" s="175" t="s">
        <v>86</v>
      </c>
      <c r="AV364" s="14" t="s">
        <v>86</v>
      </c>
      <c r="AW364" s="14" t="s">
        <v>37</v>
      </c>
      <c r="AX364" s="14" t="s">
        <v>78</v>
      </c>
      <c r="AY364" s="175" t="s">
        <v>129</v>
      </c>
    </row>
    <row r="365" spans="2:65" s="12" customFormat="1">
      <c r="B365" s="144"/>
      <c r="D365" s="145" t="s">
        <v>145</v>
      </c>
      <c r="E365" s="146" t="s">
        <v>35</v>
      </c>
      <c r="F365" s="147" t="s">
        <v>753</v>
      </c>
      <c r="H365" s="148">
        <v>9.4499999999999993</v>
      </c>
      <c r="I365" s="149"/>
      <c r="L365" s="144"/>
      <c r="M365" s="150"/>
      <c r="T365" s="151"/>
      <c r="AT365" s="146" t="s">
        <v>145</v>
      </c>
      <c r="AU365" s="146" t="s">
        <v>86</v>
      </c>
      <c r="AV365" s="12" t="s">
        <v>88</v>
      </c>
      <c r="AW365" s="12" t="s">
        <v>37</v>
      </c>
      <c r="AX365" s="12" t="s">
        <v>86</v>
      </c>
      <c r="AY365" s="146" t="s">
        <v>129</v>
      </c>
    </row>
    <row r="366" spans="2:65" s="1" customFormat="1" ht="16.5" customHeight="1">
      <c r="B366" s="32"/>
      <c r="C366" s="163" t="s">
        <v>754</v>
      </c>
      <c r="D366" s="163" t="s">
        <v>263</v>
      </c>
      <c r="E366" s="164" t="s">
        <v>662</v>
      </c>
      <c r="F366" s="165" t="s">
        <v>663</v>
      </c>
      <c r="G366" s="166" t="s">
        <v>172</v>
      </c>
      <c r="H366" s="167">
        <v>12.757999999999999</v>
      </c>
      <c r="I366" s="168"/>
      <c r="J366" s="169">
        <f>ROUND(I366*H366,2)</f>
        <v>0</v>
      </c>
      <c r="K366" s="165" t="s">
        <v>141</v>
      </c>
      <c r="L366" s="170"/>
      <c r="M366" s="171" t="s">
        <v>35</v>
      </c>
      <c r="N366" s="172" t="s">
        <v>49</v>
      </c>
      <c r="P366" s="136">
        <f>O366*H366</f>
        <v>0</v>
      </c>
      <c r="Q366" s="136">
        <v>1</v>
      </c>
      <c r="R366" s="136">
        <f>Q366*H366</f>
        <v>12.757999999999999</v>
      </c>
      <c r="S366" s="136">
        <v>0</v>
      </c>
      <c r="T366" s="137">
        <f>S366*H366</f>
        <v>0</v>
      </c>
      <c r="AR366" s="138" t="s">
        <v>180</v>
      </c>
      <c r="AT366" s="138" t="s">
        <v>263</v>
      </c>
      <c r="AU366" s="138" t="s">
        <v>86</v>
      </c>
      <c r="AY366" s="17" t="s">
        <v>129</v>
      </c>
      <c r="BE366" s="139">
        <f>IF(N366="základní",J366,0)</f>
        <v>0</v>
      </c>
      <c r="BF366" s="139">
        <f>IF(N366="snížená",J366,0)</f>
        <v>0</v>
      </c>
      <c r="BG366" s="139">
        <f>IF(N366="zákl. přenesená",J366,0)</f>
        <v>0</v>
      </c>
      <c r="BH366" s="139">
        <f>IF(N366="sníž. přenesená",J366,0)</f>
        <v>0</v>
      </c>
      <c r="BI366" s="139">
        <f>IF(N366="nulová",J366,0)</f>
        <v>0</v>
      </c>
      <c r="BJ366" s="17" t="s">
        <v>86</v>
      </c>
      <c r="BK366" s="139">
        <f>ROUND(I366*H366,2)</f>
        <v>0</v>
      </c>
      <c r="BL366" s="17" t="s">
        <v>136</v>
      </c>
      <c r="BM366" s="138" t="s">
        <v>755</v>
      </c>
    </row>
    <row r="367" spans="2:65" s="14" customFormat="1">
      <c r="B367" s="174"/>
      <c r="D367" s="145" t="s">
        <v>145</v>
      </c>
      <c r="E367" s="175" t="s">
        <v>35</v>
      </c>
      <c r="F367" s="176" t="s">
        <v>756</v>
      </c>
      <c r="H367" s="175" t="s">
        <v>35</v>
      </c>
      <c r="I367" s="177"/>
      <c r="L367" s="174"/>
      <c r="M367" s="178"/>
      <c r="T367" s="179"/>
      <c r="AT367" s="175" t="s">
        <v>145</v>
      </c>
      <c r="AU367" s="175" t="s">
        <v>86</v>
      </c>
      <c r="AV367" s="14" t="s">
        <v>86</v>
      </c>
      <c r="AW367" s="14" t="s">
        <v>37</v>
      </c>
      <c r="AX367" s="14" t="s">
        <v>78</v>
      </c>
      <c r="AY367" s="175" t="s">
        <v>129</v>
      </c>
    </row>
    <row r="368" spans="2:65" s="12" customFormat="1">
      <c r="B368" s="144"/>
      <c r="D368" s="145" t="s">
        <v>145</v>
      </c>
      <c r="E368" s="146" t="s">
        <v>35</v>
      </c>
      <c r="F368" s="147" t="s">
        <v>757</v>
      </c>
      <c r="H368" s="148">
        <v>12.757999999999999</v>
      </c>
      <c r="I368" s="149"/>
      <c r="L368" s="144"/>
      <c r="M368" s="150"/>
      <c r="T368" s="151"/>
      <c r="AT368" s="146" t="s">
        <v>145</v>
      </c>
      <c r="AU368" s="146" t="s">
        <v>86</v>
      </c>
      <c r="AV368" s="12" t="s">
        <v>88</v>
      </c>
      <c r="AW368" s="12" t="s">
        <v>37</v>
      </c>
      <c r="AX368" s="12" t="s">
        <v>86</v>
      </c>
      <c r="AY368" s="146" t="s">
        <v>129</v>
      </c>
    </row>
    <row r="369" spans="2:65" s="1" customFormat="1" ht="24.2" customHeight="1">
      <c r="B369" s="32"/>
      <c r="C369" s="127" t="s">
        <v>758</v>
      </c>
      <c r="D369" s="127" t="s">
        <v>132</v>
      </c>
      <c r="E369" s="128" t="s">
        <v>668</v>
      </c>
      <c r="F369" s="129" t="s">
        <v>669</v>
      </c>
      <c r="G369" s="130" t="s">
        <v>140</v>
      </c>
      <c r="H369" s="131">
        <v>47.25</v>
      </c>
      <c r="I369" s="132"/>
      <c r="J369" s="133">
        <f>ROUND(I369*H369,2)</f>
        <v>0</v>
      </c>
      <c r="K369" s="129" t="s">
        <v>141</v>
      </c>
      <c r="L369" s="32"/>
      <c r="M369" s="134" t="s">
        <v>35</v>
      </c>
      <c r="N369" s="135" t="s">
        <v>49</v>
      </c>
      <c r="P369" s="136">
        <f>O369*H369</f>
        <v>0</v>
      </c>
      <c r="Q369" s="136">
        <v>0</v>
      </c>
      <c r="R369" s="136">
        <f>Q369*H369</f>
        <v>0</v>
      </c>
      <c r="S369" s="136">
        <v>0</v>
      </c>
      <c r="T369" s="137">
        <f>S369*H369</f>
        <v>0</v>
      </c>
      <c r="AR369" s="138" t="s">
        <v>136</v>
      </c>
      <c r="AT369" s="138" t="s">
        <v>132</v>
      </c>
      <c r="AU369" s="138" t="s">
        <v>86</v>
      </c>
      <c r="AY369" s="17" t="s">
        <v>129</v>
      </c>
      <c r="BE369" s="139">
        <f>IF(N369="základní",J369,0)</f>
        <v>0</v>
      </c>
      <c r="BF369" s="139">
        <f>IF(N369="snížená",J369,0)</f>
        <v>0</v>
      </c>
      <c r="BG369" s="139">
        <f>IF(N369="zákl. přenesená",J369,0)</f>
        <v>0</v>
      </c>
      <c r="BH369" s="139">
        <f>IF(N369="sníž. přenesená",J369,0)</f>
        <v>0</v>
      </c>
      <c r="BI369" s="139">
        <f>IF(N369="nulová",J369,0)</f>
        <v>0</v>
      </c>
      <c r="BJ369" s="17" t="s">
        <v>86</v>
      </c>
      <c r="BK369" s="139">
        <f>ROUND(I369*H369,2)</f>
        <v>0</v>
      </c>
      <c r="BL369" s="17" t="s">
        <v>136</v>
      </c>
      <c r="BM369" s="138" t="s">
        <v>759</v>
      </c>
    </row>
    <row r="370" spans="2:65" s="1" customFormat="1">
      <c r="B370" s="32"/>
      <c r="D370" s="140" t="s">
        <v>143</v>
      </c>
      <c r="F370" s="141" t="s">
        <v>671</v>
      </c>
      <c r="I370" s="142"/>
      <c r="L370" s="32"/>
      <c r="M370" s="143"/>
      <c r="T370" s="53"/>
      <c r="AT370" s="17" t="s">
        <v>143</v>
      </c>
      <c r="AU370" s="17" t="s">
        <v>86</v>
      </c>
    </row>
    <row r="371" spans="2:65" s="14" customFormat="1">
      <c r="B371" s="174"/>
      <c r="D371" s="145" t="s">
        <v>145</v>
      </c>
      <c r="E371" s="175" t="s">
        <v>35</v>
      </c>
      <c r="F371" s="176" t="s">
        <v>626</v>
      </c>
      <c r="H371" s="175" t="s">
        <v>35</v>
      </c>
      <c r="I371" s="177"/>
      <c r="L371" s="174"/>
      <c r="M371" s="178"/>
      <c r="T371" s="179"/>
      <c r="AT371" s="175" t="s">
        <v>145</v>
      </c>
      <c r="AU371" s="175" t="s">
        <v>86</v>
      </c>
      <c r="AV371" s="14" t="s">
        <v>86</v>
      </c>
      <c r="AW371" s="14" t="s">
        <v>37</v>
      </c>
      <c r="AX371" s="14" t="s">
        <v>78</v>
      </c>
      <c r="AY371" s="175" t="s">
        <v>129</v>
      </c>
    </row>
    <row r="372" spans="2:65" s="12" customFormat="1">
      <c r="B372" s="144"/>
      <c r="D372" s="145" t="s">
        <v>145</v>
      </c>
      <c r="E372" s="146" t="s">
        <v>35</v>
      </c>
      <c r="F372" s="147" t="s">
        <v>760</v>
      </c>
      <c r="H372" s="148">
        <v>47.25</v>
      </c>
      <c r="I372" s="149"/>
      <c r="L372" s="144"/>
      <c r="M372" s="150"/>
      <c r="T372" s="151"/>
      <c r="AT372" s="146" t="s">
        <v>145</v>
      </c>
      <c r="AU372" s="146" t="s">
        <v>86</v>
      </c>
      <c r="AV372" s="12" t="s">
        <v>88</v>
      </c>
      <c r="AW372" s="12" t="s">
        <v>37</v>
      </c>
      <c r="AX372" s="12" t="s">
        <v>86</v>
      </c>
      <c r="AY372" s="146" t="s">
        <v>129</v>
      </c>
    </row>
    <row r="373" spans="2:65" s="1" customFormat="1" ht="16.5" customHeight="1">
      <c r="B373" s="32"/>
      <c r="C373" s="127" t="s">
        <v>761</v>
      </c>
      <c r="D373" s="127" t="s">
        <v>132</v>
      </c>
      <c r="E373" s="128" t="s">
        <v>673</v>
      </c>
      <c r="F373" s="129" t="s">
        <v>674</v>
      </c>
      <c r="G373" s="130" t="s">
        <v>162</v>
      </c>
      <c r="H373" s="131">
        <v>4.7249999999999996</v>
      </c>
      <c r="I373" s="132"/>
      <c r="J373" s="133">
        <f>ROUND(I373*H373,2)</f>
        <v>0</v>
      </c>
      <c r="K373" s="129" t="s">
        <v>141</v>
      </c>
      <c r="L373" s="32"/>
      <c r="M373" s="134" t="s">
        <v>35</v>
      </c>
      <c r="N373" s="135" t="s">
        <v>49</v>
      </c>
      <c r="P373" s="136">
        <f>O373*H373</f>
        <v>0</v>
      </c>
      <c r="Q373" s="136">
        <v>1.8907700000000001</v>
      </c>
      <c r="R373" s="136">
        <f>Q373*H373</f>
        <v>8.933888249999999</v>
      </c>
      <c r="S373" s="136">
        <v>0</v>
      </c>
      <c r="T373" s="137">
        <f>S373*H373</f>
        <v>0</v>
      </c>
      <c r="AR373" s="138" t="s">
        <v>136</v>
      </c>
      <c r="AT373" s="138" t="s">
        <v>132</v>
      </c>
      <c r="AU373" s="138" t="s">
        <v>86</v>
      </c>
      <c r="AY373" s="17" t="s">
        <v>129</v>
      </c>
      <c r="BE373" s="139">
        <f>IF(N373="základní",J373,0)</f>
        <v>0</v>
      </c>
      <c r="BF373" s="139">
        <f>IF(N373="snížená",J373,0)</f>
        <v>0</v>
      </c>
      <c r="BG373" s="139">
        <f>IF(N373="zákl. přenesená",J373,0)</f>
        <v>0</v>
      </c>
      <c r="BH373" s="139">
        <f>IF(N373="sníž. přenesená",J373,0)</f>
        <v>0</v>
      </c>
      <c r="BI373" s="139">
        <f>IF(N373="nulová",J373,0)</f>
        <v>0</v>
      </c>
      <c r="BJ373" s="17" t="s">
        <v>86</v>
      </c>
      <c r="BK373" s="139">
        <f>ROUND(I373*H373,2)</f>
        <v>0</v>
      </c>
      <c r="BL373" s="17" t="s">
        <v>136</v>
      </c>
      <c r="BM373" s="138" t="s">
        <v>762</v>
      </c>
    </row>
    <row r="374" spans="2:65" s="1" customFormat="1">
      <c r="B374" s="32"/>
      <c r="D374" s="140" t="s">
        <v>143</v>
      </c>
      <c r="F374" s="141" t="s">
        <v>676</v>
      </c>
      <c r="I374" s="142"/>
      <c r="L374" s="32"/>
      <c r="M374" s="143"/>
      <c r="T374" s="53"/>
      <c r="AT374" s="17" t="s">
        <v>143</v>
      </c>
      <c r="AU374" s="17" t="s">
        <v>86</v>
      </c>
    </row>
    <row r="375" spans="2:65" s="14" customFormat="1">
      <c r="B375" s="174"/>
      <c r="D375" s="145" t="s">
        <v>145</v>
      </c>
      <c r="E375" s="175" t="s">
        <v>35</v>
      </c>
      <c r="F375" s="176" t="s">
        <v>677</v>
      </c>
      <c r="H375" s="175" t="s">
        <v>35</v>
      </c>
      <c r="I375" s="177"/>
      <c r="L375" s="174"/>
      <c r="M375" s="178"/>
      <c r="T375" s="179"/>
      <c r="AT375" s="175" t="s">
        <v>145</v>
      </c>
      <c r="AU375" s="175" t="s">
        <v>86</v>
      </c>
      <c r="AV375" s="14" t="s">
        <v>86</v>
      </c>
      <c r="AW375" s="14" t="s">
        <v>37</v>
      </c>
      <c r="AX375" s="14" t="s">
        <v>78</v>
      </c>
      <c r="AY375" s="175" t="s">
        <v>129</v>
      </c>
    </row>
    <row r="376" spans="2:65" s="12" customFormat="1">
      <c r="B376" s="144"/>
      <c r="D376" s="145" t="s">
        <v>145</v>
      </c>
      <c r="E376" s="146" t="s">
        <v>35</v>
      </c>
      <c r="F376" s="147" t="s">
        <v>763</v>
      </c>
      <c r="H376" s="148">
        <v>4.7249999999999996</v>
      </c>
      <c r="I376" s="149"/>
      <c r="L376" s="144"/>
      <c r="M376" s="150"/>
      <c r="T376" s="151"/>
      <c r="AT376" s="146" t="s">
        <v>145</v>
      </c>
      <c r="AU376" s="146" t="s">
        <v>86</v>
      </c>
      <c r="AV376" s="12" t="s">
        <v>88</v>
      </c>
      <c r="AW376" s="12" t="s">
        <v>37</v>
      </c>
      <c r="AX376" s="12" t="s">
        <v>86</v>
      </c>
      <c r="AY376" s="146" t="s">
        <v>129</v>
      </c>
    </row>
    <row r="377" spans="2:65" s="1" customFormat="1" ht="16.5" customHeight="1">
      <c r="B377" s="32"/>
      <c r="C377" s="127" t="s">
        <v>764</v>
      </c>
      <c r="D377" s="127" t="s">
        <v>132</v>
      </c>
      <c r="E377" s="128" t="s">
        <v>765</v>
      </c>
      <c r="F377" s="129" t="s">
        <v>766</v>
      </c>
      <c r="G377" s="130" t="s">
        <v>358</v>
      </c>
      <c r="H377" s="131">
        <v>52.5</v>
      </c>
      <c r="I377" s="132"/>
      <c r="J377" s="133">
        <f>ROUND(I377*H377,2)</f>
        <v>0</v>
      </c>
      <c r="K377" s="129" t="s">
        <v>141</v>
      </c>
      <c r="L377" s="32"/>
      <c r="M377" s="134" t="s">
        <v>35</v>
      </c>
      <c r="N377" s="135" t="s">
        <v>49</v>
      </c>
      <c r="P377" s="136">
        <f>O377*H377</f>
        <v>0</v>
      </c>
      <c r="Q377" s="136">
        <v>1.0000000000000001E-5</v>
      </c>
      <c r="R377" s="136">
        <f>Q377*H377</f>
        <v>5.2500000000000008E-4</v>
      </c>
      <c r="S377" s="136">
        <v>0</v>
      </c>
      <c r="T377" s="137">
        <f>S377*H377</f>
        <v>0</v>
      </c>
      <c r="AR377" s="138" t="s">
        <v>136</v>
      </c>
      <c r="AT377" s="138" t="s">
        <v>132</v>
      </c>
      <c r="AU377" s="138" t="s">
        <v>86</v>
      </c>
      <c r="AY377" s="17" t="s">
        <v>129</v>
      </c>
      <c r="BE377" s="139">
        <f>IF(N377="základní",J377,0)</f>
        <v>0</v>
      </c>
      <c r="BF377" s="139">
        <f>IF(N377="snížená",J377,0)</f>
        <v>0</v>
      </c>
      <c r="BG377" s="139">
        <f>IF(N377="zákl. přenesená",J377,0)</f>
        <v>0</v>
      </c>
      <c r="BH377" s="139">
        <f>IF(N377="sníž. přenesená",J377,0)</f>
        <v>0</v>
      </c>
      <c r="BI377" s="139">
        <f>IF(N377="nulová",J377,0)</f>
        <v>0</v>
      </c>
      <c r="BJ377" s="17" t="s">
        <v>86</v>
      </c>
      <c r="BK377" s="139">
        <f>ROUND(I377*H377,2)</f>
        <v>0</v>
      </c>
      <c r="BL377" s="17" t="s">
        <v>136</v>
      </c>
      <c r="BM377" s="138" t="s">
        <v>767</v>
      </c>
    </row>
    <row r="378" spans="2:65" s="1" customFormat="1">
      <c r="B378" s="32"/>
      <c r="D378" s="140" t="s">
        <v>143</v>
      </c>
      <c r="F378" s="141" t="s">
        <v>768</v>
      </c>
      <c r="I378" s="142"/>
      <c r="L378" s="32"/>
      <c r="M378" s="143"/>
      <c r="T378" s="53"/>
      <c r="AT378" s="17" t="s">
        <v>143</v>
      </c>
      <c r="AU378" s="17" t="s">
        <v>86</v>
      </c>
    </row>
    <row r="379" spans="2:65" s="14" customFormat="1">
      <c r="B379" s="174"/>
      <c r="D379" s="145" t="s">
        <v>145</v>
      </c>
      <c r="E379" s="175" t="s">
        <v>35</v>
      </c>
      <c r="F379" s="176" t="s">
        <v>683</v>
      </c>
      <c r="H379" s="175" t="s">
        <v>35</v>
      </c>
      <c r="I379" s="177"/>
      <c r="L379" s="174"/>
      <c r="M379" s="178"/>
      <c r="T379" s="179"/>
      <c r="AT379" s="175" t="s">
        <v>145</v>
      </c>
      <c r="AU379" s="175" t="s">
        <v>86</v>
      </c>
      <c r="AV379" s="14" t="s">
        <v>86</v>
      </c>
      <c r="AW379" s="14" t="s">
        <v>37</v>
      </c>
      <c r="AX379" s="14" t="s">
        <v>78</v>
      </c>
      <c r="AY379" s="175" t="s">
        <v>129</v>
      </c>
    </row>
    <row r="380" spans="2:65" s="12" customFormat="1">
      <c r="B380" s="144"/>
      <c r="D380" s="145" t="s">
        <v>145</v>
      </c>
      <c r="E380" s="146" t="s">
        <v>35</v>
      </c>
      <c r="F380" s="147" t="s">
        <v>684</v>
      </c>
      <c r="H380" s="148">
        <v>52.5</v>
      </c>
      <c r="I380" s="149"/>
      <c r="L380" s="144"/>
      <c r="M380" s="150"/>
      <c r="T380" s="151"/>
      <c r="AT380" s="146" t="s">
        <v>145</v>
      </c>
      <c r="AU380" s="146" t="s">
        <v>86</v>
      </c>
      <c r="AV380" s="12" t="s">
        <v>88</v>
      </c>
      <c r="AW380" s="12" t="s">
        <v>37</v>
      </c>
      <c r="AX380" s="12" t="s">
        <v>86</v>
      </c>
      <c r="AY380" s="146" t="s">
        <v>129</v>
      </c>
    </row>
    <row r="381" spans="2:65" s="1" customFormat="1" ht="16.5" customHeight="1">
      <c r="B381" s="32"/>
      <c r="C381" s="163" t="s">
        <v>769</v>
      </c>
      <c r="D381" s="163" t="s">
        <v>263</v>
      </c>
      <c r="E381" s="164" t="s">
        <v>770</v>
      </c>
      <c r="F381" s="165" t="s">
        <v>771</v>
      </c>
      <c r="G381" s="166" t="s">
        <v>358</v>
      </c>
      <c r="H381" s="167">
        <v>55.125</v>
      </c>
      <c r="I381" s="168"/>
      <c r="J381" s="169">
        <f>ROUND(I381*H381,2)</f>
        <v>0</v>
      </c>
      <c r="K381" s="165" t="s">
        <v>141</v>
      </c>
      <c r="L381" s="170"/>
      <c r="M381" s="171" t="s">
        <v>35</v>
      </c>
      <c r="N381" s="172" t="s">
        <v>49</v>
      </c>
      <c r="P381" s="136">
        <f>O381*H381</f>
        <v>0</v>
      </c>
      <c r="Q381" s="136">
        <v>2.5899999999999999E-3</v>
      </c>
      <c r="R381" s="136">
        <f>Q381*H381</f>
        <v>0.14277375</v>
      </c>
      <c r="S381" s="136">
        <v>0</v>
      </c>
      <c r="T381" s="137">
        <f>S381*H381</f>
        <v>0</v>
      </c>
      <c r="AR381" s="138" t="s">
        <v>180</v>
      </c>
      <c r="AT381" s="138" t="s">
        <v>263</v>
      </c>
      <c r="AU381" s="138" t="s">
        <v>86</v>
      </c>
      <c r="AY381" s="17" t="s">
        <v>129</v>
      </c>
      <c r="BE381" s="139">
        <f>IF(N381="základní",J381,0)</f>
        <v>0</v>
      </c>
      <c r="BF381" s="139">
        <f>IF(N381="snížená",J381,0)</f>
        <v>0</v>
      </c>
      <c r="BG381" s="139">
        <f>IF(N381="zákl. přenesená",J381,0)</f>
        <v>0</v>
      </c>
      <c r="BH381" s="139">
        <f>IF(N381="sníž. přenesená",J381,0)</f>
        <v>0</v>
      </c>
      <c r="BI381" s="139">
        <f>IF(N381="nulová",J381,0)</f>
        <v>0</v>
      </c>
      <c r="BJ381" s="17" t="s">
        <v>86</v>
      </c>
      <c r="BK381" s="139">
        <f>ROUND(I381*H381,2)</f>
        <v>0</v>
      </c>
      <c r="BL381" s="17" t="s">
        <v>136</v>
      </c>
      <c r="BM381" s="138" t="s">
        <v>772</v>
      </c>
    </row>
    <row r="382" spans="2:65" s="14" customFormat="1">
      <c r="B382" s="174"/>
      <c r="D382" s="145" t="s">
        <v>145</v>
      </c>
      <c r="E382" s="175" t="s">
        <v>35</v>
      </c>
      <c r="F382" s="176" t="s">
        <v>773</v>
      </c>
      <c r="H382" s="175" t="s">
        <v>35</v>
      </c>
      <c r="I382" s="177"/>
      <c r="L382" s="174"/>
      <c r="M382" s="178"/>
      <c r="T382" s="179"/>
      <c r="AT382" s="175" t="s">
        <v>145</v>
      </c>
      <c r="AU382" s="175" t="s">
        <v>86</v>
      </c>
      <c r="AV382" s="14" t="s">
        <v>86</v>
      </c>
      <c r="AW382" s="14" t="s">
        <v>37</v>
      </c>
      <c r="AX382" s="14" t="s">
        <v>78</v>
      </c>
      <c r="AY382" s="175" t="s">
        <v>129</v>
      </c>
    </row>
    <row r="383" spans="2:65" s="12" customFormat="1">
      <c r="B383" s="144"/>
      <c r="D383" s="145" t="s">
        <v>145</v>
      </c>
      <c r="E383" s="146" t="s">
        <v>35</v>
      </c>
      <c r="F383" s="147" t="s">
        <v>774</v>
      </c>
      <c r="H383" s="148">
        <v>55.125</v>
      </c>
      <c r="I383" s="149"/>
      <c r="L383" s="144"/>
      <c r="M383" s="150"/>
      <c r="T383" s="151"/>
      <c r="AT383" s="146" t="s">
        <v>145</v>
      </c>
      <c r="AU383" s="146" t="s">
        <v>86</v>
      </c>
      <c r="AV383" s="12" t="s">
        <v>88</v>
      </c>
      <c r="AW383" s="12" t="s">
        <v>37</v>
      </c>
      <c r="AX383" s="12" t="s">
        <v>86</v>
      </c>
      <c r="AY383" s="146" t="s">
        <v>129</v>
      </c>
    </row>
    <row r="384" spans="2:65" s="1" customFormat="1" ht="24.2" customHeight="1">
      <c r="B384" s="32"/>
      <c r="C384" s="127" t="s">
        <v>775</v>
      </c>
      <c r="D384" s="127" t="s">
        <v>132</v>
      </c>
      <c r="E384" s="128" t="s">
        <v>776</v>
      </c>
      <c r="F384" s="129" t="s">
        <v>777</v>
      </c>
      <c r="G384" s="130" t="s">
        <v>275</v>
      </c>
      <c r="H384" s="131">
        <v>8</v>
      </c>
      <c r="I384" s="132"/>
      <c r="J384" s="133">
        <f>ROUND(I384*H384,2)</f>
        <v>0</v>
      </c>
      <c r="K384" s="129" t="s">
        <v>141</v>
      </c>
      <c r="L384" s="32"/>
      <c r="M384" s="134" t="s">
        <v>35</v>
      </c>
      <c r="N384" s="135" t="s">
        <v>49</v>
      </c>
      <c r="P384" s="136">
        <f>O384*H384</f>
        <v>0</v>
      </c>
      <c r="Q384" s="136">
        <v>0</v>
      </c>
      <c r="R384" s="136">
        <f>Q384*H384</f>
        <v>0</v>
      </c>
      <c r="S384" s="136">
        <v>0</v>
      </c>
      <c r="T384" s="137">
        <f>S384*H384</f>
        <v>0</v>
      </c>
      <c r="AR384" s="138" t="s">
        <v>136</v>
      </c>
      <c r="AT384" s="138" t="s">
        <v>132</v>
      </c>
      <c r="AU384" s="138" t="s">
        <v>86</v>
      </c>
      <c r="AY384" s="17" t="s">
        <v>129</v>
      </c>
      <c r="BE384" s="139">
        <f>IF(N384="základní",J384,0)</f>
        <v>0</v>
      </c>
      <c r="BF384" s="139">
        <f>IF(N384="snížená",J384,0)</f>
        <v>0</v>
      </c>
      <c r="BG384" s="139">
        <f>IF(N384="zákl. přenesená",J384,0)</f>
        <v>0</v>
      </c>
      <c r="BH384" s="139">
        <f>IF(N384="sníž. přenesená",J384,0)</f>
        <v>0</v>
      </c>
      <c r="BI384" s="139">
        <f>IF(N384="nulová",J384,0)</f>
        <v>0</v>
      </c>
      <c r="BJ384" s="17" t="s">
        <v>86</v>
      </c>
      <c r="BK384" s="139">
        <f>ROUND(I384*H384,2)</f>
        <v>0</v>
      </c>
      <c r="BL384" s="17" t="s">
        <v>136</v>
      </c>
      <c r="BM384" s="138" t="s">
        <v>778</v>
      </c>
    </row>
    <row r="385" spans="2:65" s="1" customFormat="1">
      <c r="B385" s="32"/>
      <c r="D385" s="140" t="s">
        <v>143</v>
      </c>
      <c r="F385" s="141" t="s">
        <v>779</v>
      </c>
      <c r="I385" s="142"/>
      <c r="L385" s="32"/>
      <c r="M385" s="143"/>
      <c r="T385" s="53"/>
      <c r="AT385" s="17" t="s">
        <v>143</v>
      </c>
      <c r="AU385" s="17" t="s">
        <v>86</v>
      </c>
    </row>
    <row r="386" spans="2:65" s="12" customFormat="1">
      <c r="B386" s="144"/>
      <c r="D386" s="145" t="s">
        <v>145</v>
      </c>
      <c r="E386" s="146" t="s">
        <v>35</v>
      </c>
      <c r="F386" s="147" t="s">
        <v>180</v>
      </c>
      <c r="H386" s="148">
        <v>8</v>
      </c>
      <c r="I386" s="149"/>
      <c r="L386" s="144"/>
      <c r="M386" s="150"/>
      <c r="T386" s="151"/>
      <c r="AT386" s="146" t="s">
        <v>145</v>
      </c>
      <c r="AU386" s="146" t="s">
        <v>86</v>
      </c>
      <c r="AV386" s="12" t="s">
        <v>88</v>
      </c>
      <c r="AW386" s="12" t="s">
        <v>37</v>
      </c>
      <c r="AX386" s="12" t="s">
        <v>86</v>
      </c>
      <c r="AY386" s="146" t="s">
        <v>129</v>
      </c>
    </row>
    <row r="387" spans="2:65" s="1" customFormat="1" ht="16.5" customHeight="1">
      <c r="B387" s="32"/>
      <c r="C387" s="163" t="s">
        <v>780</v>
      </c>
      <c r="D387" s="163" t="s">
        <v>263</v>
      </c>
      <c r="E387" s="164" t="s">
        <v>781</v>
      </c>
      <c r="F387" s="165" t="s">
        <v>782</v>
      </c>
      <c r="G387" s="166" t="s">
        <v>275</v>
      </c>
      <c r="H387" s="167">
        <v>8</v>
      </c>
      <c r="I387" s="168"/>
      <c r="J387" s="169">
        <f>ROUND(I387*H387,2)</f>
        <v>0</v>
      </c>
      <c r="K387" s="165" t="s">
        <v>141</v>
      </c>
      <c r="L387" s="170"/>
      <c r="M387" s="171" t="s">
        <v>35</v>
      </c>
      <c r="N387" s="172" t="s">
        <v>49</v>
      </c>
      <c r="P387" s="136">
        <f>O387*H387</f>
        <v>0</v>
      </c>
      <c r="Q387" s="136">
        <v>6.9999999999999999E-4</v>
      </c>
      <c r="R387" s="136">
        <f>Q387*H387</f>
        <v>5.5999999999999999E-3</v>
      </c>
      <c r="S387" s="136">
        <v>0</v>
      </c>
      <c r="T387" s="137">
        <f>S387*H387</f>
        <v>0</v>
      </c>
      <c r="AR387" s="138" t="s">
        <v>180</v>
      </c>
      <c r="AT387" s="138" t="s">
        <v>263</v>
      </c>
      <c r="AU387" s="138" t="s">
        <v>86</v>
      </c>
      <c r="AY387" s="17" t="s">
        <v>129</v>
      </c>
      <c r="BE387" s="139">
        <f>IF(N387="základní",J387,0)</f>
        <v>0</v>
      </c>
      <c r="BF387" s="139">
        <f>IF(N387="snížená",J387,0)</f>
        <v>0</v>
      </c>
      <c r="BG387" s="139">
        <f>IF(N387="zákl. přenesená",J387,0)</f>
        <v>0</v>
      </c>
      <c r="BH387" s="139">
        <f>IF(N387="sníž. přenesená",J387,0)</f>
        <v>0</v>
      </c>
      <c r="BI387" s="139">
        <f>IF(N387="nulová",J387,0)</f>
        <v>0</v>
      </c>
      <c r="BJ387" s="17" t="s">
        <v>86</v>
      </c>
      <c r="BK387" s="139">
        <f>ROUND(I387*H387,2)</f>
        <v>0</v>
      </c>
      <c r="BL387" s="17" t="s">
        <v>136</v>
      </c>
      <c r="BM387" s="138" t="s">
        <v>783</v>
      </c>
    </row>
    <row r="388" spans="2:65" s="12" customFormat="1">
      <c r="B388" s="144"/>
      <c r="D388" s="145" t="s">
        <v>145</v>
      </c>
      <c r="E388" s="146" t="s">
        <v>35</v>
      </c>
      <c r="F388" s="147" t="s">
        <v>180</v>
      </c>
      <c r="H388" s="148">
        <v>8</v>
      </c>
      <c r="I388" s="149"/>
      <c r="L388" s="144"/>
      <c r="M388" s="150"/>
      <c r="T388" s="151"/>
      <c r="AT388" s="146" t="s">
        <v>145</v>
      </c>
      <c r="AU388" s="146" t="s">
        <v>86</v>
      </c>
      <c r="AV388" s="12" t="s">
        <v>88</v>
      </c>
      <c r="AW388" s="12" t="s">
        <v>37</v>
      </c>
      <c r="AX388" s="12" t="s">
        <v>86</v>
      </c>
      <c r="AY388" s="146" t="s">
        <v>129</v>
      </c>
    </row>
    <row r="389" spans="2:65" s="1" customFormat="1" ht="24.2" customHeight="1">
      <c r="B389" s="32"/>
      <c r="C389" s="127" t="s">
        <v>784</v>
      </c>
      <c r="D389" s="127" t="s">
        <v>132</v>
      </c>
      <c r="E389" s="128" t="s">
        <v>785</v>
      </c>
      <c r="F389" s="129" t="s">
        <v>786</v>
      </c>
      <c r="G389" s="130" t="s">
        <v>275</v>
      </c>
      <c r="H389" s="131">
        <v>2</v>
      </c>
      <c r="I389" s="132"/>
      <c r="J389" s="133">
        <f>ROUND(I389*H389,2)</f>
        <v>0</v>
      </c>
      <c r="K389" s="129" t="s">
        <v>141</v>
      </c>
      <c r="L389" s="32"/>
      <c r="M389" s="134" t="s">
        <v>35</v>
      </c>
      <c r="N389" s="135" t="s">
        <v>49</v>
      </c>
      <c r="P389" s="136">
        <f>O389*H389</f>
        <v>0</v>
      </c>
      <c r="Q389" s="136">
        <v>4.0050000000000002E-2</v>
      </c>
      <c r="R389" s="136">
        <f>Q389*H389</f>
        <v>8.0100000000000005E-2</v>
      </c>
      <c r="S389" s="136">
        <v>0</v>
      </c>
      <c r="T389" s="137">
        <f>S389*H389</f>
        <v>0</v>
      </c>
      <c r="AR389" s="138" t="s">
        <v>136</v>
      </c>
      <c r="AT389" s="138" t="s">
        <v>132</v>
      </c>
      <c r="AU389" s="138" t="s">
        <v>86</v>
      </c>
      <c r="AY389" s="17" t="s">
        <v>129</v>
      </c>
      <c r="BE389" s="139">
        <f>IF(N389="základní",J389,0)</f>
        <v>0</v>
      </c>
      <c r="BF389" s="139">
        <f>IF(N389="snížená",J389,0)</f>
        <v>0</v>
      </c>
      <c r="BG389" s="139">
        <f>IF(N389="zákl. přenesená",J389,0)</f>
        <v>0</v>
      </c>
      <c r="BH389" s="139">
        <f>IF(N389="sníž. přenesená",J389,0)</f>
        <v>0</v>
      </c>
      <c r="BI389" s="139">
        <f>IF(N389="nulová",J389,0)</f>
        <v>0</v>
      </c>
      <c r="BJ389" s="17" t="s">
        <v>86</v>
      </c>
      <c r="BK389" s="139">
        <f>ROUND(I389*H389,2)</f>
        <v>0</v>
      </c>
      <c r="BL389" s="17" t="s">
        <v>136</v>
      </c>
      <c r="BM389" s="138" t="s">
        <v>787</v>
      </c>
    </row>
    <row r="390" spans="2:65" s="1" customFormat="1">
      <c r="B390" s="32"/>
      <c r="D390" s="140" t="s">
        <v>143</v>
      </c>
      <c r="F390" s="141" t="s">
        <v>788</v>
      </c>
      <c r="I390" s="142"/>
      <c r="L390" s="32"/>
      <c r="M390" s="143"/>
      <c r="T390" s="53"/>
      <c r="AT390" s="17" t="s">
        <v>143</v>
      </c>
      <c r="AU390" s="17" t="s">
        <v>86</v>
      </c>
    </row>
    <row r="391" spans="2:65" s="1" customFormat="1" ht="24.2" customHeight="1">
      <c r="B391" s="32"/>
      <c r="C391" s="127" t="s">
        <v>789</v>
      </c>
      <c r="D391" s="127" t="s">
        <v>132</v>
      </c>
      <c r="E391" s="128" t="s">
        <v>790</v>
      </c>
      <c r="F391" s="129" t="s">
        <v>791</v>
      </c>
      <c r="G391" s="130" t="s">
        <v>275</v>
      </c>
      <c r="H391" s="131">
        <v>1</v>
      </c>
      <c r="I391" s="132"/>
      <c r="J391" s="133">
        <f>ROUND(I391*H391,2)</f>
        <v>0</v>
      </c>
      <c r="K391" s="129" t="s">
        <v>141</v>
      </c>
      <c r="L391" s="32"/>
      <c r="M391" s="134" t="s">
        <v>35</v>
      </c>
      <c r="N391" s="135" t="s">
        <v>49</v>
      </c>
      <c r="P391" s="136">
        <f>O391*H391</f>
        <v>0</v>
      </c>
      <c r="Q391" s="136">
        <v>0.1056</v>
      </c>
      <c r="R391" s="136">
        <f>Q391*H391</f>
        <v>0.1056</v>
      </c>
      <c r="S391" s="136">
        <v>0</v>
      </c>
      <c r="T391" s="137">
        <f>S391*H391</f>
        <v>0</v>
      </c>
      <c r="AR391" s="138" t="s">
        <v>136</v>
      </c>
      <c r="AT391" s="138" t="s">
        <v>132</v>
      </c>
      <c r="AU391" s="138" t="s">
        <v>86</v>
      </c>
      <c r="AY391" s="17" t="s">
        <v>129</v>
      </c>
      <c r="BE391" s="139">
        <f>IF(N391="základní",J391,0)</f>
        <v>0</v>
      </c>
      <c r="BF391" s="139">
        <f>IF(N391="snížená",J391,0)</f>
        <v>0</v>
      </c>
      <c r="BG391" s="139">
        <f>IF(N391="zákl. přenesená",J391,0)</f>
        <v>0</v>
      </c>
      <c r="BH391" s="139">
        <f>IF(N391="sníž. přenesená",J391,0)</f>
        <v>0</v>
      </c>
      <c r="BI391" s="139">
        <f>IF(N391="nulová",J391,0)</f>
        <v>0</v>
      </c>
      <c r="BJ391" s="17" t="s">
        <v>86</v>
      </c>
      <c r="BK391" s="139">
        <f>ROUND(I391*H391,2)</f>
        <v>0</v>
      </c>
      <c r="BL391" s="17" t="s">
        <v>136</v>
      </c>
      <c r="BM391" s="138" t="s">
        <v>792</v>
      </c>
    </row>
    <row r="392" spans="2:65" s="1" customFormat="1">
      <c r="B392" s="32"/>
      <c r="D392" s="140" t="s">
        <v>143</v>
      </c>
      <c r="F392" s="141" t="s">
        <v>793</v>
      </c>
      <c r="I392" s="142"/>
      <c r="L392" s="32"/>
      <c r="M392" s="143"/>
      <c r="T392" s="53"/>
      <c r="AT392" s="17" t="s">
        <v>143</v>
      </c>
      <c r="AU392" s="17" t="s">
        <v>86</v>
      </c>
    </row>
    <row r="393" spans="2:65" s="1" customFormat="1" ht="24.2" customHeight="1">
      <c r="B393" s="32"/>
      <c r="C393" s="127" t="s">
        <v>794</v>
      </c>
      <c r="D393" s="127" t="s">
        <v>132</v>
      </c>
      <c r="E393" s="128" t="s">
        <v>795</v>
      </c>
      <c r="F393" s="129" t="s">
        <v>796</v>
      </c>
      <c r="G393" s="130" t="s">
        <v>275</v>
      </c>
      <c r="H393" s="131">
        <v>2</v>
      </c>
      <c r="I393" s="132"/>
      <c r="J393" s="133">
        <f>ROUND(I393*H393,2)</f>
        <v>0</v>
      </c>
      <c r="K393" s="129" t="s">
        <v>141</v>
      </c>
      <c r="L393" s="32"/>
      <c r="M393" s="134" t="s">
        <v>35</v>
      </c>
      <c r="N393" s="135" t="s">
        <v>49</v>
      </c>
      <c r="P393" s="136">
        <f>O393*H393</f>
        <v>0</v>
      </c>
      <c r="Q393" s="136">
        <v>5.94E-3</v>
      </c>
      <c r="R393" s="136">
        <f>Q393*H393</f>
        <v>1.188E-2</v>
      </c>
      <c r="S393" s="136">
        <v>0</v>
      </c>
      <c r="T393" s="137">
        <f>S393*H393</f>
        <v>0</v>
      </c>
      <c r="AR393" s="138" t="s">
        <v>136</v>
      </c>
      <c r="AT393" s="138" t="s">
        <v>132</v>
      </c>
      <c r="AU393" s="138" t="s">
        <v>86</v>
      </c>
      <c r="AY393" s="17" t="s">
        <v>129</v>
      </c>
      <c r="BE393" s="139">
        <f>IF(N393="základní",J393,0)</f>
        <v>0</v>
      </c>
      <c r="BF393" s="139">
        <f>IF(N393="snížená",J393,0)</f>
        <v>0</v>
      </c>
      <c r="BG393" s="139">
        <f>IF(N393="zákl. přenesená",J393,0)</f>
        <v>0</v>
      </c>
      <c r="BH393" s="139">
        <f>IF(N393="sníž. přenesená",J393,0)</f>
        <v>0</v>
      </c>
      <c r="BI393" s="139">
        <f>IF(N393="nulová",J393,0)</f>
        <v>0</v>
      </c>
      <c r="BJ393" s="17" t="s">
        <v>86</v>
      </c>
      <c r="BK393" s="139">
        <f>ROUND(I393*H393,2)</f>
        <v>0</v>
      </c>
      <c r="BL393" s="17" t="s">
        <v>136</v>
      </c>
      <c r="BM393" s="138" t="s">
        <v>797</v>
      </c>
    </row>
    <row r="394" spans="2:65" s="1" customFormat="1">
      <c r="B394" s="32"/>
      <c r="D394" s="140" t="s">
        <v>143</v>
      </c>
      <c r="F394" s="141" t="s">
        <v>798</v>
      </c>
      <c r="I394" s="142"/>
      <c r="L394" s="32"/>
      <c r="M394" s="143"/>
      <c r="T394" s="53"/>
      <c r="AT394" s="17" t="s">
        <v>143</v>
      </c>
      <c r="AU394" s="17" t="s">
        <v>86</v>
      </c>
    </row>
    <row r="395" spans="2:65" s="1" customFormat="1" ht="24.2" customHeight="1">
      <c r="B395" s="32"/>
      <c r="C395" s="127" t="s">
        <v>799</v>
      </c>
      <c r="D395" s="127" t="s">
        <v>132</v>
      </c>
      <c r="E395" s="128" t="s">
        <v>800</v>
      </c>
      <c r="F395" s="129" t="s">
        <v>801</v>
      </c>
      <c r="G395" s="130" t="s">
        <v>275</v>
      </c>
      <c r="H395" s="131">
        <v>1</v>
      </c>
      <c r="I395" s="132"/>
      <c r="J395" s="133">
        <f>ROUND(I395*H395,2)</f>
        <v>0</v>
      </c>
      <c r="K395" s="129" t="s">
        <v>141</v>
      </c>
      <c r="L395" s="32"/>
      <c r="M395" s="134" t="s">
        <v>35</v>
      </c>
      <c r="N395" s="135" t="s">
        <v>49</v>
      </c>
      <c r="P395" s="136">
        <f>O395*H395</f>
        <v>0</v>
      </c>
      <c r="Q395" s="136">
        <v>2.4240000000000001E-2</v>
      </c>
      <c r="R395" s="136">
        <f>Q395*H395</f>
        <v>2.4240000000000001E-2</v>
      </c>
      <c r="S395" s="136">
        <v>0</v>
      </c>
      <c r="T395" s="137">
        <f>S395*H395</f>
        <v>0</v>
      </c>
      <c r="AR395" s="138" t="s">
        <v>136</v>
      </c>
      <c r="AT395" s="138" t="s">
        <v>132</v>
      </c>
      <c r="AU395" s="138" t="s">
        <v>86</v>
      </c>
      <c r="AY395" s="17" t="s">
        <v>129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7" t="s">
        <v>86</v>
      </c>
      <c r="BK395" s="139">
        <f>ROUND(I395*H395,2)</f>
        <v>0</v>
      </c>
      <c r="BL395" s="17" t="s">
        <v>136</v>
      </c>
      <c r="BM395" s="138" t="s">
        <v>802</v>
      </c>
    </row>
    <row r="396" spans="2:65" s="1" customFormat="1">
      <c r="B396" s="32"/>
      <c r="D396" s="140" t="s">
        <v>143</v>
      </c>
      <c r="F396" s="141" t="s">
        <v>803</v>
      </c>
      <c r="I396" s="142"/>
      <c r="L396" s="32"/>
      <c r="M396" s="143"/>
      <c r="T396" s="53"/>
      <c r="AT396" s="17" t="s">
        <v>143</v>
      </c>
      <c r="AU396" s="17" t="s">
        <v>86</v>
      </c>
    </row>
    <row r="397" spans="2:65" s="1" customFormat="1" ht="24.2" customHeight="1">
      <c r="B397" s="32"/>
      <c r="C397" s="127" t="s">
        <v>804</v>
      </c>
      <c r="D397" s="127" t="s">
        <v>132</v>
      </c>
      <c r="E397" s="128" t="s">
        <v>805</v>
      </c>
      <c r="F397" s="129" t="s">
        <v>806</v>
      </c>
      <c r="G397" s="130" t="s">
        <v>275</v>
      </c>
      <c r="H397" s="131">
        <v>2</v>
      </c>
      <c r="I397" s="132"/>
      <c r="J397" s="133">
        <f>ROUND(I397*H397,2)</f>
        <v>0</v>
      </c>
      <c r="K397" s="129" t="s">
        <v>141</v>
      </c>
      <c r="L397" s="32"/>
      <c r="M397" s="134" t="s">
        <v>35</v>
      </c>
      <c r="N397" s="135" t="s">
        <v>49</v>
      </c>
      <c r="P397" s="136">
        <f>O397*H397</f>
        <v>0</v>
      </c>
      <c r="Q397" s="136">
        <v>1.9400000000000001E-3</v>
      </c>
      <c r="R397" s="136">
        <f>Q397*H397</f>
        <v>3.8800000000000002E-3</v>
      </c>
      <c r="S397" s="136">
        <v>0</v>
      </c>
      <c r="T397" s="137">
        <f>S397*H397</f>
        <v>0</v>
      </c>
      <c r="AR397" s="138" t="s">
        <v>136</v>
      </c>
      <c r="AT397" s="138" t="s">
        <v>132</v>
      </c>
      <c r="AU397" s="138" t="s">
        <v>86</v>
      </c>
      <c r="AY397" s="17" t="s">
        <v>129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7" t="s">
        <v>86</v>
      </c>
      <c r="BK397" s="139">
        <f>ROUND(I397*H397,2)</f>
        <v>0</v>
      </c>
      <c r="BL397" s="17" t="s">
        <v>136</v>
      </c>
      <c r="BM397" s="138" t="s">
        <v>807</v>
      </c>
    </row>
    <row r="398" spans="2:65" s="1" customFormat="1">
      <c r="B398" s="32"/>
      <c r="D398" s="140" t="s">
        <v>143</v>
      </c>
      <c r="F398" s="141" t="s">
        <v>808</v>
      </c>
      <c r="I398" s="142"/>
      <c r="L398" s="32"/>
      <c r="M398" s="143"/>
      <c r="T398" s="53"/>
      <c r="AT398" s="17" t="s">
        <v>143</v>
      </c>
      <c r="AU398" s="17" t="s">
        <v>86</v>
      </c>
    </row>
    <row r="399" spans="2:65" s="1" customFormat="1" ht="24.2" customHeight="1">
      <c r="B399" s="32"/>
      <c r="C399" s="127" t="s">
        <v>809</v>
      </c>
      <c r="D399" s="127" t="s">
        <v>132</v>
      </c>
      <c r="E399" s="128" t="s">
        <v>810</v>
      </c>
      <c r="F399" s="129" t="s">
        <v>811</v>
      </c>
      <c r="G399" s="130" t="s">
        <v>275</v>
      </c>
      <c r="H399" s="131">
        <v>1</v>
      </c>
      <c r="I399" s="132"/>
      <c r="J399" s="133">
        <f>ROUND(I399*H399,2)</f>
        <v>0</v>
      </c>
      <c r="K399" s="129" t="s">
        <v>141</v>
      </c>
      <c r="L399" s="32"/>
      <c r="M399" s="134" t="s">
        <v>35</v>
      </c>
      <c r="N399" s="135" t="s">
        <v>49</v>
      </c>
      <c r="P399" s="136">
        <f>O399*H399</f>
        <v>0</v>
      </c>
      <c r="Q399" s="136">
        <v>0.2838</v>
      </c>
      <c r="R399" s="136">
        <f>Q399*H399</f>
        <v>0.2838</v>
      </c>
      <c r="S399" s="136">
        <v>0</v>
      </c>
      <c r="T399" s="137">
        <f>S399*H399</f>
        <v>0</v>
      </c>
      <c r="AR399" s="138" t="s">
        <v>136</v>
      </c>
      <c r="AT399" s="138" t="s">
        <v>132</v>
      </c>
      <c r="AU399" s="138" t="s">
        <v>86</v>
      </c>
      <c r="AY399" s="17" t="s">
        <v>129</v>
      </c>
      <c r="BE399" s="139">
        <f>IF(N399="základní",J399,0)</f>
        <v>0</v>
      </c>
      <c r="BF399" s="139">
        <f>IF(N399="snížená",J399,0)</f>
        <v>0</v>
      </c>
      <c r="BG399" s="139">
        <f>IF(N399="zákl. přenesená",J399,0)</f>
        <v>0</v>
      </c>
      <c r="BH399" s="139">
        <f>IF(N399="sníž. přenesená",J399,0)</f>
        <v>0</v>
      </c>
      <c r="BI399" s="139">
        <f>IF(N399="nulová",J399,0)</f>
        <v>0</v>
      </c>
      <c r="BJ399" s="17" t="s">
        <v>86</v>
      </c>
      <c r="BK399" s="139">
        <f>ROUND(I399*H399,2)</f>
        <v>0</v>
      </c>
      <c r="BL399" s="17" t="s">
        <v>136</v>
      </c>
      <c r="BM399" s="138" t="s">
        <v>812</v>
      </c>
    </row>
    <row r="400" spans="2:65" s="1" customFormat="1">
      <c r="B400" s="32"/>
      <c r="D400" s="140" t="s">
        <v>143</v>
      </c>
      <c r="F400" s="141" t="s">
        <v>813</v>
      </c>
      <c r="I400" s="142"/>
      <c r="L400" s="32"/>
      <c r="M400" s="143"/>
      <c r="T400" s="53"/>
      <c r="AT400" s="17" t="s">
        <v>143</v>
      </c>
      <c r="AU400" s="17" t="s">
        <v>86</v>
      </c>
    </row>
    <row r="401" spans="2:65" s="1" customFormat="1" ht="16.5" customHeight="1">
      <c r="B401" s="32"/>
      <c r="C401" s="127" t="s">
        <v>814</v>
      </c>
      <c r="D401" s="127" t="s">
        <v>132</v>
      </c>
      <c r="E401" s="128" t="s">
        <v>815</v>
      </c>
      <c r="F401" s="129" t="s">
        <v>816</v>
      </c>
      <c r="G401" s="130" t="s">
        <v>358</v>
      </c>
      <c r="H401" s="131">
        <v>52.5</v>
      </c>
      <c r="I401" s="132"/>
      <c r="J401" s="133">
        <f>ROUND(I401*H401,2)</f>
        <v>0</v>
      </c>
      <c r="K401" s="129" t="s">
        <v>141</v>
      </c>
      <c r="L401" s="32"/>
      <c r="M401" s="134" t="s">
        <v>35</v>
      </c>
      <c r="N401" s="135" t="s">
        <v>49</v>
      </c>
      <c r="P401" s="136">
        <f>O401*H401</f>
        <v>0</v>
      </c>
      <c r="Q401" s="136">
        <v>0</v>
      </c>
      <c r="R401" s="136">
        <f>Q401*H401</f>
        <v>0</v>
      </c>
      <c r="S401" s="136">
        <v>0</v>
      </c>
      <c r="T401" s="137">
        <f>S401*H401</f>
        <v>0</v>
      </c>
      <c r="AR401" s="138" t="s">
        <v>219</v>
      </c>
      <c r="AT401" s="138" t="s">
        <v>132</v>
      </c>
      <c r="AU401" s="138" t="s">
        <v>86</v>
      </c>
      <c r="AY401" s="17" t="s">
        <v>129</v>
      </c>
      <c r="BE401" s="139">
        <f>IF(N401="základní",J401,0)</f>
        <v>0</v>
      </c>
      <c r="BF401" s="139">
        <f>IF(N401="snížená",J401,0)</f>
        <v>0</v>
      </c>
      <c r="BG401" s="139">
        <f>IF(N401="zákl. přenesená",J401,0)</f>
        <v>0</v>
      </c>
      <c r="BH401" s="139">
        <f>IF(N401="sníž. přenesená",J401,0)</f>
        <v>0</v>
      </c>
      <c r="BI401" s="139">
        <f>IF(N401="nulová",J401,0)</f>
        <v>0</v>
      </c>
      <c r="BJ401" s="17" t="s">
        <v>86</v>
      </c>
      <c r="BK401" s="139">
        <f>ROUND(I401*H401,2)</f>
        <v>0</v>
      </c>
      <c r="BL401" s="17" t="s">
        <v>219</v>
      </c>
      <c r="BM401" s="138" t="s">
        <v>817</v>
      </c>
    </row>
    <row r="402" spans="2:65" s="1" customFormat="1">
      <c r="B402" s="32"/>
      <c r="D402" s="140" t="s">
        <v>143</v>
      </c>
      <c r="F402" s="141" t="s">
        <v>818</v>
      </c>
      <c r="I402" s="142"/>
      <c r="L402" s="32"/>
      <c r="M402" s="143"/>
      <c r="T402" s="53"/>
      <c r="AT402" s="17" t="s">
        <v>143</v>
      </c>
      <c r="AU402" s="17" t="s">
        <v>86</v>
      </c>
    </row>
    <row r="403" spans="2:65" s="14" customFormat="1">
      <c r="B403" s="174"/>
      <c r="D403" s="145" t="s">
        <v>145</v>
      </c>
      <c r="E403" s="175" t="s">
        <v>35</v>
      </c>
      <c r="F403" s="176" t="s">
        <v>683</v>
      </c>
      <c r="H403" s="175" t="s">
        <v>35</v>
      </c>
      <c r="I403" s="177"/>
      <c r="L403" s="174"/>
      <c r="M403" s="178"/>
      <c r="T403" s="179"/>
      <c r="AT403" s="175" t="s">
        <v>145</v>
      </c>
      <c r="AU403" s="175" t="s">
        <v>86</v>
      </c>
      <c r="AV403" s="14" t="s">
        <v>86</v>
      </c>
      <c r="AW403" s="14" t="s">
        <v>37</v>
      </c>
      <c r="AX403" s="14" t="s">
        <v>78</v>
      </c>
      <c r="AY403" s="175" t="s">
        <v>129</v>
      </c>
    </row>
    <row r="404" spans="2:65" s="12" customFormat="1">
      <c r="B404" s="144"/>
      <c r="D404" s="145" t="s">
        <v>145</v>
      </c>
      <c r="E404" s="146" t="s">
        <v>35</v>
      </c>
      <c r="F404" s="147" t="s">
        <v>684</v>
      </c>
      <c r="H404" s="148">
        <v>52.5</v>
      </c>
      <c r="I404" s="149"/>
      <c r="L404" s="144"/>
      <c r="M404" s="150"/>
      <c r="T404" s="151"/>
      <c r="AT404" s="146" t="s">
        <v>145</v>
      </c>
      <c r="AU404" s="146" t="s">
        <v>86</v>
      </c>
      <c r="AV404" s="12" t="s">
        <v>88</v>
      </c>
      <c r="AW404" s="12" t="s">
        <v>37</v>
      </c>
      <c r="AX404" s="12" t="s">
        <v>86</v>
      </c>
      <c r="AY404" s="146" t="s">
        <v>129</v>
      </c>
    </row>
    <row r="405" spans="2:65" s="11" customFormat="1" ht="25.9" customHeight="1">
      <c r="B405" s="115"/>
      <c r="D405" s="116" t="s">
        <v>77</v>
      </c>
      <c r="E405" s="117" t="s">
        <v>819</v>
      </c>
      <c r="F405" s="117" t="s">
        <v>820</v>
      </c>
      <c r="I405" s="118"/>
      <c r="J405" s="119">
        <f>BK405</f>
        <v>0</v>
      </c>
      <c r="L405" s="115"/>
      <c r="M405" s="120"/>
      <c r="P405" s="121">
        <f>SUM(P406:P446)</f>
        <v>0</v>
      </c>
      <c r="R405" s="121">
        <f>SUM(R406:R446)</f>
        <v>8.8795754700000007</v>
      </c>
      <c r="T405" s="122">
        <f>SUM(T406:T446)</f>
        <v>0</v>
      </c>
      <c r="AR405" s="116" t="s">
        <v>86</v>
      </c>
      <c r="AT405" s="123" t="s">
        <v>77</v>
      </c>
      <c r="AU405" s="123" t="s">
        <v>78</v>
      </c>
      <c r="AY405" s="116" t="s">
        <v>129</v>
      </c>
      <c r="BK405" s="124">
        <f>SUM(BK406:BK446)</f>
        <v>0</v>
      </c>
    </row>
    <row r="406" spans="2:65" s="1" customFormat="1" ht="24.2" customHeight="1">
      <c r="B406" s="32"/>
      <c r="C406" s="127" t="s">
        <v>821</v>
      </c>
      <c r="D406" s="127" t="s">
        <v>132</v>
      </c>
      <c r="E406" s="128" t="s">
        <v>822</v>
      </c>
      <c r="F406" s="129" t="s">
        <v>823</v>
      </c>
      <c r="G406" s="130" t="s">
        <v>358</v>
      </c>
      <c r="H406" s="131">
        <v>67</v>
      </c>
      <c r="I406" s="132"/>
      <c r="J406" s="133">
        <f>ROUND(I406*H406,2)</f>
        <v>0</v>
      </c>
      <c r="K406" s="129" t="s">
        <v>141</v>
      </c>
      <c r="L406" s="32"/>
      <c r="M406" s="134" t="s">
        <v>35</v>
      </c>
      <c r="N406" s="135" t="s">
        <v>49</v>
      </c>
      <c r="P406" s="136">
        <f>O406*H406</f>
        <v>0</v>
      </c>
      <c r="Q406" s="136">
        <v>0</v>
      </c>
      <c r="R406" s="136">
        <f>Q406*H406</f>
        <v>0</v>
      </c>
      <c r="S406" s="136">
        <v>0</v>
      </c>
      <c r="T406" s="137">
        <f>S406*H406</f>
        <v>0</v>
      </c>
      <c r="AR406" s="138" t="s">
        <v>136</v>
      </c>
      <c r="AT406" s="138" t="s">
        <v>132</v>
      </c>
      <c r="AU406" s="138" t="s">
        <v>86</v>
      </c>
      <c r="AY406" s="17" t="s">
        <v>129</v>
      </c>
      <c r="BE406" s="139">
        <f>IF(N406="základní",J406,0)</f>
        <v>0</v>
      </c>
      <c r="BF406" s="139">
        <f>IF(N406="snížená",J406,0)</f>
        <v>0</v>
      </c>
      <c r="BG406" s="139">
        <f>IF(N406="zákl. přenesená",J406,0)</f>
        <v>0</v>
      </c>
      <c r="BH406" s="139">
        <f>IF(N406="sníž. přenesená",J406,0)</f>
        <v>0</v>
      </c>
      <c r="BI406" s="139">
        <f>IF(N406="nulová",J406,0)</f>
        <v>0</v>
      </c>
      <c r="BJ406" s="17" t="s">
        <v>86</v>
      </c>
      <c r="BK406" s="139">
        <f>ROUND(I406*H406,2)</f>
        <v>0</v>
      </c>
      <c r="BL406" s="17" t="s">
        <v>136</v>
      </c>
      <c r="BM406" s="138" t="s">
        <v>824</v>
      </c>
    </row>
    <row r="407" spans="2:65" s="1" customFormat="1">
      <c r="B407" s="32"/>
      <c r="D407" s="140" t="s">
        <v>143</v>
      </c>
      <c r="F407" s="141" t="s">
        <v>825</v>
      </c>
      <c r="I407" s="142"/>
      <c r="L407" s="32"/>
      <c r="M407" s="143"/>
      <c r="T407" s="53"/>
      <c r="AT407" s="17" t="s">
        <v>143</v>
      </c>
      <c r="AU407" s="17" t="s">
        <v>86</v>
      </c>
    </row>
    <row r="408" spans="2:65" s="14" customFormat="1">
      <c r="B408" s="174"/>
      <c r="D408" s="145" t="s">
        <v>145</v>
      </c>
      <c r="E408" s="175" t="s">
        <v>35</v>
      </c>
      <c r="F408" s="176" t="s">
        <v>683</v>
      </c>
      <c r="H408" s="175" t="s">
        <v>35</v>
      </c>
      <c r="I408" s="177"/>
      <c r="L408" s="174"/>
      <c r="M408" s="178"/>
      <c r="T408" s="179"/>
      <c r="AT408" s="175" t="s">
        <v>145</v>
      </c>
      <c r="AU408" s="175" t="s">
        <v>86</v>
      </c>
      <c r="AV408" s="14" t="s">
        <v>86</v>
      </c>
      <c r="AW408" s="14" t="s">
        <v>37</v>
      </c>
      <c r="AX408" s="14" t="s">
        <v>78</v>
      </c>
      <c r="AY408" s="175" t="s">
        <v>129</v>
      </c>
    </row>
    <row r="409" spans="2:65" s="12" customFormat="1">
      <c r="B409" s="144"/>
      <c r="D409" s="145" t="s">
        <v>145</v>
      </c>
      <c r="E409" s="146" t="s">
        <v>35</v>
      </c>
      <c r="F409" s="147" t="s">
        <v>826</v>
      </c>
      <c r="H409" s="148">
        <v>67</v>
      </c>
      <c r="I409" s="149"/>
      <c r="L409" s="144"/>
      <c r="M409" s="150"/>
      <c r="T409" s="151"/>
      <c r="AT409" s="146" t="s">
        <v>145</v>
      </c>
      <c r="AU409" s="146" t="s">
        <v>86</v>
      </c>
      <c r="AV409" s="12" t="s">
        <v>88</v>
      </c>
      <c r="AW409" s="12" t="s">
        <v>37</v>
      </c>
      <c r="AX409" s="12" t="s">
        <v>86</v>
      </c>
      <c r="AY409" s="146" t="s">
        <v>129</v>
      </c>
    </row>
    <row r="410" spans="2:65" s="1" customFormat="1" ht="16.5" customHeight="1">
      <c r="B410" s="32"/>
      <c r="C410" s="163" t="s">
        <v>827</v>
      </c>
      <c r="D410" s="163" t="s">
        <v>263</v>
      </c>
      <c r="E410" s="164" t="s">
        <v>828</v>
      </c>
      <c r="F410" s="165" t="s">
        <v>829</v>
      </c>
      <c r="G410" s="166" t="s">
        <v>358</v>
      </c>
      <c r="H410" s="167">
        <v>41.606999999999999</v>
      </c>
      <c r="I410" s="168"/>
      <c r="J410" s="169">
        <f>ROUND(I410*H410,2)</f>
        <v>0</v>
      </c>
      <c r="K410" s="165" t="s">
        <v>141</v>
      </c>
      <c r="L410" s="170"/>
      <c r="M410" s="171" t="s">
        <v>35</v>
      </c>
      <c r="N410" s="172" t="s">
        <v>49</v>
      </c>
      <c r="P410" s="136">
        <f>O410*H410</f>
        <v>0</v>
      </c>
      <c r="Q410" s="136">
        <v>1.91E-3</v>
      </c>
      <c r="R410" s="136">
        <f>Q410*H410</f>
        <v>7.9469369999999998E-2</v>
      </c>
      <c r="S410" s="136">
        <v>0</v>
      </c>
      <c r="T410" s="137">
        <f>S410*H410</f>
        <v>0</v>
      </c>
      <c r="AR410" s="138" t="s">
        <v>180</v>
      </c>
      <c r="AT410" s="138" t="s">
        <v>263</v>
      </c>
      <c r="AU410" s="138" t="s">
        <v>86</v>
      </c>
      <c r="AY410" s="17" t="s">
        <v>129</v>
      </c>
      <c r="BE410" s="139">
        <f>IF(N410="základní",J410,0)</f>
        <v>0</v>
      </c>
      <c r="BF410" s="139">
        <f>IF(N410="snížená",J410,0)</f>
        <v>0</v>
      </c>
      <c r="BG410" s="139">
        <f>IF(N410="zákl. přenesená",J410,0)</f>
        <v>0</v>
      </c>
      <c r="BH410" s="139">
        <f>IF(N410="sníž. přenesená",J410,0)</f>
        <v>0</v>
      </c>
      <c r="BI410" s="139">
        <f>IF(N410="nulová",J410,0)</f>
        <v>0</v>
      </c>
      <c r="BJ410" s="17" t="s">
        <v>86</v>
      </c>
      <c r="BK410" s="139">
        <f>ROUND(I410*H410,2)</f>
        <v>0</v>
      </c>
      <c r="BL410" s="17" t="s">
        <v>136</v>
      </c>
      <c r="BM410" s="138" t="s">
        <v>830</v>
      </c>
    </row>
    <row r="411" spans="2:65" s="14" customFormat="1">
      <c r="B411" s="174"/>
      <c r="D411" s="145" t="s">
        <v>145</v>
      </c>
      <c r="E411" s="175" t="s">
        <v>35</v>
      </c>
      <c r="F411" s="176" t="s">
        <v>773</v>
      </c>
      <c r="H411" s="175" t="s">
        <v>35</v>
      </c>
      <c r="I411" s="177"/>
      <c r="L411" s="174"/>
      <c r="M411" s="178"/>
      <c r="T411" s="179"/>
      <c r="AT411" s="175" t="s">
        <v>145</v>
      </c>
      <c r="AU411" s="175" t="s">
        <v>86</v>
      </c>
      <c r="AV411" s="14" t="s">
        <v>86</v>
      </c>
      <c r="AW411" s="14" t="s">
        <v>37</v>
      </c>
      <c r="AX411" s="14" t="s">
        <v>78</v>
      </c>
      <c r="AY411" s="175" t="s">
        <v>129</v>
      </c>
    </row>
    <row r="412" spans="2:65" s="12" customFormat="1">
      <c r="B412" s="144"/>
      <c r="D412" s="145" t="s">
        <v>145</v>
      </c>
      <c r="E412" s="146" t="s">
        <v>35</v>
      </c>
      <c r="F412" s="147" t="s">
        <v>831</v>
      </c>
      <c r="H412" s="148">
        <v>36.18</v>
      </c>
      <c r="I412" s="149"/>
      <c r="L412" s="144"/>
      <c r="M412" s="150"/>
      <c r="T412" s="151"/>
      <c r="AT412" s="146" t="s">
        <v>145</v>
      </c>
      <c r="AU412" s="146" t="s">
        <v>86</v>
      </c>
      <c r="AV412" s="12" t="s">
        <v>88</v>
      </c>
      <c r="AW412" s="12" t="s">
        <v>37</v>
      </c>
      <c r="AX412" s="12" t="s">
        <v>86</v>
      </c>
      <c r="AY412" s="146" t="s">
        <v>129</v>
      </c>
    </row>
    <row r="413" spans="2:65" s="12" customFormat="1">
      <c r="B413" s="144"/>
      <c r="D413" s="145" t="s">
        <v>145</v>
      </c>
      <c r="F413" s="147" t="s">
        <v>832</v>
      </c>
      <c r="H413" s="148">
        <v>41.606999999999999</v>
      </c>
      <c r="I413" s="149"/>
      <c r="L413" s="144"/>
      <c r="M413" s="150"/>
      <c r="T413" s="151"/>
      <c r="AT413" s="146" t="s">
        <v>145</v>
      </c>
      <c r="AU413" s="146" t="s">
        <v>86</v>
      </c>
      <c r="AV413" s="12" t="s">
        <v>88</v>
      </c>
      <c r="AW413" s="12" t="s">
        <v>4</v>
      </c>
      <c r="AX413" s="12" t="s">
        <v>86</v>
      </c>
      <c r="AY413" s="146" t="s">
        <v>129</v>
      </c>
    </row>
    <row r="414" spans="2:65" s="1" customFormat="1" ht="16.5" customHeight="1">
      <c r="B414" s="32"/>
      <c r="C414" s="163" t="s">
        <v>833</v>
      </c>
      <c r="D414" s="163" t="s">
        <v>263</v>
      </c>
      <c r="E414" s="164" t="s">
        <v>834</v>
      </c>
      <c r="F414" s="165" t="s">
        <v>835</v>
      </c>
      <c r="G414" s="166" t="s">
        <v>358</v>
      </c>
      <c r="H414" s="167">
        <v>36.18</v>
      </c>
      <c r="I414" s="168"/>
      <c r="J414" s="169">
        <f>ROUND(I414*H414,2)</f>
        <v>0</v>
      </c>
      <c r="K414" s="165" t="s">
        <v>141</v>
      </c>
      <c r="L414" s="170"/>
      <c r="M414" s="171" t="s">
        <v>35</v>
      </c>
      <c r="N414" s="172" t="s">
        <v>49</v>
      </c>
      <c r="P414" s="136">
        <f>O414*H414</f>
        <v>0</v>
      </c>
      <c r="Q414" s="136">
        <v>1.15E-3</v>
      </c>
      <c r="R414" s="136">
        <f>Q414*H414</f>
        <v>4.1606999999999998E-2</v>
      </c>
      <c r="S414" s="136">
        <v>0</v>
      </c>
      <c r="T414" s="137">
        <f>S414*H414</f>
        <v>0</v>
      </c>
      <c r="AR414" s="138" t="s">
        <v>180</v>
      </c>
      <c r="AT414" s="138" t="s">
        <v>263</v>
      </c>
      <c r="AU414" s="138" t="s">
        <v>86</v>
      </c>
      <c r="AY414" s="17" t="s">
        <v>129</v>
      </c>
      <c r="BE414" s="139">
        <f>IF(N414="základní",J414,0)</f>
        <v>0</v>
      </c>
      <c r="BF414" s="139">
        <f>IF(N414="snížená",J414,0)</f>
        <v>0</v>
      </c>
      <c r="BG414" s="139">
        <f>IF(N414="zákl. přenesená",J414,0)</f>
        <v>0</v>
      </c>
      <c r="BH414" s="139">
        <f>IF(N414="sníž. přenesená",J414,0)</f>
        <v>0</v>
      </c>
      <c r="BI414" s="139">
        <f>IF(N414="nulová",J414,0)</f>
        <v>0</v>
      </c>
      <c r="BJ414" s="17" t="s">
        <v>86</v>
      </c>
      <c r="BK414" s="139">
        <f>ROUND(I414*H414,2)</f>
        <v>0</v>
      </c>
      <c r="BL414" s="17" t="s">
        <v>136</v>
      </c>
      <c r="BM414" s="138" t="s">
        <v>836</v>
      </c>
    </row>
    <row r="415" spans="2:65" s="14" customFormat="1">
      <c r="B415" s="174"/>
      <c r="D415" s="145" t="s">
        <v>145</v>
      </c>
      <c r="E415" s="175" t="s">
        <v>35</v>
      </c>
      <c r="F415" s="176" t="s">
        <v>773</v>
      </c>
      <c r="H415" s="175" t="s">
        <v>35</v>
      </c>
      <c r="I415" s="177"/>
      <c r="L415" s="174"/>
      <c r="M415" s="178"/>
      <c r="T415" s="179"/>
      <c r="AT415" s="175" t="s">
        <v>145</v>
      </c>
      <c r="AU415" s="175" t="s">
        <v>86</v>
      </c>
      <c r="AV415" s="14" t="s">
        <v>86</v>
      </c>
      <c r="AW415" s="14" t="s">
        <v>37</v>
      </c>
      <c r="AX415" s="14" t="s">
        <v>78</v>
      </c>
      <c r="AY415" s="175" t="s">
        <v>129</v>
      </c>
    </row>
    <row r="416" spans="2:65" s="12" customFormat="1">
      <c r="B416" s="144"/>
      <c r="D416" s="145" t="s">
        <v>145</v>
      </c>
      <c r="E416" s="146" t="s">
        <v>35</v>
      </c>
      <c r="F416" s="147" t="s">
        <v>831</v>
      </c>
      <c r="H416" s="148">
        <v>36.18</v>
      </c>
      <c r="I416" s="149"/>
      <c r="L416" s="144"/>
      <c r="M416" s="150"/>
      <c r="T416" s="151"/>
      <c r="AT416" s="146" t="s">
        <v>145</v>
      </c>
      <c r="AU416" s="146" t="s">
        <v>86</v>
      </c>
      <c r="AV416" s="12" t="s">
        <v>88</v>
      </c>
      <c r="AW416" s="12" t="s">
        <v>37</v>
      </c>
      <c r="AX416" s="12" t="s">
        <v>86</v>
      </c>
      <c r="AY416" s="146" t="s">
        <v>129</v>
      </c>
    </row>
    <row r="417" spans="2:65" s="1" customFormat="1" ht="16.5" customHeight="1">
      <c r="B417" s="32"/>
      <c r="C417" s="127" t="s">
        <v>837</v>
      </c>
      <c r="D417" s="127" t="s">
        <v>132</v>
      </c>
      <c r="E417" s="128" t="s">
        <v>838</v>
      </c>
      <c r="F417" s="129" t="s">
        <v>839</v>
      </c>
      <c r="G417" s="130" t="s">
        <v>358</v>
      </c>
      <c r="H417" s="131">
        <v>167.5</v>
      </c>
      <c r="I417" s="132"/>
      <c r="J417" s="133">
        <f>ROUND(I417*H417,2)</f>
        <v>0</v>
      </c>
      <c r="K417" s="129" t="s">
        <v>141</v>
      </c>
      <c r="L417" s="32"/>
      <c r="M417" s="134" t="s">
        <v>35</v>
      </c>
      <c r="N417" s="135" t="s">
        <v>49</v>
      </c>
      <c r="P417" s="136">
        <f>O417*H417</f>
        <v>0</v>
      </c>
      <c r="Q417" s="136">
        <v>0</v>
      </c>
      <c r="R417" s="136">
        <f>Q417*H417</f>
        <v>0</v>
      </c>
      <c r="S417" s="136">
        <v>0</v>
      </c>
      <c r="T417" s="137">
        <f>S417*H417</f>
        <v>0</v>
      </c>
      <c r="AR417" s="138" t="s">
        <v>136</v>
      </c>
      <c r="AT417" s="138" t="s">
        <v>132</v>
      </c>
      <c r="AU417" s="138" t="s">
        <v>86</v>
      </c>
      <c r="AY417" s="17" t="s">
        <v>129</v>
      </c>
      <c r="BE417" s="139">
        <f>IF(N417="základní",J417,0)</f>
        <v>0</v>
      </c>
      <c r="BF417" s="139">
        <f>IF(N417="snížená",J417,0)</f>
        <v>0</v>
      </c>
      <c r="BG417" s="139">
        <f>IF(N417="zákl. přenesená",J417,0)</f>
        <v>0</v>
      </c>
      <c r="BH417" s="139">
        <f>IF(N417="sníž. přenesená",J417,0)</f>
        <v>0</v>
      </c>
      <c r="BI417" s="139">
        <f>IF(N417="nulová",J417,0)</f>
        <v>0</v>
      </c>
      <c r="BJ417" s="17" t="s">
        <v>86</v>
      </c>
      <c r="BK417" s="139">
        <f>ROUND(I417*H417,2)</f>
        <v>0</v>
      </c>
      <c r="BL417" s="17" t="s">
        <v>136</v>
      </c>
      <c r="BM417" s="138" t="s">
        <v>840</v>
      </c>
    </row>
    <row r="418" spans="2:65" s="1" customFormat="1">
      <c r="B418" s="32"/>
      <c r="D418" s="140" t="s">
        <v>143</v>
      </c>
      <c r="F418" s="141" t="s">
        <v>841</v>
      </c>
      <c r="I418" s="142"/>
      <c r="L418" s="32"/>
      <c r="M418" s="143"/>
      <c r="T418" s="53"/>
      <c r="AT418" s="17" t="s">
        <v>143</v>
      </c>
      <c r="AU418" s="17" t="s">
        <v>86</v>
      </c>
    </row>
    <row r="419" spans="2:65" s="14" customFormat="1">
      <c r="B419" s="174"/>
      <c r="D419" s="145" t="s">
        <v>145</v>
      </c>
      <c r="E419" s="175" t="s">
        <v>35</v>
      </c>
      <c r="F419" s="176" t="s">
        <v>683</v>
      </c>
      <c r="H419" s="175" t="s">
        <v>35</v>
      </c>
      <c r="I419" s="177"/>
      <c r="L419" s="174"/>
      <c r="M419" s="178"/>
      <c r="T419" s="179"/>
      <c r="AT419" s="175" t="s">
        <v>145</v>
      </c>
      <c r="AU419" s="175" t="s">
        <v>86</v>
      </c>
      <c r="AV419" s="14" t="s">
        <v>86</v>
      </c>
      <c r="AW419" s="14" t="s">
        <v>37</v>
      </c>
      <c r="AX419" s="14" t="s">
        <v>78</v>
      </c>
      <c r="AY419" s="175" t="s">
        <v>129</v>
      </c>
    </row>
    <row r="420" spans="2:65" s="12" customFormat="1">
      <c r="B420" s="144"/>
      <c r="D420" s="145" t="s">
        <v>145</v>
      </c>
      <c r="E420" s="146" t="s">
        <v>35</v>
      </c>
      <c r="F420" s="147" t="s">
        <v>842</v>
      </c>
      <c r="H420" s="148">
        <v>167.5</v>
      </c>
      <c r="I420" s="149"/>
      <c r="L420" s="144"/>
      <c r="M420" s="150"/>
      <c r="T420" s="151"/>
      <c r="AT420" s="146" t="s">
        <v>145</v>
      </c>
      <c r="AU420" s="146" t="s">
        <v>86</v>
      </c>
      <c r="AV420" s="12" t="s">
        <v>88</v>
      </c>
      <c r="AW420" s="12" t="s">
        <v>37</v>
      </c>
      <c r="AX420" s="12" t="s">
        <v>86</v>
      </c>
      <c r="AY420" s="146" t="s">
        <v>129</v>
      </c>
    </row>
    <row r="421" spans="2:65" s="1" customFormat="1" ht="16.5" customHeight="1">
      <c r="B421" s="32"/>
      <c r="C421" s="163" t="s">
        <v>843</v>
      </c>
      <c r="D421" s="163" t="s">
        <v>263</v>
      </c>
      <c r="E421" s="164" t="s">
        <v>844</v>
      </c>
      <c r="F421" s="165" t="s">
        <v>845</v>
      </c>
      <c r="G421" s="166" t="s">
        <v>358</v>
      </c>
      <c r="H421" s="167">
        <v>175.875</v>
      </c>
      <c r="I421" s="168"/>
      <c r="J421" s="169">
        <f>ROUND(I421*H421,2)</f>
        <v>0</v>
      </c>
      <c r="K421" s="165" t="s">
        <v>141</v>
      </c>
      <c r="L421" s="170"/>
      <c r="M421" s="171" t="s">
        <v>35</v>
      </c>
      <c r="N421" s="172" t="s">
        <v>49</v>
      </c>
      <c r="P421" s="136">
        <f>O421*H421</f>
        <v>0</v>
      </c>
      <c r="Q421" s="136">
        <v>2.5999999999999998E-4</v>
      </c>
      <c r="R421" s="136">
        <f>Q421*H421</f>
        <v>4.5727499999999997E-2</v>
      </c>
      <c r="S421" s="136">
        <v>0</v>
      </c>
      <c r="T421" s="137">
        <f>S421*H421</f>
        <v>0</v>
      </c>
      <c r="AR421" s="138" t="s">
        <v>180</v>
      </c>
      <c r="AT421" s="138" t="s">
        <v>263</v>
      </c>
      <c r="AU421" s="138" t="s">
        <v>86</v>
      </c>
      <c r="AY421" s="17" t="s">
        <v>129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7" t="s">
        <v>86</v>
      </c>
      <c r="BK421" s="139">
        <f>ROUND(I421*H421,2)</f>
        <v>0</v>
      </c>
      <c r="BL421" s="17" t="s">
        <v>136</v>
      </c>
      <c r="BM421" s="138" t="s">
        <v>846</v>
      </c>
    </row>
    <row r="422" spans="2:65" s="12" customFormat="1">
      <c r="B422" s="144"/>
      <c r="D422" s="145" t="s">
        <v>145</v>
      </c>
      <c r="F422" s="147" t="s">
        <v>847</v>
      </c>
      <c r="H422" s="148">
        <v>175.875</v>
      </c>
      <c r="I422" s="149"/>
      <c r="L422" s="144"/>
      <c r="M422" s="150"/>
      <c r="T422" s="151"/>
      <c r="AT422" s="146" t="s">
        <v>145</v>
      </c>
      <c r="AU422" s="146" t="s">
        <v>86</v>
      </c>
      <c r="AV422" s="12" t="s">
        <v>88</v>
      </c>
      <c r="AW422" s="12" t="s">
        <v>4</v>
      </c>
      <c r="AX422" s="12" t="s">
        <v>86</v>
      </c>
      <c r="AY422" s="146" t="s">
        <v>129</v>
      </c>
    </row>
    <row r="423" spans="2:65" s="1" customFormat="1" ht="16.5" customHeight="1">
      <c r="B423" s="32"/>
      <c r="C423" s="127" t="s">
        <v>848</v>
      </c>
      <c r="D423" s="127" t="s">
        <v>132</v>
      </c>
      <c r="E423" s="128" t="s">
        <v>849</v>
      </c>
      <c r="F423" s="129" t="s">
        <v>850</v>
      </c>
      <c r="G423" s="130" t="s">
        <v>851</v>
      </c>
      <c r="H423" s="131">
        <v>3.4000000000000002E-2</v>
      </c>
      <c r="I423" s="132"/>
      <c r="J423" s="133">
        <f>ROUND(I423*H423,2)</f>
        <v>0</v>
      </c>
      <c r="K423" s="129" t="s">
        <v>141</v>
      </c>
      <c r="L423" s="32"/>
      <c r="M423" s="134" t="s">
        <v>35</v>
      </c>
      <c r="N423" s="135" t="s">
        <v>49</v>
      </c>
      <c r="P423" s="136">
        <f>O423*H423</f>
        <v>0</v>
      </c>
      <c r="Q423" s="136">
        <v>9.9000000000000008E-3</v>
      </c>
      <c r="R423" s="136">
        <f>Q423*H423</f>
        <v>3.3660000000000005E-4</v>
      </c>
      <c r="S423" s="136">
        <v>0</v>
      </c>
      <c r="T423" s="137">
        <f>S423*H423</f>
        <v>0</v>
      </c>
      <c r="AR423" s="138" t="s">
        <v>136</v>
      </c>
      <c r="AT423" s="138" t="s">
        <v>132</v>
      </c>
      <c r="AU423" s="138" t="s">
        <v>86</v>
      </c>
      <c r="AY423" s="17" t="s">
        <v>129</v>
      </c>
      <c r="BE423" s="139">
        <f>IF(N423="základní",J423,0)</f>
        <v>0</v>
      </c>
      <c r="BF423" s="139">
        <f>IF(N423="snížená",J423,0)</f>
        <v>0</v>
      </c>
      <c r="BG423" s="139">
        <f>IF(N423="zákl. přenesená",J423,0)</f>
        <v>0</v>
      </c>
      <c r="BH423" s="139">
        <f>IF(N423="sníž. přenesená",J423,0)</f>
        <v>0</v>
      </c>
      <c r="BI423" s="139">
        <f>IF(N423="nulová",J423,0)</f>
        <v>0</v>
      </c>
      <c r="BJ423" s="17" t="s">
        <v>86</v>
      </c>
      <c r="BK423" s="139">
        <f>ROUND(I423*H423,2)</f>
        <v>0</v>
      </c>
      <c r="BL423" s="17" t="s">
        <v>136</v>
      </c>
      <c r="BM423" s="138" t="s">
        <v>852</v>
      </c>
    </row>
    <row r="424" spans="2:65" s="1" customFormat="1">
      <c r="B424" s="32"/>
      <c r="D424" s="140" t="s">
        <v>143</v>
      </c>
      <c r="F424" s="141" t="s">
        <v>853</v>
      </c>
      <c r="I424" s="142"/>
      <c r="L424" s="32"/>
      <c r="M424" s="143"/>
      <c r="T424" s="53"/>
      <c r="AT424" s="17" t="s">
        <v>143</v>
      </c>
      <c r="AU424" s="17" t="s">
        <v>86</v>
      </c>
    </row>
    <row r="425" spans="2:65" s="14" customFormat="1">
      <c r="B425" s="174"/>
      <c r="D425" s="145" t="s">
        <v>145</v>
      </c>
      <c r="E425" s="175" t="s">
        <v>35</v>
      </c>
      <c r="F425" s="176" t="s">
        <v>854</v>
      </c>
      <c r="H425" s="175" t="s">
        <v>35</v>
      </c>
      <c r="I425" s="177"/>
      <c r="L425" s="174"/>
      <c r="M425" s="178"/>
      <c r="T425" s="179"/>
      <c r="AT425" s="175" t="s">
        <v>145</v>
      </c>
      <c r="AU425" s="175" t="s">
        <v>86</v>
      </c>
      <c r="AV425" s="14" t="s">
        <v>86</v>
      </c>
      <c r="AW425" s="14" t="s">
        <v>37</v>
      </c>
      <c r="AX425" s="14" t="s">
        <v>78</v>
      </c>
      <c r="AY425" s="175" t="s">
        <v>129</v>
      </c>
    </row>
    <row r="426" spans="2:65" s="12" customFormat="1">
      <c r="B426" s="144"/>
      <c r="D426" s="145" t="s">
        <v>145</v>
      </c>
      <c r="E426" s="146" t="s">
        <v>35</v>
      </c>
      <c r="F426" s="147" t="s">
        <v>855</v>
      </c>
      <c r="H426" s="148">
        <v>3.4000000000000002E-2</v>
      </c>
      <c r="I426" s="149"/>
      <c r="L426" s="144"/>
      <c r="M426" s="150"/>
      <c r="T426" s="151"/>
      <c r="AT426" s="146" t="s">
        <v>145</v>
      </c>
      <c r="AU426" s="146" t="s">
        <v>86</v>
      </c>
      <c r="AV426" s="12" t="s">
        <v>88</v>
      </c>
      <c r="AW426" s="12" t="s">
        <v>37</v>
      </c>
      <c r="AX426" s="12" t="s">
        <v>86</v>
      </c>
      <c r="AY426" s="146" t="s">
        <v>129</v>
      </c>
    </row>
    <row r="427" spans="2:65" s="1" customFormat="1" ht="33" customHeight="1">
      <c r="B427" s="32"/>
      <c r="C427" s="127" t="s">
        <v>856</v>
      </c>
      <c r="D427" s="127" t="s">
        <v>132</v>
      </c>
      <c r="E427" s="128" t="s">
        <v>857</v>
      </c>
      <c r="F427" s="129" t="s">
        <v>858</v>
      </c>
      <c r="G427" s="130" t="s">
        <v>162</v>
      </c>
      <c r="H427" s="131">
        <v>16.079999999999998</v>
      </c>
      <c r="I427" s="132"/>
      <c r="J427" s="133">
        <f>ROUND(I427*H427,2)</f>
        <v>0</v>
      </c>
      <c r="K427" s="129" t="s">
        <v>141</v>
      </c>
      <c r="L427" s="32"/>
      <c r="M427" s="134" t="s">
        <v>35</v>
      </c>
      <c r="N427" s="135" t="s">
        <v>49</v>
      </c>
      <c r="P427" s="136">
        <f>O427*H427</f>
        <v>0</v>
      </c>
      <c r="Q427" s="136">
        <v>0</v>
      </c>
      <c r="R427" s="136">
        <f>Q427*H427</f>
        <v>0</v>
      </c>
      <c r="S427" s="136">
        <v>0</v>
      </c>
      <c r="T427" s="137">
        <f>S427*H427</f>
        <v>0</v>
      </c>
      <c r="AR427" s="138" t="s">
        <v>136</v>
      </c>
      <c r="AT427" s="138" t="s">
        <v>132</v>
      </c>
      <c r="AU427" s="138" t="s">
        <v>86</v>
      </c>
      <c r="AY427" s="17" t="s">
        <v>129</v>
      </c>
      <c r="BE427" s="139">
        <f>IF(N427="základní",J427,0)</f>
        <v>0</v>
      </c>
      <c r="BF427" s="139">
        <f>IF(N427="snížená",J427,0)</f>
        <v>0</v>
      </c>
      <c r="BG427" s="139">
        <f>IF(N427="zákl. přenesená",J427,0)</f>
        <v>0</v>
      </c>
      <c r="BH427" s="139">
        <f>IF(N427="sníž. přenesená",J427,0)</f>
        <v>0</v>
      </c>
      <c r="BI427" s="139">
        <f>IF(N427="nulová",J427,0)</f>
        <v>0</v>
      </c>
      <c r="BJ427" s="17" t="s">
        <v>86</v>
      </c>
      <c r="BK427" s="139">
        <f>ROUND(I427*H427,2)</f>
        <v>0</v>
      </c>
      <c r="BL427" s="17" t="s">
        <v>136</v>
      </c>
      <c r="BM427" s="138" t="s">
        <v>859</v>
      </c>
    </row>
    <row r="428" spans="2:65" s="1" customFormat="1">
      <c r="B428" s="32"/>
      <c r="D428" s="140" t="s">
        <v>143</v>
      </c>
      <c r="F428" s="141" t="s">
        <v>860</v>
      </c>
      <c r="I428" s="142"/>
      <c r="L428" s="32"/>
      <c r="M428" s="143"/>
      <c r="T428" s="53"/>
      <c r="AT428" s="17" t="s">
        <v>143</v>
      </c>
      <c r="AU428" s="17" t="s">
        <v>86</v>
      </c>
    </row>
    <row r="429" spans="2:65" s="14" customFormat="1">
      <c r="B429" s="174"/>
      <c r="D429" s="145" t="s">
        <v>145</v>
      </c>
      <c r="E429" s="175" t="s">
        <v>35</v>
      </c>
      <c r="F429" s="176" t="s">
        <v>861</v>
      </c>
      <c r="H429" s="175" t="s">
        <v>35</v>
      </c>
      <c r="I429" s="177"/>
      <c r="L429" s="174"/>
      <c r="M429" s="178"/>
      <c r="T429" s="179"/>
      <c r="AT429" s="175" t="s">
        <v>145</v>
      </c>
      <c r="AU429" s="175" t="s">
        <v>86</v>
      </c>
      <c r="AV429" s="14" t="s">
        <v>86</v>
      </c>
      <c r="AW429" s="14" t="s">
        <v>37</v>
      </c>
      <c r="AX429" s="14" t="s">
        <v>78</v>
      </c>
      <c r="AY429" s="175" t="s">
        <v>129</v>
      </c>
    </row>
    <row r="430" spans="2:65" s="12" customFormat="1">
      <c r="B430" s="144"/>
      <c r="D430" s="145" t="s">
        <v>145</v>
      </c>
      <c r="E430" s="146" t="s">
        <v>35</v>
      </c>
      <c r="F430" s="147" t="s">
        <v>862</v>
      </c>
      <c r="H430" s="148">
        <v>16.079999999999998</v>
      </c>
      <c r="I430" s="149"/>
      <c r="L430" s="144"/>
      <c r="M430" s="150"/>
      <c r="T430" s="151"/>
      <c r="AT430" s="146" t="s">
        <v>145</v>
      </c>
      <c r="AU430" s="146" t="s">
        <v>86</v>
      </c>
      <c r="AV430" s="12" t="s">
        <v>88</v>
      </c>
      <c r="AW430" s="12" t="s">
        <v>37</v>
      </c>
      <c r="AX430" s="12" t="s">
        <v>86</v>
      </c>
      <c r="AY430" s="146" t="s">
        <v>129</v>
      </c>
    </row>
    <row r="431" spans="2:65" s="1" customFormat="1" ht="33" customHeight="1">
      <c r="B431" s="32"/>
      <c r="C431" s="127" t="s">
        <v>863</v>
      </c>
      <c r="D431" s="127" t="s">
        <v>132</v>
      </c>
      <c r="E431" s="128" t="s">
        <v>864</v>
      </c>
      <c r="F431" s="129" t="s">
        <v>865</v>
      </c>
      <c r="G431" s="130" t="s">
        <v>162</v>
      </c>
      <c r="H431" s="131">
        <v>16.079999999999998</v>
      </c>
      <c r="I431" s="132"/>
      <c r="J431" s="133">
        <f>ROUND(I431*H431,2)</f>
        <v>0</v>
      </c>
      <c r="K431" s="129" t="s">
        <v>141</v>
      </c>
      <c r="L431" s="32"/>
      <c r="M431" s="134" t="s">
        <v>35</v>
      </c>
      <c r="N431" s="135" t="s">
        <v>49</v>
      </c>
      <c r="P431" s="136">
        <f>O431*H431</f>
        <v>0</v>
      </c>
      <c r="Q431" s="136">
        <v>0</v>
      </c>
      <c r="R431" s="136">
        <f>Q431*H431</f>
        <v>0</v>
      </c>
      <c r="S431" s="136">
        <v>0</v>
      </c>
      <c r="T431" s="137">
        <f>S431*H431</f>
        <v>0</v>
      </c>
      <c r="AR431" s="138" t="s">
        <v>136</v>
      </c>
      <c r="AT431" s="138" t="s">
        <v>132</v>
      </c>
      <c r="AU431" s="138" t="s">
        <v>86</v>
      </c>
      <c r="AY431" s="17" t="s">
        <v>129</v>
      </c>
      <c r="BE431" s="139">
        <f>IF(N431="základní",J431,0)</f>
        <v>0</v>
      </c>
      <c r="BF431" s="139">
        <f>IF(N431="snížená",J431,0)</f>
        <v>0</v>
      </c>
      <c r="BG431" s="139">
        <f>IF(N431="zákl. přenesená",J431,0)</f>
        <v>0</v>
      </c>
      <c r="BH431" s="139">
        <f>IF(N431="sníž. přenesená",J431,0)</f>
        <v>0</v>
      </c>
      <c r="BI431" s="139">
        <f>IF(N431="nulová",J431,0)</f>
        <v>0</v>
      </c>
      <c r="BJ431" s="17" t="s">
        <v>86</v>
      </c>
      <c r="BK431" s="139">
        <f>ROUND(I431*H431,2)</f>
        <v>0</v>
      </c>
      <c r="BL431" s="17" t="s">
        <v>136</v>
      </c>
      <c r="BM431" s="138" t="s">
        <v>866</v>
      </c>
    </row>
    <row r="432" spans="2:65" s="1" customFormat="1">
      <c r="B432" s="32"/>
      <c r="D432" s="140" t="s">
        <v>143</v>
      </c>
      <c r="F432" s="141" t="s">
        <v>867</v>
      </c>
      <c r="I432" s="142"/>
      <c r="L432" s="32"/>
      <c r="M432" s="143"/>
      <c r="T432" s="53"/>
      <c r="AT432" s="17" t="s">
        <v>143</v>
      </c>
      <c r="AU432" s="17" t="s">
        <v>86</v>
      </c>
    </row>
    <row r="433" spans="2:65" s="14" customFormat="1">
      <c r="B433" s="174"/>
      <c r="D433" s="145" t="s">
        <v>145</v>
      </c>
      <c r="E433" s="175" t="s">
        <v>35</v>
      </c>
      <c r="F433" s="176" t="s">
        <v>861</v>
      </c>
      <c r="H433" s="175" t="s">
        <v>35</v>
      </c>
      <c r="I433" s="177"/>
      <c r="L433" s="174"/>
      <c r="M433" s="178"/>
      <c r="T433" s="179"/>
      <c r="AT433" s="175" t="s">
        <v>145</v>
      </c>
      <c r="AU433" s="175" t="s">
        <v>86</v>
      </c>
      <c r="AV433" s="14" t="s">
        <v>86</v>
      </c>
      <c r="AW433" s="14" t="s">
        <v>37</v>
      </c>
      <c r="AX433" s="14" t="s">
        <v>78</v>
      </c>
      <c r="AY433" s="175" t="s">
        <v>129</v>
      </c>
    </row>
    <row r="434" spans="2:65" s="12" customFormat="1">
      <c r="B434" s="144"/>
      <c r="D434" s="145" t="s">
        <v>145</v>
      </c>
      <c r="E434" s="146" t="s">
        <v>35</v>
      </c>
      <c r="F434" s="147" t="s">
        <v>862</v>
      </c>
      <c r="H434" s="148">
        <v>16.079999999999998</v>
      </c>
      <c r="I434" s="149"/>
      <c r="L434" s="144"/>
      <c r="M434" s="150"/>
      <c r="T434" s="151"/>
      <c r="AT434" s="146" t="s">
        <v>145</v>
      </c>
      <c r="AU434" s="146" t="s">
        <v>86</v>
      </c>
      <c r="AV434" s="12" t="s">
        <v>88</v>
      </c>
      <c r="AW434" s="12" t="s">
        <v>37</v>
      </c>
      <c r="AX434" s="12" t="s">
        <v>86</v>
      </c>
      <c r="AY434" s="146" t="s">
        <v>129</v>
      </c>
    </row>
    <row r="435" spans="2:65" s="1" customFormat="1" ht="16.5" customHeight="1">
      <c r="B435" s="32"/>
      <c r="C435" s="127" t="s">
        <v>868</v>
      </c>
      <c r="D435" s="127" t="s">
        <v>132</v>
      </c>
      <c r="E435" s="128" t="s">
        <v>869</v>
      </c>
      <c r="F435" s="129" t="s">
        <v>870</v>
      </c>
      <c r="G435" s="130" t="s">
        <v>140</v>
      </c>
      <c r="H435" s="131">
        <v>3</v>
      </c>
      <c r="I435" s="132"/>
      <c r="J435" s="133">
        <f>ROUND(I435*H435,2)</f>
        <v>0</v>
      </c>
      <c r="K435" s="129" t="s">
        <v>141</v>
      </c>
      <c r="L435" s="32"/>
      <c r="M435" s="134" t="s">
        <v>35</v>
      </c>
      <c r="N435" s="135" t="s">
        <v>49</v>
      </c>
      <c r="P435" s="136">
        <f>O435*H435</f>
        <v>0</v>
      </c>
      <c r="Q435" s="136">
        <v>3.0000000000000001E-5</v>
      </c>
      <c r="R435" s="136">
        <f>Q435*H435</f>
        <v>9.0000000000000006E-5</v>
      </c>
      <c r="S435" s="136">
        <v>0</v>
      </c>
      <c r="T435" s="137">
        <f>S435*H435</f>
        <v>0</v>
      </c>
      <c r="AR435" s="138" t="s">
        <v>136</v>
      </c>
      <c r="AT435" s="138" t="s">
        <v>132</v>
      </c>
      <c r="AU435" s="138" t="s">
        <v>86</v>
      </c>
      <c r="AY435" s="17" t="s">
        <v>129</v>
      </c>
      <c r="BE435" s="139">
        <f>IF(N435="základní",J435,0)</f>
        <v>0</v>
      </c>
      <c r="BF435" s="139">
        <f>IF(N435="snížená",J435,0)</f>
        <v>0</v>
      </c>
      <c r="BG435" s="139">
        <f>IF(N435="zákl. přenesená",J435,0)</f>
        <v>0</v>
      </c>
      <c r="BH435" s="139">
        <f>IF(N435="sníž. přenesená",J435,0)</f>
        <v>0</v>
      </c>
      <c r="BI435" s="139">
        <f>IF(N435="nulová",J435,0)</f>
        <v>0</v>
      </c>
      <c r="BJ435" s="17" t="s">
        <v>86</v>
      </c>
      <c r="BK435" s="139">
        <f>ROUND(I435*H435,2)</f>
        <v>0</v>
      </c>
      <c r="BL435" s="17" t="s">
        <v>136</v>
      </c>
      <c r="BM435" s="138" t="s">
        <v>871</v>
      </c>
    </row>
    <row r="436" spans="2:65" s="1" customFormat="1">
      <c r="B436" s="32"/>
      <c r="D436" s="140" t="s">
        <v>143</v>
      </c>
      <c r="F436" s="141" t="s">
        <v>872</v>
      </c>
      <c r="I436" s="142"/>
      <c r="L436" s="32"/>
      <c r="M436" s="143"/>
      <c r="T436" s="53"/>
      <c r="AT436" s="17" t="s">
        <v>143</v>
      </c>
      <c r="AU436" s="17" t="s">
        <v>86</v>
      </c>
    </row>
    <row r="437" spans="2:65" s="14" customFormat="1">
      <c r="B437" s="174"/>
      <c r="D437" s="145" t="s">
        <v>145</v>
      </c>
      <c r="E437" s="175" t="s">
        <v>35</v>
      </c>
      <c r="F437" s="176" t="s">
        <v>626</v>
      </c>
      <c r="H437" s="175" t="s">
        <v>35</v>
      </c>
      <c r="I437" s="177"/>
      <c r="L437" s="174"/>
      <c r="M437" s="178"/>
      <c r="T437" s="179"/>
      <c r="AT437" s="175" t="s">
        <v>145</v>
      </c>
      <c r="AU437" s="175" t="s">
        <v>86</v>
      </c>
      <c r="AV437" s="14" t="s">
        <v>86</v>
      </c>
      <c r="AW437" s="14" t="s">
        <v>37</v>
      </c>
      <c r="AX437" s="14" t="s">
        <v>78</v>
      </c>
      <c r="AY437" s="175" t="s">
        <v>129</v>
      </c>
    </row>
    <row r="438" spans="2:65" s="12" customFormat="1">
      <c r="B438" s="144"/>
      <c r="D438" s="145" t="s">
        <v>145</v>
      </c>
      <c r="E438" s="146" t="s">
        <v>35</v>
      </c>
      <c r="F438" s="147" t="s">
        <v>873</v>
      </c>
      <c r="H438" s="148">
        <v>3</v>
      </c>
      <c r="I438" s="149"/>
      <c r="L438" s="144"/>
      <c r="M438" s="150"/>
      <c r="T438" s="151"/>
      <c r="AT438" s="146" t="s">
        <v>145</v>
      </c>
      <c r="AU438" s="146" t="s">
        <v>86</v>
      </c>
      <c r="AV438" s="12" t="s">
        <v>88</v>
      </c>
      <c r="AW438" s="12" t="s">
        <v>37</v>
      </c>
      <c r="AX438" s="12" t="s">
        <v>86</v>
      </c>
      <c r="AY438" s="146" t="s">
        <v>129</v>
      </c>
    </row>
    <row r="439" spans="2:65" s="1" customFormat="1" ht="24.2" customHeight="1">
      <c r="B439" s="32"/>
      <c r="C439" s="127" t="s">
        <v>874</v>
      </c>
      <c r="D439" s="127" t="s">
        <v>132</v>
      </c>
      <c r="E439" s="128" t="s">
        <v>875</v>
      </c>
      <c r="F439" s="129" t="s">
        <v>876</v>
      </c>
      <c r="G439" s="130" t="s">
        <v>358</v>
      </c>
      <c r="H439" s="131">
        <v>33.5</v>
      </c>
      <c r="I439" s="132"/>
      <c r="J439" s="133">
        <f>ROUND(I439*H439,2)</f>
        <v>0</v>
      </c>
      <c r="K439" s="129" t="s">
        <v>141</v>
      </c>
      <c r="L439" s="32"/>
      <c r="M439" s="134" t="s">
        <v>35</v>
      </c>
      <c r="N439" s="135" t="s">
        <v>49</v>
      </c>
      <c r="P439" s="136">
        <f>O439*H439</f>
        <v>0</v>
      </c>
      <c r="Q439" s="136">
        <v>0.26</v>
      </c>
      <c r="R439" s="136">
        <f>Q439*H439</f>
        <v>8.7100000000000009</v>
      </c>
      <c r="S439" s="136">
        <v>0</v>
      </c>
      <c r="T439" s="137">
        <f>S439*H439</f>
        <v>0</v>
      </c>
      <c r="AR439" s="138" t="s">
        <v>136</v>
      </c>
      <c r="AT439" s="138" t="s">
        <v>132</v>
      </c>
      <c r="AU439" s="138" t="s">
        <v>86</v>
      </c>
      <c r="AY439" s="17" t="s">
        <v>129</v>
      </c>
      <c r="BE439" s="139">
        <f>IF(N439="základní",J439,0)</f>
        <v>0</v>
      </c>
      <c r="BF439" s="139">
        <f>IF(N439="snížená",J439,0)</f>
        <v>0</v>
      </c>
      <c r="BG439" s="139">
        <f>IF(N439="zákl. přenesená",J439,0)</f>
        <v>0</v>
      </c>
      <c r="BH439" s="139">
        <f>IF(N439="sníž. přenesená",J439,0)</f>
        <v>0</v>
      </c>
      <c r="BI439" s="139">
        <f>IF(N439="nulová",J439,0)</f>
        <v>0</v>
      </c>
      <c r="BJ439" s="17" t="s">
        <v>86</v>
      </c>
      <c r="BK439" s="139">
        <f>ROUND(I439*H439,2)</f>
        <v>0</v>
      </c>
      <c r="BL439" s="17" t="s">
        <v>136</v>
      </c>
      <c r="BM439" s="138" t="s">
        <v>877</v>
      </c>
    </row>
    <row r="440" spans="2:65" s="1" customFormat="1">
      <c r="B440" s="32"/>
      <c r="D440" s="140" t="s">
        <v>143</v>
      </c>
      <c r="F440" s="141" t="s">
        <v>878</v>
      </c>
      <c r="I440" s="142"/>
      <c r="L440" s="32"/>
      <c r="M440" s="143"/>
      <c r="T440" s="53"/>
      <c r="AT440" s="17" t="s">
        <v>143</v>
      </c>
      <c r="AU440" s="17" t="s">
        <v>86</v>
      </c>
    </row>
    <row r="441" spans="2:65" s="14" customFormat="1">
      <c r="B441" s="174"/>
      <c r="D441" s="145" t="s">
        <v>145</v>
      </c>
      <c r="E441" s="175" t="s">
        <v>35</v>
      </c>
      <c r="F441" s="176" t="s">
        <v>683</v>
      </c>
      <c r="H441" s="175" t="s">
        <v>35</v>
      </c>
      <c r="I441" s="177"/>
      <c r="L441" s="174"/>
      <c r="M441" s="178"/>
      <c r="T441" s="179"/>
      <c r="AT441" s="175" t="s">
        <v>145</v>
      </c>
      <c r="AU441" s="175" t="s">
        <v>86</v>
      </c>
      <c r="AV441" s="14" t="s">
        <v>86</v>
      </c>
      <c r="AW441" s="14" t="s">
        <v>37</v>
      </c>
      <c r="AX441" s="14" t="s">
        <v>78</v>
      </c>
      <c r="AY441" s="175" t="s">
        <v>129</v>
      </c>
    </row>
    <row r="442" spans="2:65" s="12" customFormat="1">
      <c r="B442" s="144"/>
      <c r="D442" s="145" t="s">
        <v>145</v>
      </c>
      <c r="E442" s="146" t="s">
        <v>35</v>
      </c>
      <c r="F442" s="147" t="s">
        <v>879</v>
      </c>
      <c r="H442" s="148">
        <v>33.5</v>
      </c>
      <c r="I442" s="149"/>
      <c r="L442" s="144"/>
      <c r="M442" s="150"/>
      <c r="T442" s="151"/>
      <c r="AT442" s="146" t="s">
        <v>145</v>
      </c>
      <c r="AU442" s="146" t="s">
        <v>86</v>
      </c>
      <c r="AV442" s="12" t="s">
        <v>88</v>
      </c>
      <c r="AW442" s="12" t="s">
        <v>37</v>
      </c>
      <c r="AX442" s="12" t="s">
        <v>86</v>
      </c>
      <c r="AY442" s="146" t="s">
        <v>129</v>
      </c>
    </row>
    <row r="443" spans="2:65" s="1" customFormat="1" ht="21.75" customHeight="1">
      <c r="B443" s="32"/>
      <c r="C443" s="127" t="s">
        <v>880</v>
      </c>
      <c r="D443" s="127" t="s">
        <v>132</v>
      </c>
      <c r="E443" s="128" t="s">
        <v>881</v>
      </c>
      <c r="F443" s="129" t="s">
        <v>882</v>
      </c>
      <c r="G443" s="130" t="s">
        <v>358</v>
      </c>
      <c r="H443" s="131">
        <v>33.5</v>
      </c>
      <c r="I443" s="132"/>
      <c r="J443" s="133">
        <f>ROUND(I443*H443,2)</f>
        <v>0</v>
      </c>
      <c r="K443" s="129" t="s">
        <v>141</v>
      </c>
      <c r="L443" s="32"/>
      <c r="M443" s="134" t="s">
        <v>35</v>
      </c>
      <c r="N443" s="135" t="s">
        <v>49</v>
      </c>
      <c r="P443" s="136">
        <f>O443*H443</f>
        <v>0</v>
      </c>
      <c r="Q443" s="136">
        <v>6.9999999999999994E-5</v>
      </c>
      <c r="R443" s="136">
        <f>Q443*H443</f>
        <v>2.3449999999999999E-3</v>
      </c>
      <c r="S443" s="136">
        <v>0</v>
      </c>
      <c r="T443" s="137">
        <f>S443*H443</f>
        <v>0</v>
      </c>
      <c r="AR443" s="138" t="s">
        <v>136</v>
      </c>
      <c r="AT443" s="138" t="s">
        <v>132</v>
      </c>
      <c r="AU443" s="138" t="s">
        <v>86</v>
      </c>
      <c r="AY443" s="17" t="s">
        <v>129</v>
      </c>
      <c r="BE443" s="139">
        <f>IF(N443="základní",J443,0)</f>
        <v>0</v>
      </c>
      <c r="BF443" s="139">
        <f>IF(N443="snížená",J443,0)</f>
        <v>0</v>
      </c>
      <c r="BG443" s="139">
        <f>IF(N443="zákl. přenesená",J443,0)</f>
        <v>0</v>
      </c>
      <c r="BH443" s="139">
        <f>IF(N443="sníž. přenesená",J443,0)</f>
        <v>0</v>
      </c>
      <c r="BI443" s="139">
        <f>IF(N443="nulová",J443,0)</f>
        <v>0</v>
      </c>
      <c r="BJ443" s="17" t="s">
        <v>86</v>
      </c>
      <c r="BK443" s="139">
        <f>ROUND(I443*H443,2)</f>
        <v>0</v>
      </c>
      <c r="BL443" s="17" t="s">
        <v>136</v>
      </c>
      <c r="BM443" s="138" t="s">
        <v>883</v>
      </c>
    </row>
    <row r="444" spans="2:65" s="1" customFormat="1">
      <c r="B444" s="32"/>
      <c r="D444" s="140" t="s">
        <v>143</v>
      </c>
      <c r="F444" s="141" t="s">
        <v>884</v>
      </c>
      <c r="I444" s="142"/>
      <c r="L444" s="32"/>
      <c r="M444" s="143"/>
      <c r="T444" s="53"/>
      <c r="AT444" s="17" t="s">
        <v>143</v>
      </c>
      <c r="AU444" s="17" t="s">
        <v>86</v>
      </c>
    </row>
    <row r="445" spans="2:65" s="14" customFormat="1">
      <c r="B445" s="174"/>
      <c r="D445" s="145" t="s">
        <v>145</v>
      </c>
      <c r="E445" s="175" t="s">
        <v>35</v>
      </c>
      <c r="F445" s="176" t="s">
        <v>683</v>
      </c>
      <c r="H445" s="175" t="s">
        <v>35</v>
      </c>
      <c r="I445" s="177"/>
      <c r="L445" s="174"/>
      <c r="M445" s="178"/>
      <c r="T445" s="179"/>
      <c r="AT445" s="175" t="s">
        <v>145</v>
      </c>
      <c r="AU445" s="175" t="s">
        <v>86</v>
      </c>
      <c r="AV445" s="14" t="s">
        <v>86</v>
      </c>
      <c r="AW445" s="14" t="s">
        <v>37</v>
      </c>
      <c r="AX445" s="14" t="s">
        <v>78</v>
      </c>
      <c r="AY445" s="175" t="s">
        <v>129</v>
      </c>
    </row>
    <row r="446" spans="2:65" s="12" customFormat="1">
      <c r="B446" s="144"/>
      <c r="D446" s="145" t="s">
        <v>145</v>
      </c>
      <c r="E446" s="146" t="s">
        <v>35</v>
      </c>
      <c r="F446" s="147" t="s">
        <v>879</v>
      </c>
      <c r="H446" s="148">
        <v>33.5</v>
      </c>
      <c r="I446" s="149"/>
      <c r="L446" s="144"/>
      <c r="M446" s="150"/>
      <c r="T446" s="151"/>
      <c r="AT446" s="146" t="s">
        <v>145</v>
      </c>
      <c r="AU446" s="146" t="s">
        <v>86</v>
      </c>
      <c r="AV446" s="12" t="s">
        <v>88</v>
      </c>
      <c r="AW446" s="12" t="s">
        <v>37</v>
      </c>
      <c r="AX446" s="12" t="s">
        <v>86</v>
      </c>
      <c r="AY446" s="146" t="s">
        <v>129</v>
      </c>
    </row>
    <row r="447" spans="2:65" s="11" customFormat="1" ht="25.9" customHeight="1">
      <c r="B447" s="115"/>
      <c r="D447" s="116" t="s">
        <v>77</v>
      </c>
      <c r="E447" s="117" t="s">
        <v>101</v>
      </c>
      <c r="F447" s="117" t="s">
        <v>102</v>
      </c>
      <c r="I447" s="118"/>
      <c r="J447" s="119">
        <f>BK447</f>
        <v>0</v>
      </c>
      <c r="L447" s="115"/>
      <c r="M447" s="120"/>
      <c r="P447" s="121">
        <f>P448</f>
        <v>0</v>
      </c>
      <c r="R447" s="121">
        <f>R448</f>
        <v>0</v>
      </c>
      <c r="T447" s="122">
        <f>T448</f>
        <v>0</v>
      </c>
      <c r="AR447" s="116" t="s">
        <v>159</v>
      </c>
      <c r="AT447" s="123" t="s">
        <v>77</v>
      </c>
      <c r="AU447" s="123" t="s">
        <v>78</v>
      </c>
      <c r="AY447" s="116" t="s">
        <v>129</v>
      </c>
      <c r="BK447" s="124">
        <f>BK448</f>
        <v>0</v>
      </c>
    </row>
    <row r="448" spans="2:65" s="11" customFormat="1" ht="22.9" customHeight="1">
      <c r="B448" s="115"/>
      <c r="D448" s="116" t="s">
        <v>77</v>
      </c>
      <c r="E448" s="125" t="s">
        <v>885</v>
      </c>
      <c r="F448" s="125" t="s">
        <v>886</v>
      </c>
      <c r="I448" s="118"/>
      <c r="J448" s="126">
        <f>BK448</f>
        <v>0</v>
      </c>
      <c r="L448" s="115"/>
      <c r="M448" s="120"/>
      <c r="P448" s="121">
        <f>SUM(P449:P452)</f>
        <v>0</v>
      </c>
      <c r="R448" s="121">
        <f>SUM(R449:R452)</f>
        <v>0</v>
      </c>
      <c r="T448" s="122">
        <f>SUM(T449:T452)</f>
        <v>0</v>
      </c>
      <c r="AR448" s="116" t="s">
        <v>159</v>
      </c>
      <c r="AT448" s="123" t="s">
        <v>77</v>
      </c>
      <c r="AU448" s="123" t="s">
        <v>86</v>
      </c>
      <c r="AY448" s="116" t="s">
        <v>129</v>
      </c>
      <c r="BK448" s="124">
        <f>SUM(BK449:BK452)</f>
        <v>0</v>
      </c>
    </row>
    <row r="449" spans="2:65" s="1" customFormat="1" ht="16.5" customHeight="1">
      <c r="B449" s="32"/>
      <c r="C449" s="127" t="s">
        <v>887</v>
      </c>
      <c r="D449" s="127" t="s">
        <v>132</v>
      </c>
      <c r="E449" s="128" t="s">
        <v>888</v>
      </c>
      <c r="F449" s="129" t="s">
        <v>889</v>
      </c>
      <c r="G449" s="130" t="s">
        <v>135</v>
      </c>
      <c r="H449" s="131">
        <v>1</v>
      </c>
      <c r="I449" s="132"/>
      <c r="J449" s="133">
        <f>ROUND(I449*H449,2)</f>
        <v>0</v>
      </c>
      <c r="K449" s="129" t="s">
        <v>141</v>
      </c>
      <c r="L449" s="32"/>
      <c r="M449" s="134" t="s">
        <v>35</v>
      </c>
      <c r="N449" s="135" t="s">
        <v>49</v>
      </c>
      <c r="P449" s="136">
        <f>O449*H449</f>
        <v>0</v>
      </c>
      <c r="Q449" s="136">
        <v>0</v>
      </c>
      <c r="R449" s="136">
        <f>Q449*H449</f>
        <v>0</v>
      </c>
      <c r="S449" s="136">
        <v>0</v>
      </c>
      <c r="T449" s="137">
        <f>S449*H449</f>
        <v>0</v>
      </c>
      <c r="AR449" s="138" t="s">
        <v>286</v>
      </c>
      <c r="AT449" s="138" t="s">
        <v>132</v>
      </c>
      <c r="AU449" s="138" t="s">
        <v>88</v>
      </c>
      <c r="AY449" s="17" t="s">
        <v>129</v>
      </c>
      <c r="BE449" s="139">
        <f>IF(N449="základní",J449,0)</f>
        <v>0</v>
      </c>
      <c r="BF449" s="139">
        <f>IF(N449="snížená",J449,0)</f>
        <v>0</v>
      </c>
      <c r="BG449" s="139">
        <f>IF(N449="zákl. přenesená",J449,0)</f>
        <v>0</v>
      </c>
      <c r="BH449" s="139">
        <f>IF(N449="sníž. přenesená",J449,0)</f>
        <v>0</v>
      </c>
      <c r="BI449" s="139">
        <f>IF(N449="nulová",J449,0)</f>
        <v>0</v>
      </c>
      <c r="BJ449" s="17" t="s">
        <v>86</v>
      </c>
      <c r="BK449" s="139">
        <f>ROUND(I449*H449,2)</f>
        <v>0</v>
      </c>
      <c r="BL449" s="17" t="s">
        <v>286</v>
      </c>
      <c r="BM449" s="138" t="s">
        <v>890</v>
      </c>
    </row>
    <row r="450" spans="2:65" s="1" customFormat="1">
      <c r="B450" s="32"/>
      <c r="D450" s="140" t="s">
        <v>143</v>
      </c>
      <c r="F450" s="141" t="s">
        <v>891</v>
      </c>
      <c r="I450" s="142"/>
      <c r="L450" s="32"/>
      <c r="M450" s="143"/>
      <c r="T450" s="53"/>
      <c r="AT450" s="17" t="s">
        <v>143</v>
      </c>
      <c r="AU450" s="17" t="s">
        <v>88</v>
      </c>
    </row>
    <row r="451" spans="2:65" s="1" customFormat="1" ht="16.5" customHeight="1">
      <c r="B451" s="32"/>
      <c r="C451" s="127" t="s">
        <v>892</v>
      </c>
      <c r="D451" s="127" t="s">
        <v>132</v>
      </c>
      <c r="E451" s="128" t="s">
        <v>893</v>
      </c>
      <c r="F451" s="129" t="s">
        <v>894</v>
      </c>
      <c r="G451" s="130" t="s">
        <v>135</v>
      </c>
      <c r="H451" s="131">
        <v>1</v>
      </c>
      <c r="I451" s="132"/>
      <c r="J451" s="133">
        <f>ROUND(I451*H451,2)</f>
        <v>0</v>
      </c>
      <c r="K451" s="129" t="s">
        <v>141</v>
      </c>
      <c r="L451" s="32"/>
      <c r="M451" s="134" t="s">
        <v>35</v>
      </c>
      <c r="N451" s="135" t="s">
        <v>49</v>
      </c>
      <c r="P451" s="136">
        <f>O451*H451</f>
        <v>0</v>
      </c>
      <c r="Q451" s="136">
        <v>0</v>
      </c>
      <c r="R451" s="136">
        <f>Q451*H451</f>
        <v>0</v>
      </c>
      <c r="S451" s="136">
        <v>0</v>
      </c>
      <c r="T451" s="137">
        <f>S451*H451</f>
        <v>0</v>
      </c>
      <c r="AR451" s="138" t="s">
        <v>286</v>
      </c>
      <c r="AT451" s="138" t="s">
        <v>132</v>
      </c>
      <c r="AU451" s="138" t="s">
        <v>88</v>
      </c>
      <c r="AY451" s="17" t="s">
        <v>129</v>
      </c>
      <c r="BE451" s="139">
        <f>IF(N451="základní",J451,0)</f>
        <v>0</v>
      </c>
      <c r="BF451" s="139">
        <f>IF(N451="snížená",J451,0)</f>
        <v>0</v>
      </c>
      <c r="BG451" s="139">
        <f>IF(N451="zákl. přenesená",J451,0)</f>
        <v>0</v>
      </c>
      <c r="BH451" s="139">
        <f>IF(N451="sníž. přenesená",J451,0)</f>
        <v>0</v>
      </c>
      <c r="BI451" s="139">
        <f>IF(N451="nulová",J451,0)</f>
        <v>0</v>
      </c>
      <c r="BJ451" s="17" t="s">
        <v>86</v>
      </c>
      <c r="BK451" s="139">
        <f>ROUND(I451*H451,2)</f>
        <v>0</v>
      </c>
      <c r="BL451" s="17" t="s">
        <v>286</v>
      </c>
      <c r="BM451" s="138" t="s">
        <v>895</v>
      </c>
    </row>
    <row r="452" spans="2:65" s="1" customFormat="1">
      <c r="B452" s="32"/>
      <c r="D452" s="140" t="s">
        <v>143</v>
      </c>
      <c r="F452" s="141" t="s">
        <v>896</v>
      </c>
      <c r="I452" s="142"/>
      <c r="L452" s="32"/>
      <c r="M452" s="159"/>
      <c r="N452" s="160"/>
      <c r="O452" s="160"/>
      <c r="P452" s="160"/>
      <c r="Q452" s="160"/>
      <c r="R452" s="160"/>
      <c r="S452" s="160"/>
      <c r="T452" s="161"/>
      <c r="AT452" s="17" t="s">
        <v>143</v>
      </c>
      <c r="AU452" s="17" t="s">
        <v>88</v>
      </c>
    </row>
    <row r="453" spans="2:65" s="1" customFormat="1" ht="6.95" customHeight="1">
      <c r="B453" s="41"/>
      <c r="C453" s="42"/>
      <c r="D453" s="42"/>
      <c r="E453" s="42"/>
      <c r="F453" s="42"/>
      <c r="G453" s="42"/>
      <c r="H453" s="42"/>
      <c r="I453" s="42"/>
      <c r="J453" s="42"/>
      <c r="K453" s="42"/>
      <c r="L453" s="32"/>
    </row>
  </sheetData>
  <sheetProtection algorithmName="SHA-512" hashValue="LrglLr57qCGhJZnKTRRLSVumnXetzPbSye+hl1O0RY2i2E/QoyvFpWeBftjozoT6otSgEPdH8iJq0ZDHwpFWdQ==" saltValue="Sbd+PhZLsPloVLBZxbX0OLDof49Ly5T2PJQHJ2RTeQfdoGGPNDBFEqWH2PrTyC9ipvCRKuLLlh2Q0kZX2UeSSA==" spinCount="100000" sheet="1" objects="1" scenarios="1" formatColumns="0" formatRows="0" autoFilter="0"/>
  <autoFilter ref="C95:K452" xr:uid="{00000000-0009-0000-0000-000002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200-000000000000}"/>
    <hyperlink ref="F102" r:id="rId2" xr:uid="{00000000-0004-0000-0200-000001000000}"/>
    <hyperlink ref="F106" r:id="rId3" xr:uid="{00000000-0004-0000-0200-000002000000}"/>
    <hyperlink ref="F119" r:id="rId4" xr:uid="{00000000-0004-0000-0200-000003000000}"/>
    <hyperlink ref="F138" r:id="rId5" xr:uid="{00000000-0004-0000-0200-000004000000}"/>
    <hyperlink ref="F140" r:id="rId6" xr:uid="{00000000-0004-0000-0200-000005000000}"/>
    <hyperlink ref="F142" r:id="rId7" xr:uid="{00000000-0004-0000-0200-000006000000}"/>
    <hyperlink ref="F149" r:id="rId8" xr:uid="{00000000-0004-0000-0200-000007000000}"/>
    <hyperlink ref="F158" r:id="rId9" xr:uid="{00000000-0004-0000-0200-000008000000}"/>
    <hyperlink ref="F164" r:id="rId10" xr:uid="{00000000-0004-0000-0200-000009000000}"/>
    <hyperlink ref="F166" r:id="rId11" xr:uid="{00000000-0004-0000-0200-00000A000000}"/>
    <hyperlink ref="F175" r:id="rId12" xr:uid="{00000000-0004-0000-0200-00000B000000}"/>
    <hyperlink ref="F177" r:id="rId13" xr:uid="{00000000-0004-0000-0200-00000C000000}"/>
    <hyperlink ref="F186" r:id="rId14" xr:uid="{00000000-0004-0000-0200-00000D000000}"/>
    <hyperlink ref="F188" r:id="rId15" xr:uid="{00000000-0004-0000-0200-00000E000000}"/>
    <hyperlink ref="F191" r:id="rId16" xr:uid="{00000000-0004-0000-0200-00000F000000}"/>
    <hyperlink ref="F195" r:id="rId17" xr:uid="{00000000-0004-0000-0200-000010000000}"/>
    <hyperlink ref="F198" r:id="rId18" xr:uid="{00000000-0004-0000-0200-000011000000}"/>
    <hyperlink ref="F201" r:id="rId19" xr:uid="{00000000-0004-0000-0200-000012000000}"/>
    <hyperlink ref="F216" r:id="rId20" xr:uid="{00000000-0004-0000-0200-000013000000}"/>
    <hyperlink ref="F220" r:id="rId21" xr:uid="{00000000-0004-0000-0200-000014000000}"/>
    <hyperlink ref="F222" r:id="rId22" xr:uid="{00000000-0004-0000-0200-000015000000}"/>
    <hyperlink ref="F224" r:id="rId23" xr:uid="{00000000-0004-0000-0200-000016000000}"/>
    <hyperlink ref="F227" r:id="rId24" xr:uid="{00000000-0004-0000-0200-000017000000}"/>
    <hyperlink ref="F233" r:id="rId25" xr:uid="{00000000-0004-0000-0200-000018000000}"/>
    <hyperlink ref="F239" r:id="rId26" xr:uid="{00000000-0004-0000-0200-000019000000}"/>
    <hyperlink ref="F245" r:id="rId27" xr:uid="{00000000-0004-0000-0200-00001A000000}"/>
    <hyperlink ref="F252" r:id="rId28" xr:uid="{00000000-0004-0000-0200-00001B000000}"/>
    <hyperlink ref="F262" r:id="rId29" xr:uid="{00000000-0004-0000-0200-00001C000000}"/>
    <hyperlink ref="F270" r:id="rId30" xr:uid="{00000000-0004-0000-0200-00001D000000}"/>
    <hyperlink ref="F272" r:id="rId31" xr:uid="{00000000-0004-0000-0200-00001E000000}"/>
    <hyperlink ref="F276" r:id="rId32" xr:uid="{00000000-0004-0000-0200-00001F000000}"/>
    <hyperlink ref="F280" r:id="rId33" xr:uid="{00000000-0004-0000-0200-000020000000}"/>
    <hyperlink ref="F284" r:id="rId34" xr:uid="{00000000-0004-0000-0200-000021000000}"/>
    <hyperlink ref="F288" r:id="rId35" xr:uid="{00000000-0004-0000-0200-000022000000}"/>
    <hyperlink ref="F292" r:id="rId36" xr:uid="{00000000-0004-0000-0200-000023000000}"/>
    <hyperlink ref="F296" r:id="rId37" xr:uid="{00000000-0004-0000-0200-000024000000}"/>
    <hyperlink ref="F303" r:id="rId38" xr:uid="{00000000-0004-0000-0200-000025000000}"/>
    <hyperlink ref="F307" r:id="rId39" xr:uid="{00000000-0004-0000-0200-000026000000}"/>
    <hyperlink ref="F311" r:id="rId40" xr:uid="{00000000-0004-0000-0200-000027000000}"/>
    <hyperlink ref="F317" r:id="rId41" xr:uid="{00000000-0004-0000-0200-000028000000}"/>
    <hyperlink ref="F324" r:id="rId42" xr:uid="{00000000-0004-0000-0200-000029000000}"/>
    <hyperlink ref="F329" r:id="rId43" xr:uid="{00000000-0004-0000-0200-00002A000000}"/>
    <hyperlink ref="F333" r:id="rId44" xr:uid="{00000000-0004-0000-0200-00002B000000}"/>
    <hyperlink ref="F337" r:id="rId45" xr:uid="{00000000-0004-0000-0200-00002C000000}"/>
    <hyperlink ref="F343" r:id="rId46" xr:uid="{00000000-0004-0000-0200-00002D000000}"/>
    <hyperlink ref="F347" r:id="rId47" xr:uid="{00000000-0004-0000-0200-00002E000000}"/>
    <hyperlink ref="F351" r:id="rId48" xr:uid="{00000000-0004-0000-0200-00002F000000}"/>
    <hyperlink ref="F355" r:id="rId49" xr:uid="{00000000-0004-0000-0200-000030000000}"/>
    <hyperlink ref="F359" r:id="rId50" xr:uid="{00000000-0004-0000-0200-000031000000}"/>
    <hyperlink ref="F363" r:id="rId51" xr:uid="{00000000-0004-0000-0200-000032000000}"/>
    <hyperlink ref="F370" r:id="rId52" xr:uid="{00000000-0004-0000-0200-000033000000}"/>
    <hyperlink ref="F374" r:id="rId53" xr:uid="{00000000-0004-0000-0200-000034000000}"/>
    <hyperlink ref="F378" r:id="rId54" xr:uid="{00000000-0004-0000-0200-000035000000}"/>
    <hyperlink ref="F385" r:id="rId55" xr:uid="{00000000-0004-0000-0200-000036000000}"/>
    <hyperlink ref="F390" r:id="rId56" xr:uid="{00000000-0004-0000-0200-000037000000}"/>
    <hyperlink ref="F392" r:id="rId57" xr:uid="{00000000-0004-0000-0200-000038000000}"/>
    <hyperlink ref="F394" r:id="rId58" xr:uid="{00000000-0004-0000-0200-000039000000}"/>
    <hyperlink ref="F396" r:id="rId59" xr:uid="{00000000-0004-0000-0200-00003A000000}"/>
    <hyperlink ref="F398" r:id="rId60" xr:uid="{00000000-0004-0000-0200-00003B000000}"/>
    <hyperlink ref="F400" r:id="rId61" xr:uid="{00000000-0004-0000-0200-00003C000000}"/>
    <hyperlink ref="F402" r:id="rId62" xr:uid="{00000000-0004-0000-0200-00003D000000}"/>
    <hyperlink ref="F407" r:id="rId63" xr:uid="{00000000-0004-0000-0200-00003E000000}"/>
    <hyperlink ref="F418" r:id="rId64" xr:uid="{00000000-0004-0000-0200-00003F000000}"/>
    <hyperlink ref="F424" r:id="rId65" xr:uid="{00000000-0004-0000-0200-000040000000}"/>
    <hyperlink ref="F428" r:id="rId66" xr:uid="{00000000-0004-0000-0200-000041000000}"/>
    <hyperlink ref="F432" r:id="rId67" xr:uid="{00000000-0004-0000-0200-000042000000}"/>
    <hyperlink ref="F436" r:id="rId68" xr:uid="{00000000-0004-0000-0200-000043000000}"/>
    <hyperlink ref="F440" r:id="rId69" xr:uid="{00000000-0004-0000-0200-000044000000}"/>
    <hyperlink ref="F444" r:id="rId70" xr:uid="{00000000-0004-0000-0200-000045000000}"/>
    <hyperlink ref="F450" r:id="rId71" xr:uid="{00000000-0004-0000-0200-000046000000}"/>
    <hyperlink ref="F452" r:id="rId72" xr:uid="{00000000-0004-0000-0200-00004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1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69" t="str">
        <f>'Rekapitulace stavby'!K6</f>
        <v>Revitalizace veřejného prostoru a realizace biatlonového tréninkového centra_ETAPA - I</v>
      </c>
      <c r="F7" s="270"/>
      <c r="G7" s="270"/>
      <c r="H7" s="270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67" t="s">
        <v>897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35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14. 7. 2025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">
        <v>28</v>
      </c>
      <c r="L14" s="32"/>
    </row>
    <row r="15" spans="2:46" s="1" customFormat="1" ht="18" customHeight="1">
      <c r="B15" s="32"/>
      <c r="E15" s="25" t="s">
        <v>29</v>
      </c>
      <c r="I15" s="27" t="s">
        <v>30</v>
      </c>
      <c r="J15" s="25" t="s">
        <v>31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32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72" t="str">
        <f>'Rekapitulace stavby'!E14</f>
        <v>Vyplň údaj</v>
      </c>
      <c r="F18" s="273"/>
      <c r="G18" s="273"/>
      <c r="H18" s="273"/>
      <c r="I18" s="27" t="s">
        <v>30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34</v>
      </c>
      <c r="I20" s="27" t="s">
        <v>27</v>
      </c>
      <c r="J20" s="25" t="s">
        <v>35</v>
      </c>
      <c r="L20" s="32"/>
    </row>
    <row r="21" spans="2:12" s="1" customFormat="1" ht="18" customHeight="1">
      <c r="B21" s="32"/>
      <c r="E21" s="25" t="s">
        <v>36</v>
      </c>
      <c r="I21" s="27" t="s">
        <v>30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27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30</v>
      </c>
      <c r="J24" s="25" t="s">
        <v>41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47.25" customHeight="1">
      <c r="B27" s="86"/>
      <c r="E27" s="274" t="s">
        <v>43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ROUND(J92,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5" customHeight="1">
      <c r="B33" s="32"/>
      <c r="D33" s="52" t="s">
        <v>48</v>
      </c>
      <c r="E33" s="27" t="s">
        <v>49</v>
      </c>
      <c r="F33" s="88">
        <f>ROUND((SUM(BE92:BE311)),  2)</f>
        <v>0</v>
      </c>
      <c r="I33" s="89">
        <v>0.21</v>
      </c>
      <c r="J33" s="88">
        <f>ROUND(((SUM(BE92:BE311))*I33),  2)</f>
        <v>0</v>
      </c>
      <c r="L33" s="32"/>
    </row>
    <row r="34" spans="2:12" s="1" customFormat="1" ht="14.45" customHeight="1">
      <c r="B34" s="32"/>
      <c r="E34" s="27" t="s">
        <v>50</v>
      </c>
      <c r="F34" s="88">
        <f>ROUND((SUM(BF92:BF311)),  2)</f>
        <v>0</v>
      </c>
      <c r="I34" s="89">
        <v>0.12</v>
      </c>
      <c r="J34" s="88">
        <f>ROUND(((SUM(BF92:BF311))*I34),  2)</f>
        <v>0</v>
      </c>
      <c r="L34" s="32"/>
    </row>
    <row r="35" spans="2:12" s="1" customFormat="1" ht="14.45" hidden="1" customHeight="1">
      <c r="B35" s="32"/>
      <c r="E35" s="27" t="s">
        <v>51</v>
      </c>
      <c r="F35" s="88">
        <f>ROUND((SUM(BG92:BG311)),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52</v>
      </c>
      <c r="F36" s="88">
        <f>ROUND((SUM(BH92:BH311)),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53</v>
      </c>
      <c r="F37" s="88">
        <f>ROUND((SUM(BI92:BI311)),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69" t="str">
        <f>E7</f>
        <v>Revitalizace veřejného prostoru a realizace biatlonového tréninkového centra_ETAPA - I</v>
      </c>
      <c r="F48" s="270"/>
      <c r="G48" s="270"/>
      <c r="H48" s="270"/>
      <c r="L48" s="32"/>
    </row>
    <row r="49" spans="2:47" s="1" customFormat="1" ht="12" customHeight="1">
      <c r="B49" s="32"/>
      <c r="C49" s="27" t="s">
        <v>105</v>
      </c>
      <c r="L49" s="32"/>
    </row>
    <row r="50" spans="2:47" s="1" customFormat="1" ht="16.5" customHeight="1">
      <c r="B50" s="32"/>
      <c r="E50" s="267" t="str">
        <f>E9</f>
        <v>SO-03 - Vzduchovková střelnice</v>
      </c>
      <c r="F50" s="268"/>
      <c r="G50" s="268"/>
      <c r="H50" s="26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Ostrov</v>
      </c>
      <c r="I52" s="27" t="s">
        <v>24</v>
      </c>
      <c r="J52" s="49" t="str">
        <f>IF(J12="","",J12)</f>
        <v>14. 7. 2025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>Město Ostrov; Jáchymovská 1, 363 01 Ostrov</v>
      </c>
      <c r="I54" s="27" t="s">
        <v>34</v>
      </c>
      <c r="J54" s="30" t="str">
        <f>E21</f>
        <v>FJ Atelier</v>
      </c>
      <c r="L54" s="32"/>
    </row>
    <row r="55" spans="2:47" s="1" customFormat="1" ht="15.2" customHeight="1">
      <c r="B55" s="32"/>
      <c r="C55" s="27" t="s">
        <v>32</v>
      </c>
      <c r="F55" s="25" t="str">
        <f>IF(E18="","",E18)</f>
        <v>Vyplň údaj</v>
      </c>
      <c r="I55" s="27" t="s">
        <v>38</v>
      </c>
      <c r="J55" s="30" t="str">
        <f>E24</f>
        <v>Jung Michal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76</v>
      </c>
      <c r="J59" s="63">
        <f>J92</f>
        <v>0</v>
      </c>
      <c r="L59" s="32"/>
      <c r="AU59" s="17" t="s">
        <v>110</v>
      </c>
    </row>
    <row r="60" spans="2:47" s="8" customFormat="1" ht="24.9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>
      <c r="B61" s="103"/>
      <c r="D61" s="104" t="s">
        <v>238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>
      <c r="B62" s="103"/>
      <c r="D62" s="104" t="s">
        <v>240</v>
      </c>
      <c r="E62" s="105"/>
      <c r="F62" s="105"/>
      <c r="G62" s="105"/>
      <c r="H62" s="105"/>
      <c r="I62" s="105"/>
      <c r="J62" s="106">
        <f>J127</f>
        <v>0</v>
      </c>
      <c r="L62" s="103"/>
    </row>
    <row r="63" spans="2:47" s="9" customFormat="1" ht="19.899999999999999" customHeight="1">
      <c r="B63" s="103"/>
      <c r="D63" s="104" t="s">
        <v>898</v>
      </c>
      <c r="E63" s="105"/>
      <c r="F63" s="105"/>
      <c r="G63" s="105"/>
      <c r="H63" s="105"/>
      <c r="I63" s="105"/>
      <c r="J63" s="106">
        <f>J175</f>
        <v>0</v>
      </c>
      <c r="L63" s="103"/>
    </row>
    <row r="64" spans="2:47" s="9" customFormat="1" ht="19.899999999999999" customHeight="1">
      <c r="B64" s="103"/>
      <c r="D64" s="104" t="s">
        <v>899</v>
      </c>
      <c r="E64" s="105"/>
      <c r="F64" s="105"/>
      <c r="G64" s="105"/>
      <c r="H64" s="105"/>
      <c r="I64" s="105"/>
      <c r="J64" s="106">
        <f>J200</f>
        <v>0</v>
      </c>
      <c r="L64" s="103"/>
    </row>
    <row r="65" spans="2:12" s="9" customFormat="1" ht="19.899999999999999" customHeight="1">
      <c r="B65" s="103"/>
      <c r="D65" s="104" t="s">
        <v>900</v>
      </c>
      <c r="E65" s="105"/>
      <c r="F65" s="105"/>
      <c r="G65" s="105"/>
      <c r="H65" s="105"/>
      <c r="I65" s="105"/>
      <c r="J65" s="106">
        <f>J211</f>
        <v>0</v>
      </c>
      <c r="L65" s="103"/>
    </row>
    <row r="66" spans="2:12" s="9" customFormat="1" ht="19.899999999999999" customHeight="1">
      <c r="B66" s="103"/>
      <c r="D66" s="104" t="s">
        <v>901</v>
      </c>
      <c r="E66" s="105"/>
      <c r="F66" s="105"/>
      <c r="G66" s="105"/>
      <c r="H66" s="105"/>
      <c r="I66" s="105"/>
      <c r="J66" s="106">
        <f>J222</f>
        <v>0</v>
      </c>
      <c r="L66" s="103"/>
    </row>
    <row r="67" spans="2:12" s="9" customFormat="1" ht="19.899999999999999" customHeight="1">
      <c r="B67" s="103"/>
      <c r="D67" s="104" t="s">
        <v>902</v>
      </c>
      <c r="E67" s="105"/>
      <c r="F67" s="105"/>
      <c r="G67" s="105"/>
      <c r="H67" s="105"/>
      <c r="I67" s="105"/>
      <c r="J67" s="106">
        <f>J261</f>
        <v>0</v>
      </c>
      <c r="L67" s="103"/>
    </row>
    <row r="68" spans="2:12" s="9" customFormat="1" ht="19.899999999999999" customHeight="1">
      <c r="B68" s="103"/>
      <c r="D68" s="104" t="s">
        <v>241</v>
      </c>
      <c r="E68" s="105"/>
      <c r="F68" s="105"/>
      <c r="G68" s="105"/>
      <c r="H68" s="105"/>
      <c r="I68" s="105"/>
      <c r="J68" s="106">
        <f>J272</f>
        <v>0</v>
      </c>
      <c r="L68" s="103"/>
    </row>
    <row r="69" spans="2:12" s="8" customFormat="1" ht="24.95" customHeight="1">
      <c r="B69" s="99"/>
      <c r="D69" s="100" t="s">
        <v>242</v>
      </c>
      <c r="E69" s="101"/>
      <c r="F69" s="101"/>
      <c r="G69" s="101"/>
      <c r="H69" s="101"/>
      <c r="I69" s="101"/>
      <c r="J69" s="102">
        <f>J279</f>
        <v>0</v>
      </c>
      <c r="L69" s="99"/>
    </row>
    <row r="70" spans="2:12" s="9" customFormat="1" ht="19.899999999999999" customHeight="1">
      <c r="B70" s="103"/>
      <c r="D70" s="104" t="s">
        <v>903</v>
      </c>
      <c r="E70" s="105"/>
      <c r="F70" s="105"/>
      <c r="G70" s="105"/>
      <c r="H70" s="105"/>
      <c r="I70" s="105"/>
      <c r="J70" s="106">
        <f>J280</f>
        <v>0</v>
      </c>
      <c r="L70" s="103"/>
    </row>
    <row r="71" spans="2:12" s="8" customFormat="1" ht="24.95" customHeight="1">
      <c r="B71" s="99"/>
      <c r="D71" s="100" t="s">
        <v>252</v>
      </c>
      <c r="E71" s="101"/>
      <c r="F71" s="101"/>
      <c r="G71" s="101"/>
      <c r="H71" s="101"/>
      <c r="I71" s="101"/>
      <c r="J71" s="102">
        <f>J308</f>
        <v>0</v>
      </c>
      <c r="L71" s="99"/>
    </row>
    <row r="72" spans="2:12" s="9" customFormat="1" ht="19.899999999999999" customHeight="1">
      <c r="B72" s="103"/>
      <c r="D72" s="104" t="s">
        <v>904</v>
      </c>
      <c r="E72" s="105"/>
      <c r="F72" s="105"/>
      <c r="G72" s="105"/>
      <c r="H72" s="105"/>
      <c r="I72" s="105"/>
      <c r="J72" s="106">
        <f>J309</f>
        <v>0</v>
      </c>
      <c r="L72" s="103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114</v>
      </c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16</v>
      </c>
      <c r="L81" s="32"/>
    </row>
    <row r="82" spans="2:65" s="1" customFormat="1" ht="16.5" customHeight="1">
      <c r="B82" s="32"/>
      <c r="E82" s="269" t="str">
        <f>E7</f>
        <v>Revitalizace veřejného prostoru a realizace biatlonového tréninkového centra_ETAPA - I</v>
      </c>
      <c r="F82" s="270"/>
      <c r="G82" s="270"/>
      <c r="H82" s="270"/>
      <c r="L82" s="32"/>
    </row>
    <row r="83" spans="2:65" s="1" customFormat="1" ht="12" customHeight="1">
      <c r="B83" s="32"/>
      <c r="C83" s="27" t="s">
        <v>105</v>
      </c>
      <c r="L83" s="32"/>
    </row>
    <row r="84" spans="2:65" s="1" customFormat="1" ht="16.5" customHeight="1">
      <c r="B84" s="32"/>
      <c r="E84" s="267" t="str">
        <f>E9</f>
        <v>SO-03 - Vzduchovková střelnice</v>
      </c>
      <c r="F84" s="268"/>
      <c r="G84" s="268"/>
      <c r="H84" s="268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22</v>
      </c>
      <c r="F86" s="25" t="str">
        <f>F12</f>
        <v>Ostrov</v>
      </c>
      <c r="I86" s="27" t="s">
        <v>24</v>
      </c>
      <c r="J86" s="49" t="str">
        <f>IF(J12="","",J12)</f>
        <v>14. 7. 2025</v>
      </c>
      <c r="L86" s="32"/>
    </row>
    <row r="87" spans="2:65" s="1" customFormat="1" ht="6.95" customHeight="1">
      <c r="B87" s="32"/>
      <c r="L87" s="32"/>
    </row>
    <row r="88" spans="2:65" s="1" customFormat="1" ht="15.2" customHeight="1">
      <c r="B88" s="32"/>
      <c r="C88" s="27" t="s">
        <v>26</v>
      </c>
      <c r="F88" s="25" t="str">
        <f>E15</f>
        <v>Město Ostrov; Jáchymovská 1, 363 01 Ostrov</v>
      </c>
      <c r="I88" s="27" t="s">
        <v>34</v>
      </c>
      <c r="J88" s="30" t="str">
        <f>E21</f>
        <v>FJ Atelier</v>
      </c>
      <c r="L88" s="32"/>
    </row>
    <row r="89" spans="2:65" s="1" customFormat="1" ht="15.2" customHeight="1">
      <c r="B89" s="32"/>
      <c r="C89" s="27" t="s">
        <v>32</v>
      </c>
      <c r="F89" s="25" t="str">
        <f>IF(E18="","",E18)</f>
        <v>Vyplň údaj</v>
      </c>
      <c r="I89" s="27" t="s">
        <v>38</v>
      </c>
      <c r="J89" s="30" t="str">
        <f>E24</f>
        <v>Jung Michal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07"/>
      <c r="C91" s="108" t="s">
        <v>115</v>
      </c>
      <c r="D91" s="109" t="s">
        <v>63</v>
      </c>
      <c r="E91" s="109" t="s">
        <v>59</v>
      </c>
      <c r="F91" s="109" t="s">
        <v>60</v>
      </c>
      <c r="G91" s="109" t="s">
        <v>116</v>
      </c>
      <c r="H91" s="109" t="s">
        <v>117</v>
      </c>
      <c r="I91" s="109" t="s">
        <v>118</v>
      </c>
      <c r="J91" s="109" t="s">
        <v>109</v>
      </c>
      <c r="K91" s="110" t="s">
        <v>119</v>
      </c>
      <c r="L91" s="107"/>
      <c r="M91" s="56" t="s">
        <v>35</v>
      </c>
      <c r="N91" s="57" t="s">
        <v>48</v>
      </c>
      <c r="O91" s="57" t="s">
        <v>120</v>
      </c>
      <c r="P91" s="57" t="s">
        <v>121</v>
      </c>
      <c r="Q91" s="57" t="s">
        <v>122</v>
      </c>
      <c r="R91" s="57" t="s">
        <v>123</v>
      </c>
      <c r="S91" s="57" t="s">
        <v>124</v>
      </c>
      <c r="T91" s="58" t="s">
        <v>125</v>
      </c>
    </row>
    <row r="92" spans="2:65" s="1" customFormat="1" ht="22.9" customHeight="1">
      <c r="B92" s="32"/>
      <c r="C92" s="61" t="s">
        <v>126</v>
      </c>
      <c r="J92" s="111">
        <f>BK92</f>
        <v>0</v>
      </c>
      <c r="L92" s="32"/>
      <c r="M92" s="59"/>
      <c r="N92" s="50"/>
      <c r="O92" s="50"/>
      <c r="P92" s="112">
        <f>P93+P279+P308</f>
        <v>0</v>
      </c>
      <c r="Q92" s="50"/>
      <c r="R92" s="112">
        <f>R93+R279+R308</f>
        <v>503.46380245</v>
      </c>
      <c r="S92" s="50"/>
      <c r="T92" s="113">
        <f>T93+T279+T308</f>
        <v>0</v>
      </c>
      <c r="AT92" s="17" t="s">
        <v>77</v>
      </c>
      <c r="AU92" s="17" t="s">
        <v>110</v>
      </c>
      <c r="BK92" s="114">
        <f>BK93+BK279+BK308</f>
        <v>0</v>
      </c>
    </row>
    <row r="93" spans="2:65" s="11" customFormat="1" ht="25.9" customHeight="1">
      <c r="B93" s="115"/>
      <c r="D93" s="116" t="s">
        <v>77</v>
      </c>
      <c r="E93" s="117" t="s">
        <v>127</v>
      </c>
      <c r="F93" s="117" t="s">
        <v>128</v>
      </c>
      <c r="I93" s="118"/>
      <c r="J93" s="119">
        <f>BK93</f>
        <v>0</v>
      </c>
      <c r="L93" s="115"/>
      <c r="M93" s="120"/>
      <c r="P93" s="121">
        <f>P94+P127+P175+P200+P211+P222+P261+P272</f>
        <v>0</v>
      </c>
      <c r="R93" s="121">
        <f>R94+R127+R175+R200+R211+R222+R261+R272</f>
        <v>502.88058604999998</v>
      </c>
      <c r="T93" s="122">
        <f>T94+T127+T175+T200+T211+T222+T261+T272</f>
        <v>0</v>
      </c>
      <c r="AR93" s="116" t="s">
        <v>86</v>
      </c>
      <c r="AT93" s="123" t="s">
        <v>77</v>
      </c>
      <c r="AU93" s="123" t="s">
        <v>78</v>
      </c>
      <c r="AY93" s="116" t="s">
        <v>129</v>
      </c>
      <c r="BK93" s="124">
        <f>BK94+BK127+BK175+BK200+BK211+BK222+BK261+BK272</f>
        <v>0</v>
      </c>
    </row>
    <row r="94" spans="2:65" s="11" customFormat="1" ht="22.9" customHeight="1">
      <c r="B94" s="115"/>
      <c r="D94" s="116" t="s">
        <v>77</v>
      </c>
      <c r="E94" s="125" t="s">
        <v>86</v>
      </c>
      <c r="F94" s="125" t="s">
        <v>254</v>
      </c>
      <c r="I94" s="118"/>
      <c r="J94" s="126">
        <f>BK94</f>
        <v>0</v>
      </c>
      <c r="L94" s="115"/>
      <c r="M94" s="120"/>
      <c r="P94" s="121">
        <f>SUM(P95:P126)</f>
        <v>0</v>
      </c>
      <c r="R94" s="121">
        <f>SUM(R95:R126)</f>
        <v>0</v>
      </c>
      <c r="T94" s="122">
        <f>SUM(T95:T126)</f>
        <v>0</v>
      </c>
      <c r="AR94" s="116" t="s">
        <v>86</v>
      </c>
      <c r="AT94" s="123" t="s">
        <v>77</v>
      </c>
      <c r="AU94" s="123" t="s">
        <v>86</v>
      </c>
      <c r="AY94" s="116" t="s">
        <v>129</v>
      </c>
      <c r="BK94" s="124">
        <f>SUM(BK95:BK126)</f>
        <v>0</v>
      </c>
    </row>
    <row r="95" spans="2:65" s="1" customFormat="1" ht="16.5" customHeight="1">
      <c r="B95" s="32"/>
      <c r="C95" s="127" t="s">
        <v>86</v>
      </c>
      <c r="D95" s="127" t="s">
        <v>132</v>
      </c>
      <c r="E95" s="128" t="s">
        <v>905</v>
      </c>
      <c r="F95" s="129" t="s">
        <v>906</v>
      </c>
      <c r="G95" s="130" t="s">
        <v>140</v>
      </c>
      <c r="H95" s="131">
        <v>480</v>
      </c>
      <c r="I95" s="132"/>
      <c r="J95" s="133">
        <f>ROUND(I95*H95,2)</f>
        <v>0</v>
      </c>
      <c r="K95" s="129" t="s">
        <v>141</v>
      </c>
      <c r="L95" s="32"/>
      <c r="M95" s="134" t="s">
        <v>35</v>
      </c>
      <c r="N95" s="135" t="s">
        <v>49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136</v>
      </c>
      <c r="AT95" s="138" t="s">
        <v>132</v>
      </c>
      <c r="AU95" s="138" t="s">
        <v>88</v>
      </c>
      <c r="AY95" s="17" t="s">
        <v>129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86</v>
      </c>
      <c r="BK95" s="139">
        <f>ROUND(I95*H95,2)</f>
        <v>0</v>
      </c>
      <c r="BL95" s="17" t="s">
        <v>136</v>
      </c>
      <c r="BM95" s="138" t="s">
        <v>907</v>
      </c>
    </row>
    <row r="96" spans="2:65" s="1" customFormat="1">
      <c r="B96" s="32"/>
      <c r="D96" s="140" t="s">
        <v>143</v>
      </c>
      <c r="F96" s="141" t="s">
        <v>908</v>
      </c>
      <c r="I96" s="142"/>
      <c r="L96" s="32"/>
      <c r="M96" s="143"/>
      <c r="T96" s="53"/>
      <c r="AT96" s="17" t="s">
        <v>143</v>
      </c>
      <c r="AU96" s="17" t="s">
        <v>88</v>
      </c>
    </row>
    <row r="97" spans="2:65" s="1" customFormat="1" ht="24.2" customHeight="1">
      <c r="B97" s="32"/>
      <c r="C97" s="127" t="s">
        <v>88</v>
      </c>
      <c r="D97" s="127" t="s">
        <v>132</v>
      </c>
      <c r="E97" s="128" t="s">
        <v>909</v>
      </c>
      <c r="F97" s="129" t="s">
        <v>910</v>
      </c>
      <c r="G97" s="130" t="s">
        <v>140</v>
      </c>
      <c r="H97" s="131">
        <v>480</v>
      </c>
      <c r="I97" s="132"/>
      <c r="J97" s="133">
        <f>ROUND(I97*H97,2)</f>
        <v>0</v>
      </c>
      <c r="K97" s="129" t="s">
        <v>141</v>
      </c>
      <c r="L97" s="32"/>
      <c r="M97" s="134" t="s">
        <v>35</v>
      </c>
      <c r="N97" s="135" t="s">
        <v>49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136</v>
      </c>
      <c r="AT97" s="138" t="s">
        <v>132</v>
      </c>
      <c r="AU97" s="138" t="s">
        <v>88</v>
      </c>
      <c r="AY97" s="17" t="s">
        <v>129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86</v>
      </c>
      <c r="BK97" s="139">
        <f>ROUND(I97*H97,2)</f>
        <v>0</v>
      </c>
      <c r="BL97" s="17" t="s">
        <v>136</v>
      </c>
      <c r="BM97" s="138" t="s">
        <v>911</v>
      </c>
    </row>
    <row r="98" spans="2:65" s="1" customFormat="1">
      <c r="B98" s="32"/>
      <c r="D98" s="140" t="s">
        <v>143</v>
      </c>
      <c r="F98" s="141" t="s">
        <v>912</v>
      </c>
      <c r="I98" s="142"/>
      <c r="L98" s="32"/>
      <c r="M98" s="143"/>
      <c r="T98" s="53"/>
      <c r="AT98" s="17" t="s">
        <v>143</v>
      </c>
      <c r="AU98" s="17" t="s">
        <v>88</v>
      </c>
    </row>
    <row r="99" spans="2:65" s="1" customFormat="1" ht="16.5" customHeight="1">
      <c r="B99" s="32"/>
      <c r="C99" s="127" t="s">
        <v>149</v>
      </c>
      <c r="D99" s="127" t="s">
        <v>132</v>
      </c>
      <c r="E99" s="128" t="s">
        <v>255</v>
      </c>
      <c r="F99" s="129" t="s">
        <v>256</v>
      </c>
      <c r="G99" s="130" t="s">
        <v>140</v>
      </c>
      <c r="H99" s="131">
        <v>498</v>
      </c>
      <c r="I99" s="132"/>
      <c r="J99" s="133">
        <f>ROUND(I99*H99,2)</f>
        <v>0</v>
      </c>
      <c r="K99" s="129" t="s">
        <v>141</v>
      </c>
      <c r="L99" s="32"/>
      <c r="M99" s="134" t="s">
        <v>35</v>
      </c>
      <c r="N99" s="135" t="s">
        <v>49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136</v>
      </c>
      <c r="AT99" s="138" t="s">
        <v>132</v>
      </c>
      <c r="AU99" s="138" t="s">
        <v>88</v>
      </c>
      <c r="AY99" s="17" t="s">
        <v>129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86</v>
      </c>
      <c r="BK99" s="139">
        <f>ROUND(I99*H99,2)</f>
        <v>0</v>
      </c>
      <c r="BL99" s="17" t="s">
        <v>136</v>
      </c>
      <c r="BM99" s="138" t="s">
        <v>913</v>
      </c>
    </row>
    <row r="100" spans="2:65" s="1" customFormat="1">
      <c r="B100" s="32"/>
      <c r="D100" s="140" t="s">
        <v>143</v>
      </c>
      <c r="F100" s="141" t="s">
        <v>258</v>
      </c>
      <c r="I100" s="142"/>
      <c r="L100" s="32"/>
      <c r="M100" s="143"/>
      <c r="T100" s="53"/>
      <c r="AT100" s="17" t="s">
        <v>143</v>
      </c>
      <c r="AU100" s="17" t="s">
        <v>88</v>
      </c>
    </row>
    <row r="101" spans="2:65" s="14" customFormat="1">
      <c r="B101" s="174"/>
      <c r="D101" s="145" t="s">
        <v>145</v>
      </c>
      <c r="E101" s="175" t="s">
        <v>35</v>
      </c>
      <c r="F101" s="176" t="s">
        <v>914</v>
      </c>
      <c r="H101" s="175" t="s">
        <v>35</v>
      </c>
      <c r="I101" s="177"/>
      <c r="L101" s="174"/>
      <c r="M101" s="178"/>
      <c r="T101" s="179"/>
      <c r="AT101" s="175" t="s">
        <v>145</v>
      </c>
      <c r="AU101" s="175" t="s">
        <v>88</v>
      </c>
      <c r="AV101" s="14" t="s">
        <v>86</v>
      </c>
      <c r="AW101" s="14" t="s">
        <v>37</v>
      </c>
      <c r="AX101" s="14" t="s">
        <v>78</v>
      </c>
      <c r="AY101" s="175" t="s">
        <v>129</v>
      </c>
    </row>
    <row r="102" spans="2:65" s="12" customFormat="1">
      <c r="B102" s="144"/>
      <c r="D102" s="145" t="s">
        <v>145</v>
      </c>
      <c r="E102" s="146" t="s">
        <v>35</v>
      </c>
      <c r="F102" s="147" t="s">
        <v>915</v>
      </c>
      <c r="H102" s="148">
        <v>498</v>
      </c>
      <c r="I102" s="149"/>
      <c r="L102" s="144"/>
      <c r="M102" s="150"/>
      <c r="T102" s="151"/>
      <c r="AT102" s="146" t="s">
        <v>145</v>
      </c>
      <c r="AU102" s="146" t="s">
        <v>88</v>
      </c>
      <c r="AV102" s="12" t="s">
        <v>88</v>
      </c>
      <c r="AW102" s="12" t="s">
        <v>37</v>
      </c>
      <c r="AX102" s="12" t="s">
        <v>86</v>
      </c>
      <c r="AY102" s="146" t="s">
        <v>129</v>
      </c>
    </row>
    <row r="103" spans="2:65" s="1" customFormat="1" ht="21.75" customHeight="1">
      <c r="B103" s="32"/>
      <c r="C103" s="127" t="s">
        <v>136</v>
      </c>
      <c r="D103" s="127" t="s">
        <v>132</v>
      </c>
      <c r="E103" s="128" t="s">
        <v>916</v>
      </c>
      <c r="F103" s="129" t="s">
        <v>917</v>
      </c>
      <c r="G103" s="130" t="s">
        <v>162</v>
      </c>
      <c r="H103" s="131">
        <v>124.5</v>
      </c>
      <c r="I103" s="132"/>
      <c r="J103" s="133">
        <f>ROUND(I103*H103,2)</f>
        <v>0</v>
      </c>
      <c r="K103" s="129" t="s">
        <v>141</v>
      </c>
      <c r="L103" s="32"/>
      <c r="M103" s="134" t="s">
        <v>35</v>
      </c>
      <c r="N103" s="135" t="s">
        <v>49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136</v>
      </c>
      <c r="AT103" s="138" t="s">
        <v>132</v>
      </c>
      <c r="AU103" s="138" t="s">
        <v>88</v>
      </c>
      <c r="AY103" s="17" t="s">
        <v>129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86</v>
      </c>
      <c r="BK103" s="139">
        <f>ROUND(I103*H103,2)</f>
        <v>0</v>
      </c>
      <c r="BL103" s="17" t="s">
        <v>136</v>
      </c>
      <c r="BM103" s="138" t="s">
        <v>918</v>
      </c>
    </row>
    <row r="104" spans="2:65" s="1" customFormat="1">
      <c r="B104" s="32"/>
      <c r="D104" s="140" t="s">
        <v>143</v>
      </c>
      <c r="F104" s="141" t="s">
        <v>919</v>
      </c>
      <c r="I104" s="142"/>
      <c r="L104" s="32"/>
      <c r="M104" s="143"/>
      <c r="T104" s="53"/>
      <c r="AT104" s="17" t="s">
        <v>143</v>
      </c>
      <c r="AU104" s="17" t="s">
        <v>88</v>
      </c>
    </row>
    <row r="105" spans="2:65" s="14" customFormat="1">
      <c r="B105" s="174"/>
      <c r="D105" s="145" t="s">
        <v>145</v>
      </c>
      <c r="E105" s="175" t="s">
        <v>35</v>
      </c>
      <c r="F105" s="176" t="s">
        <v>920</v>
      </c>
      <c r="H105" s="175" t="s">
        <v>35</v>
      </c>
      <c r="I105" s="177"/>
      <c r="L105" s="174"/>
      <c r="M105" s="178"/>
      <c r="T105" s="179"/>
      <c r="AT105" s="175" t="s">
        <v>145</v>
      </c>
      <c r="AU105" s="175" t="s">
        <v>88</v>
      </c>
      <c r="AV105" s="14" t="s">
        <v>86</v>
      </c>
      <c r="AW105" s="14" t="s">
        <v>37</v>
      </c>
      <c r="AX105" s="14" t="s">
        <v>78</v>
      </c>
      <c r="AY105" s="175" t="s">
        <v>129</v>
      </c>
    </row>
    <row r="106" spans="2:65" s="12" customFormat="1">
      <c r="B106" s="144"/>
      <c r="D106" s="145" t="s">
        <v>145</v>
      </c>
      <c r="E106" s="146" t="s">
        <v>35</v>
      </c>
      <c r="F106" s="147" t="s">
        <v>921</v>
      </c>
      <c r="H106" s="148">
        <v>124.5</v>
      </c>
      <c r="I106" s="149"/>
      <c r="L106" s="144"/>
      <c r="M106" s="150"/>
      <c r="T106" s="151"/>
      <c r="AT106" s="146" t="s">
        <v>145</v>
      </c>
      <c r="AU106" s="146" t="s">
        <v>88</v>
      </c>
      <c r="AV106" s="12" t="s">
        <v>88</v>
      </c>
      <c r="AW106" s="12" t="s">
        <v>37</v>
      </c>
      <c r="AX106" s="12" t="s">
        <v>86</v>
      </c>
      <c r="AY106" s="146" t="s">
        <v>129</v>
      </c>
    </row>
    <row r="107" spans="2:65" s="1" customFormat="1" ht="37.9" customHeight="1">
      <c r="B107" s="32"/>
      <c r="C107" s="127" t="s">
        <v>159</v>
      </c>
      <c r="D107" s="127" t="s">
        <v>132</v>
      </c>
      <c r="E107" s="128" t="s">
        <v>922</v>
      </c>
      <c r="F107" s="129" t="s">
        <v>923</v>
      </c>
      <c r="G107" s="130" t="s">
        <v>162</v>
      </c>
      <c r="H107" s="131">
        <v>99.6</v>
      </c>
      <c r="I107" s="132"/>
      <c r="J107" s="133">
        <f>ROUND(I107*H107,2)</f>
        <v>0</v>
      </c>
      <c r="K107" s="129" t="s">
        <v>141</v>
      </c>
      <c r="L107" s="32"/>
      <c r="M107" s="134" t="s">
        <v>35</v>
      </c>
      <c r="N107" s="135" t="s">
        <v>49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136</v>
      </c>
      <c r="AT107" s="138" t="s">
        <v>132</v>
      </c>
      <c r="AU107" s="138" t="s">
        <v>88</v>
      </c>
      <c r="AY107" s="17" t="s">
        <v>129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86</v>
      </c>
      <c r="BK107" s="139">
        <f>ROUND(I107*H107,2)</f>
        <v>0</v>
      </c>
      <c r="BL107" s="17" t="s">
        <v>136</v>
      </c>
      <c r="BM107" s="138" t="s">
        <v>924</v>
      </c>
    </row>
    <row r="108" spans="2:65" s="1" customFormat="1">
      <c r="B108" s="32"/>
      <c r="D108" s="140" t="s">
        <v>143</v>
      </c>
      <c r="F108" s="141" t="s">
        <v>925</v>
      </c>
      <c r="I108" s="142"/>
      <c r="L108" s="32"/>
      <c r="M108" s="143"/>
      <c r="T108" s="53"/>
      <c r="AT108" s="17" t="s">
        <v>143</v>
      </c>
      <c r="AU108" s="17" t="s">
        <v>88</v>
      </c>
    </row>
    <row r="109" spans="2:65" s="14" customFormat="1">
      <c r="B109" s="174"/>
      <c r="D109" s="145" t="s">
        <v>145</v>
      </c>
      <c r="E109" s="175" t="s">
        <v>35</v>
      </c>
      <c r="F109" s="176" t="s">
        <v>926</v>
      </c>
      <c r="H109" s="175" t="s">
        <v>35</v>
      </c>
      <c r="I109" s="177"/>
      <c r="L109" s="174"/>
      <c r="M109" s="178"/>
      <c r="T109" s="179"/>
      <c r="AT109" s="175" t="s">
        <v>145</v>
      </c>
      <c r="AU109" s="175" t="s">
        <v>88</v>
      </c>
      <c r="AV109" s="14" t="s">
        <v>86</v>
      </c>
      <c r="AW109" s="14" t="s">
        <v>37</v>
      </c>
      <c r="AX109" s="14" t="s">
        <v>78</v>
      </c>
      <c r="AY109" s="175" t="s">
        <v>129</v>
      </c>
    </row>
    <row r="110" spans="2:65" s="12" customFormat="1">
      <c r="B110" s="144"/>
      <c r="D110" s="145" t="s">
        <v>145</v>
      </c>
      <c r="E110" s="146" t="s">
        <v>35</v>
      </c>
      <c r="F110" s="147" t="s">
        <v>927</v>
      </c>
      <c r="H110" s="148">
        <v>99.6</v>
      </c>
      <c r="I110" s="149"/>
      <c r="L110" s="144"/>
      <c r="M110" s="150"/>
      <c r="T110" s="151"/>
      <c r="AT110" s="146" t="s">
        <v>145</v>
      </c>
      <c r="AU110" s="146" t="s">
        <v>88</v>
      </c>
      <c r="AV110" s="12" t="s">
        <v>88</v>
      </c>
      <c r="AW110" s="12" t="s">
        <v>37</v>
      </c>
      <c r="AX110" s="12" t="s">
        <v>86</v>
      </c>
      <c r="AY110" s="146" t="s">
        <v>129</v>
      </c>
    </row>
    <row r="111" spans="2:65" s="1" customFormat="1" ht="37.9" customHeight="1">
      <c r="B111" s="32"/>
      <c r="C111" s="127" t="s">
        <v>169</v>
      </c>
      <c r="D111" s="127" t="s">
        <v>132</v>
      </c>
      <c r="E111" s="128" t="s">
        <v>928</v>
      </c>
      <c r="F111" s="129" t="s">
        <v>929</v>
      </c>
      <c r="G111" s="130" t="s">
        <v>162</v>
      </c>
      <c r="H111" s="131">
        <v>2490</v>
      </c>
      <c r="I111" s="132"/>
      <c r="J111" s="133">
        <f>ROUND(I111*H111,2)</f>
        <v>0</v>
      </c>
      <c r="K111" s="129" t="s">
        <v>141</v>
      </c>
      <c r="L111" s="32"/>
      <c r="M111" s="134" t="s">
        <v>35</v>
      </c>
      <c r="N111" s="135" t="s">
        <v>49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136</v>
      </c>
      <c r="AT111" s="138" t="s">
        <v>132</v>
      </c>
      <c r="AU111" s="138" t="s">
        <v>88</v>
      </c>
      <c r="AY111" s="17" t="s">
        <v>129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86</v>
      </c>
      <c r="BK111" s="139">
        <f>ROUND(I111*H111,2)</f>
        <v>0</v>
      </c>
      <c r="BL111" s="17" t="s">
        <v>136</v>
      </c>
      <c r="BM111" s="138" t="s">
        <v>930</v>
      </c>
    </row>
    <row r="112" spans="2:65" s="1" customFormat="1">
      <c r="B112" s="32"/>
      <c r="D112" s="140" t="s">
        <v>143</v>
      </c>
      <c r="F112" s="141" t="s">
        <v>931</v>
      </c>
      <c r="I112" s="142"/>
      <c r="L112" s="32"/>
      <c r="M112" s="143"/>
      <c r="T112" s="53"/>
      <c r="AT112" s="17" t="s">
        <v>143</v>
      </c>
      <c r="AU112" s="17" t="s">
        <v>88</v>
      </c>
    </row>
    <row r="113" spans="2:65" s="12" customFormat="1">
      <c r="B113" s="144"/>
      <c r="D113" s="145" t="s">
        <v>145</v>
      </c>
      <c r="E113" s="146" t="s">
        <v>35</v>
      </c>
      <c r="F113" s="147" t="s">
        <v>932</v>
      </c>
      <c r="H113" s="148">
        <v>2490</v>
      </c>
      <c r="I113" s="149"/>
      <c r="L113" s="144"/>
      <c r="M113" s="150"/>
      <c r="T113" s="151"/>
      <c r="AT113" s="146" t="s">
        <v>145</v>
      </c>
      <c r="AU113" s="146" t="s">
        <v>88</v>
      </c>
      <c r="AV113" s="12" t="s">
        <v>88</v>
      </c>
      <c r="AW113" s="12" t="s">
        <v>37</v>
      </c>
      <c r="AX113" s="12" t="s">
        <v>86</v>
      </c>
      <c r="AY113" s="146" t="s">
        <v>129</v>
      </c>
    </row>
    <row r="114" spans="2:65" s="1" customFormat="1" ht="24.2" customHeight="1">
      <c r="B114" s="32"/>
      <c r="C114" s="127" t="s">
        <v>175</v>
      </c>
      <c r="D114" s="127" t="s">
        <v>132</v>
      </c>
      <c r="E114" s="128" t="s">
        <v>933</v>
      </c>
      <c r="F114" s="129" t="s">
        <v>934</v>
      </c>
      <c r="G114" s="130" t="s">
        <v>172</v>
      </c>
      <c r="H114" s="131">
        <v>115.536</v>
      </c>
      <c r="I114" s="132"/>
      <c r="J114" s="133">
        <f>ROUND(I114*H114,2)</f>
        <v>0</v>
      </c>
      <c r="K114" s="129" t="s">
        <v>141</v>
      </c>
      <c r="L114" s="32"/>
      <c r="M114" s="134" t="s">
        <v>35</v>
      </c>
      <c r="N114" s="135" t="s">
        <v>49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136</v>
      </c>
      <c r="AT114" s="138" t="s">
        <v>132</v>
      </c>
      <c r="AU114" s="138" t="s">
        <v>88</v>
      </c>
      <c r="AY114" s="17" t="s">
        <v>129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86</v>
      </c>
      <c r="BK114" s="139">
        <f>ROUND(I114*H114,2)</f>
        <v>0</v>
      </c>
      <c r="BL114" s="17" t="s">
        <v>136</v>
      </c>
      <c r="BM114" s="138" t="s">
        <v>935</v>
      </c>
    </row>
    <row r="115" spans="2:65" s="1" customFormat="1">
      <c r="B115" s="32"/>
      <c r="D115" s="140" t="s">
        <v>143</v>
      </c>
      <c r="F115" s="141" t="s">
        <v>936</v>
      </c>
      <c r="I115" s="142"/>
      <c r="L115" s="32"/>
      <c r="M115" s="143"/>
      <c r="T115" s="53"/>
      <c r="AT115" s="17" t="s">
        <v>143</v>
      </c>
      <c r="AU115" s="17" t="s">
        <v>88</v>
      </c>
    </row>
    <row r="116" spans="2:65" s="12" customFormat="1">
      <c r="B116" s="144"/>
      <c r="D116" s="145" t="s">
        <v>145</v>
      </c>
      <c r="E116" s="146" t="s">
        <v>35</v>
      </c>
      <c r="F116" s="147" t="s">
        <v>937</v>
      </c>
      <c r="H116" s="148">
        <v>115.536</v>
      </c>
      <c r="I116" s="149"/>
      <c r="L116" s="144"/>
      <c r="M116" s="150"/>
      <c r="T116" s="151"/>
      <c r="AT116" s="146" t="s">
        <v>145</v>
      </c>
      <c r="AU116" s="146" t="s">
        <v>88</v>
      </c>
      <c r="AV116" s="12" t="s">
        <v>88</v>
      </c>
      <c r="AW116" s="12" t="s">
        <v>37</v>
      </c>
      <c r="AX116" s="12" t="s">
        <v>86</v>
      </c>
      <c r="AY116" s="146" t="s">
        <v>129</v>
      </c>
    </row>
    <row r="117" spans="2:65" s="1" customFormat="1" ht="24.2" customHeight="1">
      <c r="B117" s="32"/>
      <c r="C117" s="127" t="s">
        <v>180</v>
      </c>
      <c r="D117" s="127" t="s">
        <v>132</v>
      </c>
      <c r="E117" s="128" t="s">
        <v>938</v>
      </c>
      <c r="F117" s="129" t="s">
        <v>939</v>
      </c>
      <c r="G117" s="130" t="s">
        <v>140</v>
      </c>
      <c r="H117" s="131">
        <v>480</v>
      </c>
      <c r="I117" s="132"/>
      <c r="J117" s="133">
        <f>ROUND(I117*H117,2)</f>
        <v>0</v>
      </c>
      <c r="K117" s="129" t="s">
        <v>141</v>
      </c>
      <c r="L117" s="32"/>
      <c r="M117" s="134" t="s">
        <v>35</v>
      </c>
      <c r="N117" s="135" t="s">
        <v>49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136</v>
      </c>
      <c r="AT117" s="138" t="s">
        <v>132</v>
      </c>
      <c r="AU117" s="138" t="s">
        <v>88</v>
      </c>
      <c r="AY117" s="17" t="s">
        <v>129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86</v>
      </c>
      <c r="BK117" s="139">
        <f>ROUND(I117*H117,2)</f>
        <v>0</v>
      </c>
      <c r="BL117" s="17" t="s">
        <v>136</v>
      </c>
      <c r="BM117" s="138" t="s">
        <v>940</v>
      </c>
    </row>
    <row r="118" spans="2:65" s="1" customFormat="1">
      <c r="B118" s="32"/>
      <c r="D118" s="140" t="s">
        <v>143</v>
      </c>
      <c r="F118" s="141" t="s">
        <v>941</v>
      </c>
      <c r="I118" s="142"/>
      <c r="L118" s="32"/>
      <c r="M118" s="143"/>
      <c r="T118" s="53"/>
      <c r="AT118" s="17" t="s">
        <v>143</v>
      </c>
      <c r="AU118" s="17" t="s">
        <v>88</v>
      </c>
    </row>
    <row r="119" spans="2:65" s="1" customFormat="1" ht="24.2" customHeight="1">
      <c r="B119" s="32"/>
      <c r="C119" s="127" t="s">
        <v>130</v>
      </c>
      <c r="D119" s="127" t="s">
        <v>132</v>
      </c>
      <c r="E119" s="128" t="s">
        <v>942</v>
      </c>
      <c r="F119" s="129" t="s">
        <v>943</v>
      </c>
      <c r="G119" s="130" t="s">
        <v>162</v>
      </c>
      <c r="H119" s="131">
        <v>99.6</v>
      </c>
      <c r="I119" s="132"/>
      <c r="J119" s="133">
        <f>ROUND(I119*H119,2)</f>
        <v>0</v>
      </c>
      <c r="K119" s="129" t="s">
        <v>141</v>
      </c>
      <c r="L119" s="32"/>
      <c r="M119" s="134" t="s">
        <v>35</v>
      </c>
      <c r="N119" s="135" t="s">
        <v>49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136</v>
      </c>
      <c r="AT119" s="138" t="s">
        <v>132</v>
      </c>
      <c r="AU119" s="138" t="s">
        <v>88</v>
      </c>
      <c r="AY119" s="17" t="s">
        <v>129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86</v>
      </c>
      <c r="BK119" s="139">
        <f>ROUND(I119*H119,2)</f>
        <v>0</v>
      </c>
      <c r="BL119" s="17" t="s">
        <v>136</v>
      </c>
      <c r="BM119" s="138" t="s">
        <v>944</v>
      </c>
    </row>
    <row r="120" spans="2:65" s="1" customFormat="1">
      <c r="B120" s="32"/>
      <c r="D120" s="140" t="s">
        <v>143</v>
      </c>
      <c r="F120" s="141" t="s">
        <v>945</v>
      </c>
      <c r="I120" s="142"/>
      <c r="L120" s="32"/>
      <c r="M120" s="143"/>
      <c r="T120" s="53"/>
      <c r="AT120" s="17" t="s">
        <v>143</v>
      </c>
      <c r="AU120" s="17" t="s">
        <v>88</v>
      </c>
    </row>
    <row r="121" spans="2:65" s="14" customFormat="1">
      <c r="B121" s="174"/>
      <c r="D121" s="145" t="s">
        <v>145</v>
      </c>
      <c r="E121" s="175" t="s">
        <v>35</v>
      </c>
      <c r="F121" s="176" t="s">
        <v>926</v>
      </c>
      <c r="H121" s="175" t="s">
        <v>35</v>
      </c>
      <c r="I121" s="177"/>
      <c r="L121" s="174"/>
      <c r="M121" s="178"/>
      <c r="T121" s="179"/>
      <c r="AT121" s="175" t="s">
        <v>145</v>
      </c>
      <c r="AU121" s="175" t="s">
        <v>88</v>
      </c>
      <c r="AV121" s="14" t="s">
        <v>86</v>
      </c>
      <c r="AW121" s="14" t="s">
        <v>37</v>
      </c>
      <c r="AX121" s="14" t="s">
        <v>78</v>
      </c>
      <c r="AY121" s="175" t="s">
        <v>129</v>
      </c>
    </row>
    <row r="122" spans="2:65" s="12" customFormat="1">
      <c r="B122" s="144"/>
      <c r="D122" s="145" t="s">
        <v>145</v>
      </c>
      <c r="E122" s="146" t="s">
        <v>35</v>
      </c>
      <c r="F122" s="147" t="s">
        <v>927</v>
      </c>
      <c r="H122" s="148">
        <v>99.6</v>
      </c>
      <c r="I122" s="149"/>
      <c r="L122" s="144"/>
      <c r="M122" s="150"/>
      <c r="T122" s="151"/>
      <c r="AT122" s="146" t="s">
        <v>145</v>
      </c>
      <c r="AU122" s="146" t="s">
        <v>88</v>
      </c>
      <c r="AV122" s="12" t="s">
        <v>88</v>
      </c>
      <c r="AW122" s="12" t="s">
        <v>37</v>
      </c>
      <c r="AX122" s="12" t="s">
        <v>86</v>
      </c>
      <c r="AY122" s="146" t="s">
        <v>129</v>
      </c>
    </row>
    <row r="123" spans="2:65" s="1" customFormat="1" ht="21.75" customHeight="1">
      <c r="B123" s="32"/>
      <c r="C123" s="127" t="s">
        <v>190</v>
      </c>
      <c r="D123" s="127" t="s">
        <v>132</v>
      </c>
      <c r="E123" s="128" t="s">
        <v>946</v>
      </c>
      <c r="F123" s="129" t="s">
        <v>947</v>
      </c>
      <c r="G123" s="130" t="s">
        <v>140</v>
      </c>
      <c r="H123" s="131">
        <v>498</v>
      </c>
      <c r="I123" s="132"/>
      <c r="J123" s="133">
        <f>ROUND(I123*H123,2)</f>
        <v>0</v>
      </c>
      <c r="K123" s="129" t="s">
        <v>141</v>
      </c>
      <c r="L123" s="32"/>
      <c r="M123" s="134" t="s">
        <v>35</v>
      </c>
      <c r="N123" s="135" t="s">
        <v>49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136</v>
      </c>
      <c r="AT123" s="138" t="s">
        <v>132</v>
      </c>
      <c r="AU123" s="138" t="s">
        <v>88</v>
      </c>
      <c r="AY123" s="17" t="s">
        <v>129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86</v>
      </c>
      <c r="BK123" s="139">
        <f>ROUND(I123*H123,2)</f>
        <v>0</v>
      </c>
      <c r="BL123" s="17" t="s">
        <v>136</v>
      </c>
      <c r="BM123" s="138" t="s">
        <v>948</v>
      </c>
    </row>
    <row r="124" spans="2:65" s="1" customFormat="1">
      <c r="B124" s="32"/>
      <c r="D124" s="140" t="s">
        <v>143</v>
      </c>
      <c r="F124" s="141" t="s">
        <v>949</v>
      </c>
      <c r="I124" s="142"/>
      <c r="L124" s="32"/>
      <c r="M124" s="143"/>
      <c r="T124" s="53"/>
      <c r="AT124" s="17" t="s">
        <v>143</v>
      </c>
      <c r="AU124" s="17" t="s">
        <v>88</v>
      </c>
    </row>
    <row r="125" spans="2:65" s="14" customFormat="1">
      <c r="B125" s="174"/>
      <c r="D125" s="145" t="s">
        <v>145</v>
      </c>
      <c r="E125" s="175" t="s">
        <v>35</v>
      </c>
      <c r="F125" s="176" t="s">
        <v>950</v>
      </c>
      <c r="H125" s="175" t="s">
        <v>35</v>
      </c>
      <c r="I125" s="177"/>
      <c r="L125" s="174"/>
      <c r="M125" s="178"/>
      <c r="T125" s="179"/>
      <c r="AT125" s="175" t="s">
        <v>145</v>
      </c>
      <c r="AU125" s="175" t="s">
        <v>88</v>
      </c>
      <c r="AV125" s="14" t="s">
        <v>86</v>
      </c>
      <c r="AW125" s="14" t="s">
        <v>37</v>
      </c>
      <c r="AX125" s="14" t="s">
        <v>78</v>
      </c>
      <c r="AY125" s="175" t="s">
        <v>129</v>
      </c>
    </row>
    <row r="126" spans="2:65" s="12" customFormat="1">
      <c r="B126" s="144"/>
      <c r="D126" s="145" t="s">
        <v>145</v>
      </c>
      <c r="E126" s="146" t="s">
        <v>35</v>
      </c>
      <c r="F126" s="147" t="s">
        <v>951</v>
      </c>
      <c r="H126" s="148">
        <v>498</v>
      </c>
      <c r="I126" s="149"/>
      <c r="L126" s="144"/>
      <c r="M126" s="150"/>
      <c r="T126" s="151"/>
      <c r="AT126" s="146" t="s">
        <v>145</v>
      </c>
      <c r="AU126" s="146" t="s">
        <v>88</v>
      </c>
      <c r="AV126" s="12" t="s">
        <v>88</v>
      </c>
      <c r="AW126" s="12" t="s">
        <v>37</v>
      </c>
      <c r="AX126" s="12" t="s">
        <v>86</v>
      </c>
      <c r="AY126" s="146" t="s">
        <v>129</v>
      </c>
    </row>
    <row r="127" spans="2:65" s="11" customFormat="1" ht="22.9" customHeight="1">
      <c r="B127" s="115"/>
      <c r="D127" s="116" t="s">
        <v>77</v>
      </c>
      <c r="E127" s="125" t="s">
        <v>149</v>
      </c>
      <c r="F127" s="125" t="s">
        <v>292</v>
      </c>
      <c r="I127" s="118"/>
      <c r="J127" s="126">
        <f>BK127</f>
        <v>0</v>
      </c>
      <c r="L127" s="115"/>
      <c r="M127" s="120"/>
      <c r="P127" s="121">
        <f>SUM(P128:P174)</f>
        <v>0</v>
      </c>
      <c r="R127" s="121">
        <f>SUM(R128:R174)</f>
        <v>76.352623329999986</v>
      </c>
      <c r="T127" s="122">
        <f>SUM(T128:T174)</f>
        <v>0</v>
      </c>
      <c r="AR127" s="116" t="s">
        <v>86</v>
      </c>
      <c r="AT127" s="123" t="s">
        <v>77</v>
      </c>
      <c r="AU127" s="123" t="s">
        <v>86</v>
      </c>
      <c r="AY127" s="116" t="s">
        <v>129</v>
      </c>
      <c r="BK127" s="124">
        <f>SUM(BK128:BK174)</f>
        <v>0</v>
      </c>
    </row>
    <row r="128" spans="2:65" s="1" customFormat="1" ht="16.5" customHeight="1">
      <c r="B128" s="32"/>
      <c r="C128" s="127" t="s">
        <v>195</v>
      </c>
      <c r="D128" s="127" t="s">
        <v>132</v>
      </c>
      <c r="E128" s="128" t="s">
        <v>952</v>
      </c>
      <c r="F128" s="129" t="s">
        <v>953</v>
      </c>
      <c r="G128" s="130" t="s">
        <v>140</v>
      </c>
      <c r="H128" s="131">
        <v>18.059999999999999</v>
      </c>
      <c r="I128" s="132"/>
      <c r="J128" s="133">
        <f>ROUND(I128*H128,2)</f>
        <v>0</v>
      </c>
      <c r="K128" s="129" t="s">
        <v>141</v>
      </c>
      <c r="L128" s="32"/>
      <c r="M128" s="134" t="s">
        <v>35</v>
      </c>
      <c r="N128" s="135" t="s">
        <v>49</v>
      </c>
      <c r="P128" s="136">
        <f>O128*H128</f>
        <v>0</v>
      </c>
      <c r="Q128" s="136">
        <v>2.6900000000000001E-3</v>
      </c>
      <c r="R128" s="136">
        <f>Q128*H128</f>
        <v>4.8581399999999997E-2</v>
      </c>
      <c r="S128" s="136">
        <v>0</v>
      </c>
      <c r="T128" s="137">
        <f>S128*H128</f>
        <v>0</v>
      </c>
      <c r="AR128" s="138" t="s">
        <v>136</v>
      </c>
      <c r="AT128" s="138" t="s">
        <v>132</v>
      </c>
      <c r="AU128" s="138" t="s">
        <v>88</v>
      </c>
      <c r="AY128" s="17" t="s">
        <v>129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86</v>
      </c>
      <c r="BK128" s="139">
        <f>ROUND(I128*H128,2)</f>
        <v>0</v>
      </c>
      <c r="BL128" s="17" t="s">
        <v>136</v>
      </c>
      <c r="BM128" s="138" t="s">
        <v>954</v>
      </c>
    </row>
    <row r="129" spans="2:65" s="1" customFormat="1">
      <c r="B129" s="32"/>
      <c r="D129" s="140" t="s">
        <v>143</v>
      </c>
      <c r="F129" s="141" t="s">
        <v>955</v>
      </c>
      <c r="I129" s="142"/>
      <c r="L129" s="32"/>
      <c r="M129" s="143"/>
      <c r="T129" s="53"/>
      <c r="AT129" s="17" t="s">
        <v>143</v>
      </c>
      <c r="AU129" s="17" t="s">
        <v>88</v>
      </c>
    </row>
    <row r="130" spans="2:65" s="14" customFormat="1">
      <c r="B130" s="174"/>
      <c r="D130" s="145" t="s">
        <v>145</v>
      </c>
      <c r="E130" s="175" t="s">
        <v>35</v>
      </c>
      <c r="F130" s="176" t="s">
        <v>956</v>
      </c>
      <c r="H130" s="175" t="s">
        <v>35</v>
      </c>
      <c r="I130" s="177"/>
      <c r="L130" s="174"/>
      <c r="M130" s="178"/>
      <c r="T130" s="179"/>
      <c r="AT130" s="175" t="s">
        <v>145</v>
      </c>
      <c r="AU130" s="175" t="s">
        <v>88</v>
      </c>
      <c r="AV130" s="14" t="s">
        <v>86</v>
      </c>
      <c r="AW130" s="14" t="s">
        <v>37</v>
      </c>
      <c r="AX130" s="14" t="s">
        <v>78</v>
      </c>
      <c r="AY130" s="175" t="s">
        <v>129</v>
      </c>
    </row>
    <row r="131" spans="2:65" s="12" customFormat="1">
      <c r="B131" s="144"/>
      <c r="D131" s="145" t="s">
        <v>145</v>
      </c>
      <c r="E131" s="146" t="s">
        <v>35</v>
      </c>
      <c r="F131" s="147" t="s">
        <v>957</v>
      </c>
      <c r="H131" s="148">
        <v>17.64</v>
      </c>
      <c r="I131" s="149"/>
      <c r="L131" s="144"/>
      <c r="M131" s="150"/>
      <c r="T131" s="151"/>
      <c r="AT131" s="146" t="s">
        <v>145</v>
      </c>
      <c r="AU131" s="146" t="s">
        <v>88</v>
      </c>
      <c r="AV131" s="12" t="s">
        <v>88</v>
      </c>
      <c r="AW131" s="12" t="s">
        <v>37</v>
      </c>
      <c r="AX131" s="12" t="s">
        <v>78</v>
      </c>
      <c r="AY131" s="146" t="s">
        <v>129</v>
      </c>
    </row>
    <row r="132" spans="2:65" s="12" customFormat="1">
      <c r="B132" s="144"/>
      <c r="D132" s="145" t="s">
        <v>145</v>
      </c>
      <c r="E132" s="146" t="s">
        <v>35</v>
      </c>
      <c r="F132" s="147" t="s">
        <v>958</v>
      </c>
      <c r="H132" s="148">
        <v>0.42</v>
      </c>
      <c r="I132" s="149"/>
      <c r="L132" s="144"/>
      <c r="M132" s="150"/>
      <c r="T132" s="151"/>
      <c r="AT132" s="146" t="s">
        <v>145</v>
      </c>
      <c r="AU132" s="146" t="s">
        <v>88</v>
      </c>
      <c r="AV132" s="12" t="s">
        <v>88</v>
      </c>
      <c r="AW132" s="12" t="s">
        <v>37</v>
      </c>
      <c r="AX132" s="12" t="s">
        <v>78</v>
      </c>
      <c r="AY132" s="146" t="s">
        <v>129</v>
      </c>
    </row>
    <row r="133" spans="2:65" s="13" customFormat="1">
      <c r="B133" s="152"/>
      <c r="D133" s="145" t="s">
        <v>145</v>
      </c>
      <c r="E133" s="153" t="s">
        <v>35</v>
      </c>
      <c r="F133" s="154" t="s">
        <v>148</v>
      </c>
      <c r="H133" s="155">
        <v>18.060000000000002</v>
      </c>
      <c r="I133" s="156"/>
      <c r="L133" s="152"/>
      <c r="M133" s="157"/>
      <c r="T133" s="158"/>
      <c r="AT133" s="153" t="s">
        <v>145</v>
      </c>
      <c r="AU133" s="153" t="s">
        <v>88</v>
      </c>
      <c r="AV133" s="13" t="s">
        <v>136</v>
      </c>
      <c r="AW133" s="13" t="s">
        <v>37</v>
      </c>
      <c r="AX133" s="13" t="s">
        <v>86</v>
      </c>
      <c r="AY133" s="153" t="s">
        <v>129</v>
      </c>
    </row>
    <row r="134" spans="2:65" s="1" customFormat="1" ht="16.5" customHeight="1">
      <c r="B134" s="32"/>
      <c r="C134" s="127" t="s">
        <v>8</v>
      </c>
      <c r="D134" s="127" t="s">
        <v>132</v>
      </c>
      <c r="E134" s="128" t="s">
        <v>959</v>
      </c>
      <c r="F134" s="129" t="s">
        <v>960</v>
      </c>
      <c r="G134" s="130" t="s">
        <v>140</v>
      </c>
      <c r="H134" s="131">
        <v>18.059999999999999</v>
      </c>
      <c r="I134" s="132"/>
      <c r="J134" s="133">
        <f>ROUND(I134*H134,2)</f>
        <v>0</v>
      </c>
      <c r="K134" s="129" t="s">
        <v>141</v>
      </c>
      <c r="L134" s="32"/>
      <c r="M134" s="134" t="s">
        <v>35</v>
      </c>
      <c r="N134" s="135" t="s">
        <v>49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136</v>
      </c>
      <c r="AT134" s="138" t="s">
        <v>132</v>
      </c>
      <c r="AU134" s="138" t="s">
        <v>88</v>
      </c>
      <c r="AY134" s="17" t="s">
        <v>129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86</v>
      </c>
      <c r="BK134" s="139">
        <f>ROUND(I134*H134,2)</f>
        <v>0</v>
      </c>
      <c r="BL134" s="17" t="s">
        <v>136</v>
      </c>
      <c r="BM134" s="138" t="s">
        <v>961</v>
      </c>
    </row>
    <row r="135" spans="2:65" s="1" customFormat="1">
      <c r="B135" s="32"/>
      <c r="D135" s="140" t="s">
        <v>143</v>
      </c>
      <c r="F135" s="141" t="s">
        <v>962</v>
      </c>
      <c r="I135" s="142"/>
      <c r="L135" s="32"/>
      <c r="M135" s="143"/>
      <c r="T135" s="53"/>
      <c r="AT135" s="17" t="s">
        <v>143</v>
      </c>
      <c r="AU135" s="17" t="s">
        <v>88</v>
      </c>
    </row>
    <row r="136" spans="2:65" s="14" customFormat="1">
      <c r="B136" s="174"/>
      <c r="D136" s="145" t="s">
        <v>145</v>
      </c>
      <c r="E136" s="175" t="s">
        <v>35</v>
      </c>
      <c r="F136" s="176" t="s">
        <v>956</v>
      </c>
      <c r="H136" s="175" t="s">
        <v>35</v>
      </c>
      <c r="I136" s="177"/>
      <c r="L136" s="174"/>
      <c r="M136" s="178"/>
      <c r="T136" s="179"/>
      <c r="AT136" s="175" t="s">
        <v>145</v>
      </c>
      <c r="AU136" s="175" t="s">
        <v>88</v>
      </c>
      <c r="AV136" s="14" t="s">
        <v>86</v>
      </c>
      <c r="AW136" s="14" t="s">
        <v>37</v>
      </c>
      <c r="AX136" s="14" t="s">
        <v>78</v>
      </c>
      <c r="AY136" s="175" t="s">
        <v>129</v>
      </c>
    </row>
    <row r="137" spans="2:65" s="12" customFormat="1">
      <c r="B137" s="144"/>
      <c r="D137" s="145" t="s">
        <v>145</v>
      </c>
      <c r="E137" s="146" t="s">
        <v>35</v>
      </c>
      <c r="F137" s="147" t="s">
        <v>957</v>
      </c>
      <c r="H137" s="148">
        <v>17.64</v>
      </c>
      <c r="I137" s="149"/>
      <c r="L137" s="144"/>
      <c r="M137" s="150"/>
      <c r="T137" s="151"/>
      <c r="AT137" s="146" t="s">
        <v>145</v>
      </c>
      <c r="AU137" s="146" t="s">
        <v>88</v>
      </c>
      <c r="AV137" s="12" t="s">
        <v>88</v>
      </c>
      <c r="AW137" s="12" t="s">
        <v>37</v>
      </c>
      <c r="AX137" s="12" t="s">
        <v>78</v>
      </c>
      <c r="AY137" s="146" t="s">
        <v>129</v>
      </c>
    </row>
    <row r="138" spans="2:65" s="12" customFormat="1">
      <c r="B138" s="144"/>
      <c r="D138" s="145" t="s">
        <v>145</v>
      </c>
      <c r="E138" s="146" t="s">
        <v>35</v>
      </c>
      <c r="F138" s="147" t="s">
        <v>958</v>
      </c>
      <c r="H138" s="148">
        <v>0.42</v>
      </c>
      <c r="I138" s="149"/>
      <c r="L138" s="144"/>
      <c r="M138" s="150"/>
      <c r="T138" s="151"/>
      <c r="AT138" s="146" t="s">
        <v>145</v>
      </c>
      <c r="AU138" s="146" t="s">
        <v>88</v>
      </c>
      <c r="AV138" s="12" t="s">
        <v>88</v>
      </c>
      <c r="AW138" s="12" t="s">
        <v>37</v>
      </c>
      <c r="AX138" s="12" t="s">
        <v>78</v>
      </c>
      <c r="AY138" s="146" t="s">
        <v>129</v>
      </c>
    </row>
    <row r="139" spans="2:65" s="13" customFormat="1">
      <c r="B139" s="152"/>
      <c r="D139" s="145" t="s">
        <v>145</v>
      </c>
      <c r="E139" s="153" t="s">
        <v>35</v>
      </c>
      <c r="F139" s="154" t="s">
        <v>148</v>
      </c>
      <c r="H139" s="155">
        <v>18.060000000000002</v>
      </c>
      <c r="I139" s="156"/>
      <c r="L139" s="152"/>
      <c r="M139" s="157"/>
      <c r="T139" s="158"/>
      <c r="AT139" s="153" t="s">
        <v>145</v>
      </c>
      <c r="AU139" s="153" t="s">
        <v>88</v>
      </c>
      <c r="AV139" s="13" t="s">
        <v>136</v>
      </c>
      <c r="AW139" s="13" t="s">
        <v>37</v>
      </c>
      <c r="AX139" s="13" t="s">
        <v>86</v>
      </c>
      <c r="AY139" s="153" t="s">
        <v>129</v>
      </c>
    </row>
    <row r="140" spans="2:65" s="1" customFormat="1" ht="16.5" customHeight="1">
      <c r="B140" s="32"/>
      <c r="C140" s="127" t="s">
        <v>204</v>
      </c>
      <c r="D140" s="127" t="s">
        <v>132</v>
      </c>
      <c r="E140" s="128" t="s">
        <v>963</v>
      </c>
      <c r="F140" s="129" t="s">
        <v>964</v>
      </c>
      <c r="G140" s="130" t="s">
        <v>140</v>
      </c>
      <c r="H140" s="131">
        <v>29.4</v>
      </c>
      <c r="I140" s="132"/>
      <c r="J140" s="133">
        <f>ROUND(I140*H140,2)</f>
        <v>0</v>
      </c>
      <c r="K140" s="129" t="s">
        <v>141</v>
      </c>
      <c r="L140" s="32"/>
      <c r="M140" s="134" t="s">
        <v>35</v>
      </c>
      <c r="N140" s="135" t="s">
        <v>49</v>
      </c>
      <c r="P140" s="136">
        <f>O140*H140</f>
        <v>0</v>
      </c>
      <c r="Q140" s="136">
        <v>2.5000000000000001E-3</v>
      </c>
      <c r="R140" s="136">
        <f>Q140*H140</f>
        <v>7.3499999999999996E-2</v>
      </c>
      <c r="S140" s="136">
        <v>0</v>
      </c>
      <c r="T140" s="137">
        <f>S140*H140</f>
        <v>0</v>
      </c>
      <c r="AR140" s="138" t="s">
        <v>136</v>
      </c>
      <c r="AT140" s="138" t="s">
        <v>132</v>
      </c>
      <c r="AU140" s="138" t="s">
        <v>88</v>
      </c>
      <c r="AY140" s="17" t="s">
        <v>129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86</v>
      </c>
      <c r="BK140" s="139">
        <f>ROUND(I140*H140,2)</f>
        <v>0</v>
      </c>
      <c r="BL140" s="17" t="s">
        <v>136</v>
      </c>
      <c r="BM140" s="138" t="s">
        <v>965</v>
      </c>
    </row>
    <row r="141" spans="2:65" s="1" customFormat="1">
      <c r="B141" s="32"/>
      <c r="D141" s="140" t="s">
        <v>143</v>
      </c>
      <c r="F141" s="141" t="s">
        <v>966</v>
      </c>
      <c r="I141" s="142"/>
      <c r="L141" s="32"/>
      <c r="M141" s="143"/>
      <c r="T141" s="53"/>
      <c r="AT141" s="17" t="s">
        <v>143</v>
      </c>
      <c r="AU141" s="17" t="s">
        <v>88</v>
      </c>
    </row>
    <row r="142" spans="2:65" s="12" customFormat="1">
      <c r="B142" s="144"/>
      <c r="D142" s="145" t="s">
        <v>145</v>
      </c>
      <c r="E142" s="146" t="s">
        <v>35</v>
      </c>
      <c r="F142" s="147" t="s">
        <v>967</v>
      </c>
      <c r="H142" s="148">
        <v>29.4</v>
      </c>
      <c r="I142" s="149"/>
      <c r="L142" s="144"/>
      <c r="M142" s="150"/>
      <c r="T142" s="151"/>
      <c r="AT142" s="146" t="s">
        <v>145</v>
      </c>
      <c r="AU142" s="146" t="s">
        <v>88</v>
      </c>
      <c r="AV142" s="12" t="s">
        <v>88</v>
      </c>
      <c r="AW142" s="12" t="s">
        <v>37</v>
      </c>
      <c r="AX142" s="12" t="s">
        <v>78</v>
      </c>
      <c r="AY142" s="146" t="s">
        <v>129</v>
      </c>
    </row>
    <row r="143" spans="2:65" s="13" customFormat="1">
      <c r="B143" s="152"/>
      <c r="D143" s="145" t="s">
        <v>145</v>
      </c>
      <c r="E143" s="153" t="s">
        <v>35</v>
      </c>
      <c r="F143" s="154" t="s">
        <v>148</v>
      </c>
      <c r="H143" s="155">
        <v>29.4</v>
      </c>
      <c r="I143" s="156"/>
      <c r="L143" s="152"/>
      <c r="M143" s="157"/>
      <c r="T143" s="158"/>
      <c r="AT143" s="153" t="s">
        <v>145</v>
      </c>
      <c r="AU143" s="153" t="s">
        <v>88</v>
      </c>
      <c r="AV143" s="13" t="s">
        <v>136</v>
      </c>
      <c r="AW143" s="13" t="s">
        <v>37</v>
      </c>
      <c r="AX143" s="13" t="s">
        <v>86</v>
      </c>
      <c r="AY143" s="153" t="s">
        <v>129</v>
      </c>
    </row>
    <row r="144" spans="2:65" s="1" customFormat="1" ht="16.5" customHeight="1">
      <c r="B144" s="32"/>
      <c r="C144" s="127" t="s">
        <v>209</v>
      </c>
      <c r="D144" s="127" t="s">
        <v>132</v>
      </c>
      <c r="E144" s="128" t="s">
        <v>968</v>
      </c>
      <c r="F144" s="129" t="s">
        <v>969</v>
      </c>
      <c r="G144" s="130" t="s">
        <v>162</v>
      </c>
      <c r="H144" s="131">
        <v>14.994</v>
      </c>
      <c r="I144" s="132"/>
      <c r="J144" s="133">
        <f>ROUND(I144*H144,2)</f>
        <v>0</v>
      </c>
      <c r="K144" s="129" t="s">
        <v>141</v>
      </c>
      <c r="L144" s="32"/>
      <c r="M144" s="134" t="s">
        <v>35</v>
      </c>
      <c r="N144" s="135" t="s">
        <v>49</v>
      </c>
      <c r="P144" s="136">
        <f>O144*H144</f>
        <v>0</v>
      </c>
      <c r="Q144" s="136">
        <v>2.5018699999999998</v>
      </c>
      <c r="R144" s="136">
        <f>Q144*H144</f>
        <v>37.513038779999995</v>
      </c>
      <c r="S144" s="136">
        <v>0</v>
      </c>
      <c r="T144" s="137">
        <f>S144*H144</f>
        <v>0</v>
      </c>
      <c r="AR144" s="138" t="s">
        <v>136</v>
      </c>
      <c r="AT144" s="138" t="s">
        <v>132</v>
      </c>
      <c r="AU144" s="138" t="s">
        <v>88</v>
      </c>
      <c r="AY144" s="17" t="s">
        <v>129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86</v>
      </c>
      <c r="BK144" s="139">
        <f>ROUND(I144*H144,2)</f>
        <v>0</v>
      </c>
      <c r="BL144" s="17" t="s">
        <v>136</v>
      </c>
      <c r="BM144" s="138" t="s">
        <v>970</v>
      </c>
    </row>
    <row r="145" spans="2:65" s="1" customFormat="1">
      <c r="B145" s="32"/>
      <c r="D145" s="140" t="s">
        <v>143</v>
      </c>
      <c r="F145" s="141" t="s">
        <v>971</v>
      </c>
      <c r="I145" s="142"/>
      <c r="L145" s="32"/>
      <c r="M145" s="143"/>
      <c r="T145" s="53"/>
      <c r="AT145" s="17" t="s">
        <v>143</v>
      </c>
      <c r="AU145" s="17" t="s">
        <v>88</v>
      </c>
    </row>
    <row r="146" spans="2:65" s="12" customFormat="1">
      <c r="B146" s="144"/>
      <c r="D146" s="145" t="s">
        <v>145</v>
      </c>
      <c r="E146" s="146" t="s">
        <v>35</v>
      </c>
      <c r="F146" s="147" t="s">
        <v>972</v>
      </c>
      <c r="H146" s="148">
        <v>8.82</v>
      </c>
      <c r="I146" s="149"/>
      <c r="L146" s="144"/>
      <c r="M146" s="150"/>
      <c r="T146" s="151"/>
      <c r="AT146" s="146" t="s">
        <v>145</v>
      </c>
      <c r="AU146" s="146" t="s">
        <v>88</v>
      </c>
      <c r="AV146" s="12" t="s">
        <v>88</v>
      </c>
      <c r="AW146" s="12" t="s">
        <v>37</v>
      </c>
      <c r="AX146" s="12" t="s">
        <v>78</v>
      </c>
      <c r="AY146" s="146" t="s">
        <v>129</v>
      </c>
    </row>
    <row r="147" spans="2:65" s="12" customFormat="1">
      <c r="B147" s="144"/>
      <c r="D147" s="145" t="s">
        <v>145</v>
      </c>
      <c r="E147" s="146" t="s">
        <v>35</v>
      </c>
      <c r="F147" s="147" t="s">
        <v>973</v>
      </c>
      <c r="H147" s="148">
        <v>6.1740000000000004</v>
      </c>
      <c r="I147" s="149"/>
      <c r="L147" s="144"/>
      <c r="M147" s="150"/>
      <c r="T147" s="151"/>
      <c r="AT147" s="146" t="s">
        <v>145</v>
      </c>
      <c r="AU147" s="146" t="s">
        <v>88</v>
      </c>
      <c r="AV147" s="12" t="s">
        <v>88</v>
      </c>
      <c r="AW147" s="12" t="s">
        <v>37</v>
      </c>
      <c r="AX147" s="12" t="s">
        <v>78</v>
      </c>
      <c r="AY147" s="146" t="s">
        <v>129</v>
      </c>
    </row>
    <row r="148" spans="2:65" s="13" customFormat="1">
      <c r="B148" s="152"/>
      <c r="D148" s="145" t="s">
        <v>145</v>
      </c>
      <c r="E148" s="153" t="s">
        <v>35</v>
      </c>
      <c r="F148" s="154" t="s">
        <v>148</v>
      </c>
      <c r="H148" s="155">
        <v>14.994</v>
      </c>
      <c r="I148" s="156"/>
      <c r="L148" s="152"/>
      <c r="M148" s="157"/>
      <c r="T148" s="158"/>
      <c r="AT148" s="153" t="s">
        <v>145</v>
      </c>
      <c r="AU148" s="153" t="s">
        <v>88</v>
      </c>
      <c r="AV148" s="13" t="s">
        <v>136</v>
      </c>
      <c r="AW148" s="13" t="s">
        <v>37</v>
      </c>
      <c r="AX148" s="13" t="s">
        <v>86</v>
      </c>
      <c r="AY148" s="153" t="s">
        <v>129</v>
      </c>
    </row>
    <row r="149" spans="2:65" s="1" customFormat="1" ht="16.5" customHeight="1">
      <c r="B149" s="32"/>
      <c r="C149" s="127" t="s">
        <v>214</v>
      </c>
      <c r="D149" s="127" t="s">
        <v>132</v>
      </c>
      <c r="E149" s="128" t="s">
        <v>974</v>
      </c>
      <c r="F149" s="129" t="s">
        <v>975</v>
      </c>
      <c r="G149" s="130" t="s">
        <v>140</v>
      </c>
      <c r="H149" s="131">
        <v>58.8</v>
      </c>
      <c r="I149" s="132"/>
      <c r="J149" s="133">
        <f>ROUND(I149*H149,2)</f>
        <v>0</v>
      </c>
      <c r="K149" s="129" t="s">
        <v>141</v>
      </c>
      <c r="L149" s="32"/>
      <c r="M149" s="134" t="s">
        <v>35</v>
      </c>
      <c r="N149" s="135" t="s">
        <v>49</v>
      </c>
      <c r="P149" s="136">
        <f>O149*H149</f>
        <v>0</v>
      </c>
      <c r="Q149" s="136">
        <v>3.3500000000000001E-3</v>
      </c>
      <c r="R149" s="136">
        <f>Q149*H149</f>
        <v>0.19697999999999999</v>
      </c>
      <c r="S149" s="136">
        <v>0</v>
      </c>
      <c r="T149" s="137">
        <f>S149*H149</f>
        <v>0</v>
      </c>
      <c r="AR149" s="138" t="s">
        <v>136</v>
      </c>
      <c r="AT149" s="138" t="s">
        <v>132</v>
      </c>
      <c r="AU149" s="138" t="s">
        <v>88</v>
      </c>
      <c r="AY149" s="17" t="s">
        <v>129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86</v>
      </c>
      <c r="BK149" s="139">
        <f>ROUND(I149*H149,2)</f>
        <v>0</v>
      </c>
      <c r="BL149" s="17" t="s">
        <v>136</v>
      </c>
      <c r="BM149" s="138" t="s">
        <v>976</v>
      </c>
    </row>
    <row r="150" spans="2:65" s="1" customFormat="1">
      <c r="B150" s="32"/>
      <c r="D150" s="140" t="s">
        <v>143</v>
      </c>
      <c r="F150" s="141" t="s">
        <v>977</v>
      </c>
      <c r="I150" s="142"/>
      <c r="L150" s="32"/>
      <c r="M150" s="143"/>
      <c r="T150" s="53"/>
      <c r="AT150" s="17" t="s">
        <v>143</v>
      </c>
      <c r="AU150" s="17" t="s">
        <v>88</v>
      </c>
    </row>
    <row r="151" spans="2:65" s="12" customFormat="1">
      <c r="B151" s="144"/>
      <c r="D151" s="145" t="s">
        <v>145</v>
      </c>
      <c r="E151" s="146" t="s">
        <v>35</v>
      </c>
      <c r="F151" s="147" t="s">
        <v>978</v>
      </c>
      <c r="H151" s="148">
        <v>58.8</v>
      </c>
      <c r="I151" s="149"/>
      <c r="L151" s="144"/>
      <c r="M151" s="150"/>
      <c r="T151" s="151"/>
      <c r="AT151" s="146" t="s">
        <v>145</v>
      </c>
      <c r="AU151" s="146" t="s">
        <v>88</v>
      </c>
      <c r="AV151" s="12" t="s">
        <v>88</v>
      </c>
      <c r="AW151" s="12" t="s">
        <v>37</v>
      </c>
      <c r="AX151" s="12" t="s">
        <v>78</v>
      </c>
      <c r="AY151" s="146" t="s">
        <v>129</v>
      </c>
    </row>
    <row r="152" spans="2:65" s="13" customFormat="1">
      <c r="B152" s="152"/>
      <c r="D152" s="145" t="s">
        <v>145</v>
      </c>
      <c r="E152" s="153" t="s">
        <v>35</v>
      </c>
      <c r="F152" s="154" t="s">
        <v>148</v>
      </c>
      <c r="H152" s="155">
        <v>58.8</v>
      </c>
      <c r="I152" s="156"/>
      <c r="L152" s="152"/>
      <c r="M152" s="157"/>
      <c r="T152" s="158"/>
      <c r="AT152" s="153" t="s">
        <v>145</v>
      </c>
      <c r="AU152" s="153" t="s">
        <v>88</v>
      </c>
      <c r="AV152" s="13" t="s">
        <v>136</v>
      </c>
      <c r="AW152" s="13" t="s">
        <v>37</v>
      </c>
      <c r="AX152" s="13" t="s">
        <v>86</v>
      </c>
      <c r="AY152" s="153" t="s">
        <v>129</v>
      </c>
    </row>
    <row r="153" spans="2:65" s="1" customFormat="1" ht="16.5" customHeight="1">
      <c r="B153" s="32"/>
      <c r="C153" s="127" t="s">
        <v>219</v>
      </c>
      <c r="D153" s="127" t="s">
        <v>132</v>
      </c>
      <c r="E153" s="128" t="s">
        <v>979</v>
      </c>
      <c r="F153" s="129" t="s">
        <v>980</v>
      </c>
      <c r="G153" s="130" t="s">
        <v>140</v>
      </c>
      <c r="H153" s="131">
        <v>58.8</v>
      </c>
      <c r="I153" s="132"/>
      <c r="J153" s="133">
        <f>ROUND(I153*H153,2)</f>
        <v>0</v>
      </c>
      <c r="K153" s="129" t="s">
        <v>141</v>
      </c>
      <c r="L153" s="32"/>
      <c r="M153" s="134" t="s">
        <v>35</v>
      </c>
      <c r="N153" s="135" t="s">
        <v>49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136</v>
      </c>
      <c r="AT153" s="138" t="s">
        <v>132</v>
      </c>
      <c r="AU153" s="138" t="s">
        <v>88</v>
      </c>
      <c r="AY153" s="17" t="s">
        <v>129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86</v>
      </c>
      <c r="BK153" s="139">
        <f>ROUND(I153*H153,2)</f>
        <v>0</v>
      </c>
      <c r="BL153" s="17" t="s">
        <v>136</v>
      </c>
      <c r="BM153" s="138" t="s">
        <v>981</v>
      </c>
    </row>
    <row r="154" spans="2:65" s="1" customFormat="1">
      <c r="B154" s="32"/>
      <c r="D154" s="140" t="s">
        <v>143</v>
      </c>
      <c r="F154" s="141" t="s">
        <v>982</v>
      </c>
      <c r="I154" s="142"/>
      <c r="L154" s="32"/>
      <c r="M154" s="143"/>
      <c r="T154" s="53"/>
      <c r="AT154" s="17" t="s">
        <v>143</v>
      </c>
      <c r="AU154" s="17" t="s">
        <v>88</v>
      </c>
    </row>
    <row r="155" spans="2:65" s="12" customFormat="1">
      <c r="B155" s="144"/>
      <c r="D155" s="145" t="s">
        <v>145</v>
      </c>
      <c r="E155" s="146" t="s">
        <v>35</v>
      </c>
      <c r="F155" s="147" t="s">
        <v>978</v>
      </c>
      <c r="H155" s="148">
        <v>58.8</v>
      </c>
      <c r="I155" s="149"/>
      <c r="L155" s="144"/>
      <c r="M155" s="150"/>
      <c r="T155" s="151"/>
      <c r="AT155" s="146" t="s">
        <v>145</v>
      </c>
      <c r="AU155" s="146" t="s">
        <v>88</v>
      </c>
      <c r="AV155" s="12" t="s">
        <v>88</v>
      </c>
      <c r="AW155" s="12" t="s">
        <v>37</v>
      </c>
      <c r="AX155" s="12" t="s">
        <v>78</v>
      </c>
      <c r="AY155" s="146" t="s">
        <v>129</v>
      </c>
    </row>
    <row r="156" spans="2:65" s="13" customFormat="1">
      <c r="B156" s="152"/>
      <c r="D156" s="145" t="s">
        <v>145</v>
      </c>
      <c r="E156" s="153" t="s">
        <v>35</v>
      </c>
      <c r="F156" s="154" t="s">
        <v>148</v>
      </c>
      <c r="H156" s="155">
        <v>58.8</v>
      </c>
      <c r="I156" s="156"/>
      <c r="L156" s="152"/>
      <c r="M156" s="157"/>
      <c r="T156" s="158"/>
      <c r="AT156" s="153" t="s">
        <v>145</v>
      </c>
      <c r="AU156" s="153" t="s">
        <v>88</v>
      </c>
      <c r="AV156" s="13" t="s">
        <v>136</v>
      </c>
      <c r="AW156" s="13" t="s">
        <v>37</v>
      </c>
      <c r="AX156" s="13" t="s">
        <v>86</v>
      </c>
      <c r="AY156" s="153" t="s">
        <v>129</v>
      </c>
    </row>
    <row r="157" spans="2:65" s="1" customFormat="1" ht="16.5" customHeight="1">
      <c r="B157" s="32"/>
      <c r="C157" s="127" t="s">
        <v>224</v>
      </c>
      <c r="D157" s="127" t="s">
        <v>132</v>
      </c>
      <c r="E157" s="128" t="s">
        <v>983</v>
      </c>
      <c r="F157" s="129" t="s">
        <v>984</v>
      </c>
      <c r="G157" s="130" t="s">
        <v>172</v>
      </c>
      <c r="H157" s="131">
        <v>1.7989999999999999</v>
      </c>
      <c r="I157" s="132"/>
      <c r="J157" s="133">
        <f>ROUND(I157*H157,2)</f>
        <v>0</v>
      </c>
      <c r="K157" s="129" t="s">
        <v>141</v>
      </c>
      <c r="L157" s="32"/>
      <c r="M157" s="134" t="s">
        <v>35</v>
      </c>
      <c r="N157" s="135" t="s">
        <v>49</v>
      </c>
      <c r="P157" s="136">
        <f>O157*H157</f>
        <v>0</v>
      </c>
      <c r="Q157" s="136">
        <v>1.04359</v>
      </c>
      <c r="R157" s="136">
        <f>Q157*H157</f>
        <v>1.87741841</v>
      </c>
      <c r="S157" s="136">
        <v>0</v>
      </c>
      <c r="T157" s="137">
        <f>S157*H157</f>
        <v>0</v>
      </c>
      <c r="AR157" s="138" t="s">
        <v>136</v>
      </c>
      <c r="AT157" s="138" t="s">
        <v>132</v>
      </c>
      <c r="AU157" s="138" t="s">
        <v>88</v>
      </c>
      <c r="AY157" s="17" t="s">
        <v>129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86</v>
      </c>
      <c r="BK157" s="139">
        <f>ROUND(I157*H157,2)</f>
        <v>0</v>
      </c>
      <c r="BL157" s="17" t="s">
        <v>136</v>
      </c>
      <c r="BM157" s="138" t="s">
        <v>985</v>
      </c>
    </row>
    <row r="158" spans="2:65" s="1" customFormat="1">
      <c r="B158" s="32"/>
      <c r="D158" s="140" t="s">
        <v>143</v>
      </c>
      <c r="F158" s="141" t="s">
        <v>986</v>
      </c>
      <c r="I158" s="142"/>
      <c r="L158" s="32"/>
      <c r="M158" s="143"/>
      <c r="T158" s="53"/>
      <c r="AT158" s="17" t="s">
        <v>143</v>
      </c>
      <c r="AU158" s="17" t="s">
        <v>88</v>
      </c>
    </row>
    <row r="159" spans="2:65" s="12" customFormat="1">
      <c r="B159" s="144"/>
      <c r="D159" s="145" t="s">
        <v>145</v>
      </c>
      <c r="E159" s="146" t="s">
        <v>35</v>
      </c>
      <c r="F159" s="147" t="s">
        <v>987</v>
      </c>
      <c r="H159" s="148">
        <v>1.0580000000000001</v>
      </c>
      <c r="I159" s="149"/>
      <c r="L159" s="144"/>
      <c r="M159" s="150"/>
      <c r="T159" s="151"/>
      <c r="AT159" s="146" t="s">
        <v>145</v>
      </c>
      <c r="AU159" s="146" t="s">
        <v>88</v>
      </c>
      <c r="AV159" s="12" t="s">
        <v>88</v>
      </c>
      <c r="AW159" s="12" t="s">
        <v>37</v>
      </c>
      <c r="AX159" s="12" t="s">
        <v>78</v>
      </c>
      <c r="AY159" s="146" t="s">
        <v>129</v>
      </c>
    </row>
    <row r="160" spans="2:65" s="12" customFormat="1">
      <c r="B160" s="144"/>
      <c r="D160" s="145" t="s">
        <v>145</v>
      </c>
      <c r="E160" s="146" t="s">
        <v>35</v>
      </c>
      <c r="F160" s="147" t="s">
        <v>988</v>
      </c>
      <c r="H160" s="148">
        <v>0.74099999999999999</v>
      </c>
      <c r="I160" s="149"/>
      <c r="L160" s="144"/>
      <c r="M160" s="150"/>
      <c r="T160" s="151"/>
      <c r="AT160" s="146" t="s">
        <v>145</v>
      </c>
      <c r="AU160" s="146" t="s">
        <v>88</v>
      </c>
      <c r="AV160" s="12" t="s">
        <v>88</v>
      </c>
      <c r="AW160" s="12" t="s">
        <v>37</v>
      </c>
      <c r="AX160" s="12" t="s">
        <v>78</v>
      </c>
      <c r="AY160" s="146" t="s">
        <v>129</v>
      </c>
    </row>
    <row r="161" spans="2:65" s="13" customFormat="1">
      <c r="B161" s="152"/>
      <c r="D161" s="145" t="s">
        <v>145</v>
      </c>
      <c r="E161" s="153" t="s">
        <v>35</v>
      </c>
      <c r="F161" s="154" t="s">
        <v>148</v>
      </c>
      <c r="H161" s="155">
        <v>1.7989999999999999</v>
      </c>
      <c r="I161" s="156"/>
      <c r="L161" s="152"/>
      <c r="M161" s="157"/>
      <c r="T161" s="158"/>
      <c r="AT161" s="153" t="s">
        <v>145</v>
      </c>
      <c r="AU161" s="153" t="s">
        <v>88</v>
      </c>
      <c r="AV161" s="13" t="s">
        <v>136</v>
      </c>
      <c r="AW161" s="13" t="s">
        <v>37</v>
      </c>
      <c r="AX161" s="13" t="s">
        <v>86</v>
      </c>
      <c r="AY161" s="153" t="s">
        <v>129</v>
      </c>
    </row>
    <row r="162" spans="2:65" s="1" customFormat="1" ht="16.5" customHeight="1">
      <c r="B162" s="32"/>
      <c r="C162" s="127" t="s">
        <v>229</v>
      </c>
      <c r="D162" s="127" t="s">
        <v>132</v>
      </c>
      <c r="E162" s="128" t="s">
        <v>989</v>
      </c>
      <c r="F162" s="129" t="s">
        <v>990</v>
      </c>
      <c r="G162" s="130" t="s">
        <v>162</v>
      </c>
      <c r="H162" s="131">
        <v>14.7</v>
      </c>
      <c r="I162" s="132"/>
      <c r="J162" s="133">
        <f>ROUND(I162*H162,2)</f>
        <v>0</v>
      </c>
      <c r="K162" s="129" t="s">
        <v>141</v>
      </c>
      <c r="L162" s="32"/>
      <c r="M162" s="134" t="s">
        <v>35</v>
      </c>
      <c r="N162" s="135" t="s">
        <v>49</v>
      </c>
      <c r="P162" s="136">
        <f>O162*H162</f>
        <v>0</v>
      </c>
      <c r="Q162" s="136">
        <v>2.0874999999999999</v>
      </c>
      <c r="R162" s="136">
        <f>Q162*H162</f>
        <v>30.686249999999998</v>
      </c>
      <c r="S162" s="136">
        <v>0</v>
      </c>
      <c r="T162" s="137">
        <f>S162*H162</f>
        <v>0</v>
      </c>
      <c r="AR162" s="138" t="s">
        <v>136</v>
      </c>
      <c r="AT162" s="138" t="s">
        <v>132</v>
      </c>
      <c r="AU162" s="138" t="s">
        <v>88</v>
      </c>
      <c r="AY162" s="17" t="s">
        <v>129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86</v>
      </c>
      <c r="BK162" s="139">
        <f>ROUND(I162*H162,2)</f>
        <v>0</v>
      </c>
      <c r="BL162" s="17" t="s">
        <v>136</v>
      </c>
      <c r="BM162" s="138" t="s">
        <v>991</v>
      </c>
    </row>
    <row r="163" spans="2:65" s="1" customFormat="1">
      <c r="B163" s="32"/>
      <c r="D163" s="140" t="s">
        <v>143</v>
      </c>
      <c r="F163" s="141" t="s">
        <v>992</v>
      </c>
      <c r="I163" s="142"/>
      <c r="L163" s="32"/>
      <c r="M163" s="143"/>
      <c r="T163" s="53"/>
      <c r="AT163" s="17" t="s">
        <v>143</v>
      </c>
      <c r="AU163" s="17" t="s">
        <v>88</v>
      </c>
    </row>
    <row r="164" spans="2:65" s="12" customFormat="1">
      <c r="B164" s="144"/>
      <c r="D164" s="145" t="s">
        <v>145</v>
      </c>
      <c r="E164" s="146" t="s">
        <v>35</v>
      </c>
      <c r="F164" s="147" t="s">
        <v>993</v>
      </c>
      <c r="H164" s="148">
        <v>14.7</v>
      </c>
      <c r="I164" s="149"/>
      <c r="L164" s="144"/>
      <c r="M164" s="150"/>
      <c r="T164" s="151"/>
      <c r="AT164" s="146" t="s">
        <v>145</v>
      </c>
      <c r="AU164" s="146" t="s">
        <v>88</v>
      </c>
      <c r="AV164" s="12" t="s">
        <v>88</v>
      </c>
      <c r="AW164" s="12" t="s">
        <v>37</v>
      </c>
      <c r="AX164" s="12" t="s">
        <v>78</v>
      </c>
      <c r="AY164" s="146" t="s">
        <v>129</v>
      </c>
    </row>
    <row r="165" spans="2:65" s="13" customFormat="1">
      <c r="B165" s="152"/>
      <c r="D165" s="145" t="s">
        <v>145</v>
      </c>
      <c r="E165" s="153" t="s">
        <v>35</v>
      </c>
      <c r="F165" s="154" t="s">
        <v>148</v>
      </c>
      <c r="H165" s="155">
        <v>14.7</v>
      </c>
      <c r="I165" s="156"/>
      <c r="L165" s="152"/>
      <c r="M165" s="157"/>
      <c r="T165" s="158"/>
      <c r="AT165" s="153" t="s">
        <v>145</v>
      </c>
      <c r="AU165" s="153" t="s">
        <v>88</v>
      </c>
      <c r="AV165" s="13" t="s">
        <v>136</v>
      </c>
      <c r="AW165" s="13" t="s">
        <v>37</v>
      </c>
      <c r="AX165" s="13" t="s">
        <v>86</v>
      </c>
      <c r="AY165" s="153" t="s">
        <v>129</v>
      </c>
    </row>
    <row r="166" spans="2:65" s="1" customFormat="1" ht="21.75" customHeight="1">
      <c r="B166" s="32"/>
      <c r="C166" s="127" t="s">
        <v>330</v>
      </c>
      <c r="D166" s="127" t="s">
        <v>132</v>
      </c>
      <c r="E166" s="128" t="s">
        <v>994</v>
      </c>
      <c r="F166" s="129" t="s">
        <v>995</v>
      </c>
      <c r="G166" s="130" t="s">
        <v>162</v>
      </c>
      <c r="H166" s="131">
        <v>2.5870000000000002</v>
      </c>
      <c r="I166" s="132"/>
      <c r="J166" s="133">
        <f>ROUND(I166*H166,2)</f>
        <v>0</v>
      </c>
      <c r="K166" s="129" t="s">
        <v>141</v>
      </c>
      <c r="L166" s="32"/>
      <c r="M166" s="134" t="s">
        <v>35</v>
      </c>
      <c r="N166" s="135" t="s">
        <v>49</v>
      </c>
      <c r="P166" s="136">
        <f>O166*H166</f>
        <v>0</v>
      </c>
      <c r="Q166" s="136">
        <v>2.3010199999999998</v>
      </c>
      <c r="R166" s="136">
        <f>Q166*H166</f>
        <v>5.95273874</v>
      </c>
      <c r="S166" s="136">
        <v>0</v>
      </c>
      <c r="T166" s="137">
        <f>S166*H166</f>
        <v>0</v>
      </c>
      <c r="AR166" s="138" t="s">
        <v>136</v>
      </c>
      <c r="AT166" s="138" t="s">
        <v>132</v>
      </c>
      <c r="AU166" s="138" t="s">
        <v>88</v>
      </c>
      <c r="AY166" s="17" t="s">
        <v>129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86</v>
      </c>
      <c r="BK166" s="139">
        <f>ROUND(I166*H166,2)</f>
        <v>0</v>
      </c>
      <c r="BL166" s="17" t="s">
        <v>136</v>
      </c>
      <c r="BM166" s="138" t="s">
        <v>996</v>
      </c>
    </row>
    <row r="167" spans="2:65" s="1" customFormat="1">
      <c r="B167" s="32"/>
      <c r="D167" s="140" t="s">
        <v>143</v>
      </c>
      <c r="F167" s="141" t="s">
        <v>997</v>
      </c>
      <c r="I167" s="142"/>
      <c r="L167" s="32"/>
      <c r="M167" s="143"/>
      <c r="T167" s="53"/>
      <c r="AT167" s="17" t="s">
        <v>143</v>
      </c>
      <c r="AU167" s="17" t="s">
        <v>88</v>
      </c>
    </row>
    <row r="168" spans="2:65" s="12" customFormat="1">
      <c r="B168" s="144"/>
      <c r="D168" s="145" t="s">
        <v>145</v>
      </c>
      <c r="E168" s="146" t="s">
        <v>35</v>
      </c>
      <c r="F168" s="147" t="s">
        <v>998</v>
      </c>
      <c r="H168" s="148">
        <v>2.3519999999999999</v>
      </c>
      <c r="I168" s="149"/>
      <c r="L168" s="144"/>
      <c r="M168" s="150"/>
      <c r="T168" s="151"/>
      <c r="AT168" s="146" t="s">
        <v>145</v>
      </c>
      <c r="AU168" s="146" t="s">
        <v>88</v>
      </c>
      <c r="AV168" s="12" t="s">
        <v>88</v>
      </c>
      <c r="AW168" s="12" t="s">
        <v>37</v>
      </c>
      <c r="AX168" s="12" t="s">
        <v>86</v>
      </c>
      <c r="AY168" s="146" t="s">
        <v>129</v>
      </c>
    </row>
    <row r="169" spans="2:65" s="12" customFormat="1">
      <c r="B169" s="144"/>
      <c r="D169" s="145" t="s">
        <v>145</v>
      </c>
      <c r="F169" s="147" t="s">
        <v>999</v>
      </c>
      <c r="H169" s="148">
        <v>2.5870000000000002</v>
      </c>
      <c r="I169" s="149"/>
      <c r="L169" s="144"/>
      <c r="M169" s="150"/>
      <c r="T169" s="151"/>
      <c r="AT169" s="146" t="s">
        <v>145</v>
      </c>
      <c r="AU169" s="146" t="s">
        <v>88</v>
      </c>
      <c r="AV169" s="12" t="s">
        <v>88</v>
      </c>
      <c r="AW169" s="12" t="s">
        <v>4</v>
      </c>
      <c r="AX169" s="12" t="s">
        <v>86</v>
      </c>
      <c r="AY169" s="146" t="s">
        <v>129</v>
      </c>
    </row>
    <row r="170" spans="2:65" s="1" customFormat="1" ht="24.2" customHeight="1">
      <c r="B170" s="32"/>
      <c r="C170" s="127" t="s">
        <v>335</v>
      </c>
      <c r="D170" s="127" t="s">
        <v>132</v>
      </c>
      <c r="E170" s="128" t="s">
        <v>1000</v>
      </c>
      <c r="F170" s="129" t="s">
        <v>1001</v>
      </c>
      <c r="G170" s="130" t="s">
        <v>140</v>
      </c>
      <c r="H170" s="131">
        <v>41.16</v>
      </c>
      <c r="I170" s="132"/>
      <c r="J170" s="133">
        <f>ROUND(I170*H170,2)</f>
        <v>0</v>
      </c>
      <c r="K170" s="129" t="s">
        <v>141</v>
      </c>
      <c r="L170" s="32"/>
      <c r="M170" s="134" t="s">
        <v>35</v>
      </c>
      <c r="N170" s="135" t="s">
        <v>49</v>
      </c>
      <c r="P170" s="136">
        <f>O170*H170</f>
        <v>0</v>
      </c>
      <c r="Q170" s="136">
        <v>1E-4</v>
      </c>
      <c r="R170" s="136">
        <f>Q170*H170</f>
        <v>4.1159999999999999E-3</v>
      </c>
      <c r="S170" s="136">
        <v>0</v>
      </c>
      <c r="T170" s="137">
        <f>S170*H170</f>
        <v>0</v>
      </c>
      <c r="AR170" s="138" t="s">
        <v>136</v>
      </c>
      <c r="AT170" s="138" t="s">
        <v>132</v>
      </c>
      <c r="AU170" s="138" t="s">
        <v>88</v>
      </c>
      <c r="AY170" s="17" t="s">
        <v>129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86</v>
      </c>
      <c r="BK170" s="139">
        <f>ROUND(I170*H170,2)</f>
        <v>0</v>
      </c>
      <c r="BL170" s="17" t="s">
        <v>136</v>
      </c>
      <c r="BM170" s="138" t="s">
        <v>1002</v>
      </c>
    </row>
    <row r="171" spans="2:65" s="1" customFormat="1">
      <c r="B171" s="32"/>
      <c r="D171" s="140" t="s">
        <v>143</v>
      </c>
      <c r="F171" s="141" t="s">
        <v>1003</v>
      </c>
      <c r="I171" s="142"/>
      <c r="L171" s="32"/>
      <c r="M171" s="143"/>
      <c r="T171" s="53"/>
      <c r="AT171" s="17" t="s">
        <v>143</v>
      </c>
      <c r="AU171" s="17" t="s">
        <v>88</v>
      </c>
    </row>
    <row r="172" spans="2:65" s="12" customFormat="1">
      <c r="B172" s="144"/>
      <c r="D172" s="145" t="s">
        <v>145</v>
      </c>
      <c r="E172" s="146" t="s">
        <v>35</v>
      </c>
      <c r="F172" s="147" t="s">
        <v>967</v>
      </c>
      <c r="H172" s="148">
        <v>29.4</v>
      </c>
      <c r="I172" s="149"/>
      <c r="L172" s="144"/>
      <c r="M172" s="150"/>
      <c r="T172" s="151"/>
      <c r="AT172" s="146" t="s">
        <v>145</v>
      </c>
      <c r="AU172" s="146" t="s">
        <v>88</v>
      </c>
      <c r="AV172" s="12" t="s">
        <v>88</v>
      </c>
      <c r="AW172" s="12" t="s">
        <v>37</v>
      </c>
      <c r="AX172" s="12" t="s">
        <v>78</v>
      </c>
      <c r="AY172" s="146" t="s">
        <v>129</v>
      </c>
    </row>
    <row r="173" spans="2:65" s="12" customFormat="1">
      <c r="B173" s="144"/>
      <c r="D173" s="145" t="s">
        <v>145</v>
      </c>
      <c r="E173" s="146" t="s">
        <v>35</v>
      </c>
      <c r="F173" s="147" t="s">
        <v>1004</v>
      </c>
      <c r="H173" s="148">
        <v>11.76</v>
      </c>
      <c r="I173" s="149"/>
      <c r="L173" s="144"/>
      <c r="M173" s="150"/>
      <c r="T173" s="151"/>
      <c r="AT173" s="146" t="s">
        <v>145</v>
      </c>
      <c r="AU173" s="146" t="s">
        <v>88</v>
      </c>
      <c r="AV173" s="12" t="s">
        <v>88</v>
      </c>
      <c r="AW173" s="12" t="s">
        <v>37</v>
      </c>
      <c r="AX173" s="12" t="s">
        <v>78</v>
      </c>
      <c r="AY173" s="146" t="s">
        <v>129</v>
      </c>
    </row>
    <row r="174" spans="2:65" s="13" customFormat="1">
      <c r="B174" s="152"/>
      <c r="D174" s="145" t="s">
        <v>145</v>
      </c>
      <c r="E174" s="153" t="s">
        <v>35</v>
      </c>
      <c r="F174" s="154" t="s">
        <v>148</v>
      </c>
      <c r="H174" s="155">
        <v>41.16</v>
      </c>
      <c r="I174" s="156"/>
      <c r="L174" s="152"/>
      <c r="M174" s="157"/>
      <c r="T174" s="158"/>
      <c r="AT174" s="153" t="s">
        <v>145</v>
      </c>
      <c r="AU174" s="153" t="s">
        <v>88</v>
      </c>
      <c r="AV174" s="13" t="s">
        <v>136</v>
      </c>
      <c r="AW174" s="13" t="s">
        <v>37</v>
      </c>
      <c r="AX174" s="13" t="s">
        <v>86</v>
      </c>
      <c r="AY174" s="153" t="s">
        <v>129</v>
      </c>
    </row>
    <row r="175" spans="2:65" s="11" customFormat="1" ht="22.9" customHeight="1">
      <c r="B175" s="115"/>
      <c r="D175" s="116" t="s">
        <v>77</v>
      </c>
      <c r="E175" s="125" t="s">
        <v>1005</v>
      </c>
      <c r="F175" s="125" t="s">
        <v>1006</v>
      </c>
      <c r="I175" s="118"/>
      <c r="J175" s="126">
        <f>BK175</f>
        <v>0</v>
      </c>
      <c r="L175" s="115"/>
      <c r="M175" s="120"/>
      <c r="P175" s="121">
        <f>SUM(P176:P199)</f>
        <v>0</v>
      </c>
      <c r="R175" s="121">
        <f>SUM(R176:R199)</f>
        <v>182.27872908000001</v>
      </c>
      <c r="T175" s="122">
        <f>SUM(T176:T199)</f>
        <v>0</v>
      </c>
      <c r="AR175" s="116" t="s">
        <v>86</v>
      </c>
      <c r="AT175" s="123" t="s">
        <v>77</v>
      </c>
      <c r="AU175" s="123" t="s">
        <v>86</v>
      </c>
      <c r="AY175" s="116" t="s">
        <v>129</v>
      </c>
      <c r="BK175" s="124">
        <f>SUM(BK176:BK199)</f>
        <v>0</v>
      </c>
    </row>
    <row r="176" spans="2:65" s="1" customFormat="1" ht="21.75" customHeight="1">
      <c r="B176" s="32"/>
      <c r="C176" s="127" t="s">
        <v>7</v>
      </c>
      <c r="D176" s="127" t="s">
        <v>132</v>
      </c>
      <c r="E176" s="128" t="s">
        <v>916</v>
      </c>
      <c r="F176" s="129" t="s">
        <v>917</v>
      </c>
      <c r="G176" s="130" t="s">
        <v>162</v>
      </c>
      <c r="H176" s="131">
        <v>94.084000000000003</v>
      </c>
      <c r="I176" s="132"/>
      <c r="J176" s="133">
        <f>ROUND(I176*H176,2)</f>
        <v>0</v>
      </c>
      <c r="K176" s="129" t="s">
        <v>141</v>
      </c>
      <c r="L176" s="32"/>
      <c r="M176" s="134" t="s">
        <v>35</v>
      </c>
      <c r="N176" s="135" t="s">
        <v>49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136</v>
      </c>
      <c r="AT176" s="138" t="s">
        <v>132</v>
      </c>
      <c r="AU176" s="138" t="s">
        <v>88</v>
      </c>
      <c r="AY176" s="17" t="s">
        <v>129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86</v>
      </c>
      <c r="BK176" s="139">
        <f>ROUND(I176*H176,2)</f>
        <v>0</v>
      </c>
      <c r="BL176" s="17" t="s">
        <v>136</v>
      </c>
      <c r="BM176" s="138" t="s">
        <v>1007</v>
      </c>
    </row>
    <row r="177" spans="2:65" s="1" customFormat="1">
      <c r="B177" s="32"/>
      <c r="D177" s="140" t="s">
        <v>143</v>
      </c>
      <c r="F177" s="141" t="s">
        <v>919</v>
      </c>
      <c r="I177" s="142"/>
      <c r="L177" s="32"/>
      <c r="M177" s="143"/>
      <c r="T177" s="53"/>
      <c r="AT177" s="17" t="s">
        <v>143</v>
      </c>
      <c r="AU177" s="17" t="s">
        <v>88</v>
      </c>
    </row>
    <row r="178" spans="2:65" s="12" customFormat="1">
      <c r="B178" s="144"/>
      <c r="D178" s="145" t="s">
        <v>145</v>
      </c>
      <c r="E178" s="146" t="s">
        <v>35</v>
      </c>
      <c r="F178" s="147" t="s">
        <v>1008</v>
      </c>
      <c r="H178" s="148">
        <v>19.648</v>
      </c>
      <c r="I178" s="149"/>
      <c r="L178" s="144"/>
      <c r="M178" s="150"/>
      <c r="T178" s="151"/>
      <c r="AT178" s="146" t="s">
        <v>145</v>
      </c>
      <c r="AU178" s="146" t="s">
        <v>88</v>
      </c>
      <c r="AV178" s="12" t="s">
        <v>88</v>
      </c>
      <c r="AW178" s="12" t="s">
        <v>37</v>
      </c>
      <c r="AX178" s="12" t="s">
        <v>78</v>
      </c>
      <c r="AY178" s="146" t="s">
        <v>129</v>
      </c>
    </row>
    <row r="179" spans="2:65" s="12" customFormat="1">
      <c r="B179" s="144"/>
      <c r="D179" s="145" t="s">
        <v>145</v>
      </c>
      <c r="E179" s="146" t="s">
        <v>35</v>
      </c>
      <c r="F179" s="147" t="s">
        <v>1009</v>
      </c>
      <c r="H179" s="148">
        <v>74.436000000000007</v>
      </c>
      <c r="I179" s="149"/>
      <c r="L179" s="144"/>
      <c r="M179" s="150"/>
      <c r="T179" s="151"/>
      <c r="AT179" s="146" t="s">
        <v>145</v>
      </c>
      <c r="AU179" s="146" t="s">
        <v>88</v>
      </c>
      <c r="AV179" s="12" t="s">
        <v>88</v>
      </c>
      <c r="AW179" s="12" t="s">
        <v>37</v>
      </c>
      <c r="AX179" s="12" t="s">
        <v>78</v>
      </c>
      <c r="AY179" s="146" t="s">
        <v>129</v>
      </c>
    </row>
    <row r="180" spans="2:65" s="13" customFormat="1">
      <c r="B180" s="152"/>
      <c r="D180" s="145" t="s">
        <v>145</v>
      </c>
      <c r="E180" s="153" t="s">
        <v>35</v>
      </c>
      <c r="F180" s="154" t="s">
        <v>148</v>
      </c>
      <c r="H180" s="155">
        <v>94.084000000000003</v>
      </c>
      <c r="I180" s="156"/>
      <c r="L180" s="152"/>
      <c r="M180" s="157"/>
      <c r="T180" s="158"/>
      <c r="AT180" s="153" t="s">
        <v>145</v>
      </c>
      <c r="AU180" s="153" t="s">
        <v>88</v>
      </c>
      <c r="AV180" s="13" t="s">
        <v>136</v>
      </c>
      <c r="AW180" s="13" t="s">
        <v>37</v>
      </c>
      <c r="AX180" s="13" t="s">
        <v>86</v>
      </c>
      <c r="AY180" s="153" t="s">
        <v>129</v>
      </c>
    </row>
    <row r="181" spans="2:65" s="1" customFormat="1" ht="37.9" customHeight="1">
      <c r="B181" s="32"/>
      <c r="C181" s="127" t="s">
        <v>348</v>
      </c>
      <c r="D181" s="127" t="s">
        <v>132</v>
      </c>
      <c r="E181" s="128" t="s">
        <v>1010</v>
      </c>
      <c r="F181" s="129" t="s">
        <v>1011</v>
      </c>
      <c r="G181" s="130" t="s">
        <v>162</v>
      </c>
      <c r="H181" s="131">
        <v>94.084000000000003</v>
      </c>
      <c r="I181" s="132"/>
      <c r="J181" s="133">
        <f>ROUND(I181*H181,2)</f>
        <v>0</v>
      </c>
      <c r="K181" s="129" t="s">
        <v>141</v>
      </c>
      <c r="L181" s="32"/>
      <c r="M181" s="134" t="s">
        <v>35</v>
      </c>
      <c r="N181" s="135" t="s">
        <v>49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136</v>
      </c>
      <c r="AT181" s="138" t="s">
        <v>132</v>
      </c>
      <c r="AU181" s="138" t="s">
        <v>88</v>
      </c>
      <c r="AY181" s="17" t="s">
        <v>129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86</v>
      </c>
      <c r="BK181" s="139">
        <f>ROUND(I181*H181,2)</f>
        <v>0</v>
      </c>
      <c r="BL181" s="17" t="s">
        <v>136</v>
      </c>
      <c r="BM181" s="138" t="s">
        <v>1012</v>
      </c>
    </row>
    <row r="182" spans="2:65" s="1" customFormat="1">
      <c r="B182" s="32"/>
      <c r="D182" s="140" t="s">
        <v>143</v>
      </c>
      <c r="F182" s="141" t="s">
        <v>1013</v>
      </c>
      <c r="I182" s="142"/>
      <c r="L182" s="32"/>
      <c r="M182" s="143"/>
      <c r="T182" s="53"/>
      <c r="AT182" s="17" t="s">
        <v>143</v>
      </c>
      <c r="AU182" s="17" t="s">
        <v>88</v>
      </c>
    </row>
    <row r="183" spans="2:65" s="12" customFormat="1">
      <c r="B183" s="144"/>
      <c r="D183" s="145" t="s">
        <v>145</v>
      </c>
      <c r="E183" s="146" t="s">
        <v>35</v>
      </c>
      <c r="F183" s="147" t="s">
        <v>1008</v>
      </c>
      <c r="H183" s="148">
        <v>19.648</v>
      </c>
      <c r="I183" s="149"/>
      <c r="L183" s="144"/>
      <c r="M183" s="150"/>
      <c r="T183" s="151"/>
      <c r="AT183" s="146" t="s">
        <v>145</v>
      </c>
      <c r="AU183" s="146" t="s">
        <v>88</v>
      </c>
      <c r="AV183" s="12" t="s">
        <v>88</v>
      </c>
      <c r="AW183" s="12" t="s">
        <v>37</v>
      </c>
      <c r="AX183" s="12" t="s">
        <v>78</v>
      </c>
      <c r="AY183" s="146" t="s">
        <v>129</v>
      </c>
    </row>
    <row r="184" spans="2:65" s="12" customFormat="1">
      <c r="B184" s="144"/>
      <c r="D184" s="145" t="s">
        <v>145</v>
      </c>
      <c r="E184" s="146" t="s">
        <v>35</v>
      </c>
      <c r="F184" s="147" t="s">
        <v>1009</v>
      </c>
      <c r="H184" s="148">
        <v>74.436000000000007</v>
      </c>
      <c r="I184" s="149"/>
      <c r="L184" s="144"/>
      <c r="M184" s="150"/>
      <c r="T184" s="151"/>
      <c r="AT184" s="146" t="s">
        <v>145</v>
      </c>
      <c r="AU184" s="146" t="s">
        <v>88</v>
      </c>
      <c r="AV184" s="12" t="s">
        <v>88</v>
      </c>
      <c r="AW184" s="12" t="s">
        <v>37</v>
      </c>
      <c r="AX184" s="12" t="s">
        <v>78</v>
      </c>
      <c r="AY184" s="146" t="s">
        <v>129</v>
      </c>
    </row>
    <row r="185" spans="2:65" s="13" customFormat="1">
      <c r="B185" s="152"/>
      <c r="D185" s="145" t="s">
        <v>145</v>
      </c>
      <c r="E185" s="153" t="s">
        <v>35</v>
      </c>
      <c r="F185" s="154" t="s">
        <v>148</v>
      </c>
      <c r="H185" s="155">
        <v>94.084000000000003</v>
      </c>
      <c r="I185" s="156"/>
      <c r="L185" s="152"/>
      <c r="M185" s="157"/>
      <c r="T185" s="158"/>
      <c r="AT185" s="153" t="s">
        <v>145</v>
      </c>
      <c r="AU185" s="153" t="s">
        <v>88</v>
      </c>
      <c r="AV185" s="13" t="s">
        <v>136</v>
      </c>
      <c r="AW185" s="13" t="s">
        <v>37</v>
      </c>
      <c r="AX185" s="13" t="s">
        <v>86</v>
      </c>
      <c r="AY185" s="153" t="s">
        <v>129</v>
      </c>
    </row>
    <row r="186" spans="2:65" s="1" customFormat="1" ht="24.2" customHeight="1">
      <c r="B186" s="32"/>
      <c r="C186" s="127" t="s">
        <v>355</v>
      </c>
      <c r="D186" s="127" t="s">
        <v>132</v>
      </c>
      <c r="E186" s="128" t="s">
        <v>933</v>
      </c>
      <c r="F186" s="129" t="s">
        <v>934</v>
      </c>
      <c r="G186" s="130" t="s">
        <v>172</v>
      </c>
      <c r="H186" s="131">
        <v>169.351</v>
      </c>
      <c r="I186" s="132"/>
      <c r="J186" s="133">
        <f>ROUND(I186*H186,2)</f>
        <v>0</v>
      </c>
      <c r="K186" s="129" t="s">
        <v>141</v>
      </c>
      <c r="L186" s="32"/>
      <c r="M186" s="134" t="s">
        <v>35</v>
      </c>
      <c r="N186" s="135" t="s">
        <v>49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136</v>
      </c>
      <c r="AT186" s="138" t="s">
        <v>132</v>
      </c>
      <c r="AU186" s="138" t="s">
        <v>88</v>
      </c>
      <c r="AY186" s="17" t="s">
        <v>129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86</v>
      </c>
      <c r="BK186" s="139">
        <f>ROUND(I186*H186,2)</f>
        <v>0</v>
      </c>
      <c r="BL186" s="17" t="s">
        <v>136</v>
      </c>
      <c r="BM186" s="138" t="s">
        <v>1014</v>
      </c>
    </row>
    <row r="187" spans="2:65" s="1" customFormat="1">
      <c r="B187" s="32"/>
      <c r="D187" s="140" t="s">
        <v>143</v>
      </c>
      <c r="F187" s="141" t="s">
        <v>936</v>
      </c>
      <c r="I187" s="142"/>
      <c r="L187" s="32"/>
      <c r="M187" s="143"/>
      <c r="T187" s="53"/>
      <c r="AT187" s="17" t="s">
        <v>143</v>
      </c>
      <c r="AU187" s="17" t="s">
        <v>88</v>
      </c>
    </row>
    <row r="188" spans="2:65" s="12" customFormat="1">
      <c r="B188" s="144"/>
      <c r="D188" s="145" t="s">
        <v>145</v>
      </c>
      <c r="E188" s="146" t="s">
        <v>35</v>
      </c>
      <c r="F188" s="147" t="s">
        <v>1015</v>
      </c>
      <c r="H188" s="148">
        <v>169.351</v>
      </c>
      <c r="I188" s="149"/>
      <c r="L188" s="144"/>
      <c r="M188" s="150"/>
      <c r="T188" s="151"/>
      <c r="AT188" s="146" t="s">
        <v>145</v>
      </c>
      <c r="AU188" s="146" t="s">
        <v>88</v>
      </c>
      <c r="AV188" s="12" t="s">
        <v>88</v>
      </c>
      <c r="AW188" s="12" t="s">
        <v>37</v>
      </c>
      <c r="AX188" s="12" t="s">
        <v>78</v>
      </c>
      <c r="AY188" s="146" t="s">
        <v>129</v>
      </c>
    </row>
    <row r="189" spans="2:65" s="13" customFormat="1">
      <c r="B189" s="152"/>
      <c r="D189" s="145" t="s">
        <v>145</v>
      </c>
      <c r="E189" s="153" t="s">
        <v>35</v>
      </c>
      <c r="F189" s="154" t="s">
        <v>148</v>
      </c>
      <c r="H189" s="155">
        <v>169.351</v>
      </c>
      <c r="I189" s="156"/>
      <c r="L189" s="152"/>
      <c r="M189" s="157"/>
      <c r="T189" s="158"/>
      <c r="AT189" s="153" t="s">
        <v>145</v>
      </c>
      <c r="AU189" s="153" t="s">
        <v>88</v>
      </c>
      <c r="AV189" s="13" t="s">
        <v>136</v>
      </c>
      <c r="AW189" s="13" t="s">
        <v>37</v>
      </c>
      <c r="AX189" s="13" t="s">
        <v>86</v>
      </c>
      <c r="AY189" s="153" t="s">
        <v>129</v>
      </c>
    </row>
    <row r="190" spans="2:65" s="1" customFormat="1" ht="24.2" customHeight="1">
      <c r="B190" s="32"/>
      <c r="C190" s="127" t="s">
        <v>362</v>
      </c>
      <c r="D190" s="127" t="s">
        <v>132</v>
      </c>
      <c r="E190" s="128" t="s">
        <v>1016</v>
      </c>
      <c r="F190" s="129" t="s">
        <v>1017</v>
      </c>
      <c r="G190" s="130" t="s">
        <v>140</v>
      </c>
      <c r="H190" s="131">
        <v>470.42099999999999</v>
      </c>
      <c r="I190" s="132"/>
      <c r="J190" s="133">
        <f>ROUND(I190*H190,2)</f>
        <v>0</v>
      </c>
      <c r="K190" s="129" t="s">
        <v>141</v>
      </c>
      <c r="L190" s="32"/>
      <c r="M190" s="134" t="s">
        <v>35</v>
      </c>
      <c r="N190" s="135" t="s">
        <v>49</v>
      </c>
      <c r="P190" s="136">
        <f>O190*H190</f>
        <v>0</v>
      </c>
      <c r="Q190" s="136">
        <v>0.38700000000000001</v>
      </c>
      <c r="R190" s="136">
        <f>Q190*H190</f>
        <v>182.05292700000001</v>
      </c>
      <c r="S190" s="136">
        <v>0</v>
      </c>
      <c r="T190" s="137">
        <f>S190*H190</f>
        <v>0</v>
      </c>
      <c r="AR190" s="138" t="s">
        <v>136</v>
      </c>
      <c r="AT190" s="138" t="s">
        <v>132</v>
      </c>
      <c r="AU190" s="138" t="s">
        <v>88</v>
      </c>
      <c r="AY190" s="17" t="s">
        <v>129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86</v>
      </c>
      <c r="BK190" s="139">
        <f>ROUND(I190*H190,2)</f>
        <v>0</v>
      </c>
      <c r="BL190" s="17" t="s">
        <v>136</v>
      </c>
      <c r="BM190" s="138" t="s">
        <v>1018</v>
      </c>
    </row>
    <row r="191" spans="2:65" s="1" customFormat="1">
      <c r="B191" s="32"/>
      <c r="D191" s="140" t="s">
        <v>143</v>
      </c>
      <c r="F191" s="141" t="s">
        <v>1019</v>
      </c>
      <c r="I191" s="142"/>
      <c r="L191" s="32"/>
      <c r="M191" s="143"/>
      <c r="T191" s="53"/>
      <c r="AT191" s="17" t="s">
        <v>143</v>
      </c>
      <c r="AU191" s="17" t="s">
        <v>88</v>
      </c>
    </row>
    <row r="192" spans="2:65" s="12" customFormat="1">
      <c r="B192" s="144"/>
      <c r="D192" s="145" t="s">
        <v>145</v>
      </c>
      <c r="E192" s="146" t="s">
        <v>35</v>
      </c>
      <c r="F192" s="147" t="s">
        <v>1020</v>
      </c>
      <c r="H192" s="148">
        <v>98.241</v>
      </c>
      <c r="I192" s="149"/>
      <c r="L192" s="144"/>
      <c r="M192" s="150"/>
      <c r="T192" s="151"/>
      <c r="AT192" s="146" t="s">
        <v>145</v>
      </c>
      <c r="AU192" s="146" t="s">
        <v>88</v>
      </c>
      <c r="AV192" s="12" t="s">
        <v>88</v>
      </c>
      <c r="AW192" s="12" t="s">
        <v>37</v>
      </c>
      <c r="AX192" s="12" t="s">
        <v>78</v>
      </c>
      <c r="AY192" s="146" t="s">
        <v>129</v>
      </c>
    </row>
    <row r="193" spans="2:65" s="12" customFormat="1">
      <c r="B193" s="144"/>
      <c r="D193" s="145" t="s">
        <v>145</v>
      </c>
      <c r="E193" s="146" t="s">
        <v>35</v>
      </c>
      <c r="F193" s="147" t="s">
        <v>1021</v>
      </c>
      <c r="H193" s="148">
        <v>372.18</v>
      </c>
      <c r="I193" s="149"/>
      <c r="L193" s="144"/>
      <c r="M193" s="150"/>
      <c r="T193" s="151"/>
      <c r="AT193" s="146" t="s">
        <v>145</v>
      </c>
      <c r="AU193" s="146" t="s">
        <v>88</v>
      </c>
      <c r="AV193" s="12" t="s">
        <v>88</v>
      </c>
      <c r="AW193" s="12" t="s">
        <v>37</v>
      </c>
      <c r="AX193" s="12" t="s">
        <v>78</v>
      </c>
      <c r="AY193" s="146" t="s">
        <v>129</v>
      </c>
    </row>
    <row r="194" spans="2:65" s="13" customFormat="1">
      <c r="B194" s="152"/>
      <c r="D194" s="145" t="s">
        <v>145</v>
      </c>
      <c r="E194" s="153" t="s">
        <v>35</v>
      </c>
      <c r="F194" s="154" t="s">
        <v>148</v>
      </c>
      <c r="H194" s="155">
        <v>470.42099999999999</v>
      </c>
      <c r="I194" s="156"/>
      <c r="L194" s="152"/>
      <c r="M194" s="157"/>
      <c r="T194" s="158"/>
      <c r="AT194" s="153" t="s">
        <v>145</v>
      </c>
      <c r="AU194" s="153" t="s">
        <v>88</v>
      </c>
      <c r="AV194" s="13" t="s">
        <v>136</v>
      </c>
      <c r="AW194" s="13" t="s">
        <v>37</v>
      </c>
      <c r="AX194" s="13" t="s">
        <v>86</v>
      </c>
      <c r="AY194" s="153" t="s">
        <v>129</v>
      </c>
    </row>
    <row r="195" spans="2:65" s="1" customFormat="1" ht="24.2" customHeight="1">
      <c r="B195" s="32"/>
      <c r="C195" s="127" t="s">
        <v>369</v>
      </c>
      <c r="D195" s="127" t="s">
        <v>132</v>
      </c>
      <c r="E195" s="128" t="s">
        <v>1022</v>
      </c>
      <c r="F195" s="129" t="s">
        <v>1023</v>
      </c>
      <c r="G195" s="130" t="s">
        <v>140</v>
      </c>
      <c r="H195" s="131">
        <v>470.42099999999999</v>
      </c>
      <c r="I195" s="132"/>
      <c r="J195" s="133">
        <f>ROUND(I195*H195,2)</f>
        <v>0</v>
      </c>
      <c r="K195" s="129" t="s">
        <v>141</v>
      </c>
      <c r="L195" s="32"/>
      <c r="M195" s="134" t="s">
        <v>35</v>
      </c>
      <c r="N195" s="135" t="s">
        <v>49</v>
      </c>
      <c r="P195" s="136">
        <f>O195*H195</f>
        <v>0</v>
      </c>
      <c r="Q195" s="136">
        <v>4.8000000000000001E-4</v>
      </c>
      <c r="R195" s="136">
        <f>Q195*H195</f>
        <v>0.22580207999999999</v>
      </c>
      <c r="S195" s="136">
        <v>0</v>
      </c>
      <c r="T195" s="137">
        <f>S195*H195</f>
        <v>0</v>
      </c>
      <c r="AR195" s="138" t="s">
        <v>136</v>
      </c>
      <c r="AT195" s="138" t="s">
        <v>132</v>
      </c>
      <c r="AU195" s="138" t="s">
        <v>88</v>
      </c>
      <c r="AY195" s="17" t="s">
        <v>129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86</v>
      </c>
      <c r="BK195" s="139">
        <f>ROUND(I195*H195,2)</f>
        <v>0</v>
      </c>
      <c r="BL195" s="17" t="s">
        <v>136</v>
      </c>
      <c r="BM195" s="138" t="s">
        <v>1024</v>
      </c>
    </row>
    <row r="196" spans="2:65" s="1" customFormat="1">
      <c r="B196" s="32"/>
      <c r="D196" s="140" t="s">
        <v>143</v>
      </c>
      <c r="F196" s="141" t="s">
        <v>1025</v>
      </c>
      <c r="I196" s="142"/>
      <c r="L196" s="32"/>
      <c r="M196" s="143"/>
      <c r="T196" s="53"/>
      <c r="AT196" s="17" t="s">
        <v>143</v>
      </c>
      <c r="AU196" s="17" t="s">
        <v>88</v>
      </c>
    </row>
    <row r="197" spans="2:65" s="12" customFormat="1">
      <c r="B197" s="144"/>
      <c r="D197" s="145" t="s">
        <v>145</v>
      </c>
      <c r="E197" s="146" t="s">
        <v>35</v>
      </c>
      <c r="F197" s="147" t="s">
        <v>1020</v>
      </c>
      <c r="H197" s="148">
        <v>98.241</v>
      </c>
      <c r="I197" s="149"/>
      <c r="L197" s="144"/>
      <c r="M197" s="150"/>
      <c r="T197" s="151"/>
      <c r="AT197" s="146" t="s">
        <v>145</v>
      </c>
      <c r="AU197" s="146" t="s">
        <v>88</v>
      </c>
      <c r="AV197" s="12" t="s">
        <v>88</v>
      </c>
      <c r="AW197" s="12" t="s">
        <v>37</v>
      </c>
      <c r="AX197" s="12" t="s">
        <v>78</v>
      </c>
      <c r="AY197" s="146" t="s">
        <v>129</v>
      </c>
    </row>
    <row r="198" spans="2:65" s="12" customFormat="1">
      <c r="B198" s="144"/>
      <c r="D198" s="145" t="s">
        <v>145</v>
      </c>
      <c r="E198" s="146" t="s">
        <v>35</v>
      </c>
      <c r="F198" s="147" t="s">
        <v>1021</v>
      </c>
      <c r="H198" s="148">
        <v>372.18</v>
      </c>
      <c r="I198" s="149"/>
      <c r="L198" s="144"/>
      <c r="M198" s="150"/>
      <c r="T198" s="151"/>
      <c r="AT198" s="146" t="s">
        <v>145</v>
      </c>
      <c r="AU198" s="146" t="s">
        <v>88</v>
      </c>
      <c r="AV198" s="12" t="s">
        <v>88</v>
      </c>
      <c r="AW198" s="12" t="s">
        <v>37</v>
      </c>
      <c r="AX198" s="12" t="s">
        <v>78</v>
      </c>
      <c r="AY198" s="146" t="s">
        <v>129</v>
      </c>
    </row>
    <row r="199" spans="2:65" s="13" customFormat="1">
      <c r="B199" s="152"/>
      <c r="D199" s="145" t="s">
        <v>145</v>
      </c>
      <c r="E199" s="153" t="s">
        <v>35</v>
      </c>
      <c r="F199" s="154" t="s">
        <v>148</v>
      </c>
      <c r="H199" s="155">
        <v>470.42099999999999</v>
      </c>
      <c r="I199" s="156"/>
      <c r="L199" s="152"/>
      <c r="M199" s="157"/>
      <c r="T199" s="158"/>
      <c r="AT199" s="153" t="s">
        <v>145</v>
      </c>
      <c r="AU199" s="153" t="s">
        <v>88</v>
      </c>
      <c r="AV199" s="13" t="s">
        <v>136</v>
      </c>
      <c r="AW199" s="13" t="s">
        <v>37</v>
      </c>
      <c r="AX199" s="13" t="s">
        <v>86</v>
      </c>
      <c r="AY199" s="153" t="s">
        <v>129</v>
      </c>
    </row>
    <row r="200" spans="2:65" s="11" customFormat="1" ht="22.9" customHeight="1">
      <c r="B200" s="115"/>
      <c r="D200" s="116" t="s">
        <v>77</v>
      </c>
      <c r="E200" s="125" t="s">
        <v>1026</v>
      </c>
      <c r="F200" s="125" t="s">
        <v>1027</v>
      </c>
      <c r="I200" s="118"/>
      <c r="J200" s="126">
        <f>BK200</f>
        <v>0</v>
      </c>
      <c r="L200" s="115"/>
      <c r="M200" s="120"/>
      <c r="P200" s="121">
        <f>SUM(P201:P210)</f>
        <v>0</v>
      </c>
      <c r="R200" s="121">
        <f>SUM(R201:R210)</f>
        <v>84.322145419999998</v>
      </c>
      <c r="T200" s="122">
        <f>SUM(T201:T210)</f>
        <v>0</v>
      </c>
      <c r="AR200" s="116" t="s">
        <v>86</v>
      </c>
      <c r="AT200" s="123" t="s">
        <v>77</v>
      </c>
      <c r="AU200" s="123" t="s">
        <v>86</v>
      </c>
      <c r="AY200" s="116" t="s">
        <v>129</v>
      </c>
      <c r="BK200" s="124">
        <f>SUM(BK201:BK210)</f>
        <v>0</v>
      </c>
    </row>
    <row r="201" spans="2:65" s="1" customFormat="1" ht="21.75" customHeight="1">
      <c r="B201" s="32"/>
      <c r="C201" s="127" t="s">
        <v>375</v>
      </c>
      <c r="D201" s="127" t="s">
        <v>132</v>
      </c>
      <c r="E201" s="128" t="s">
        <v>1028</v>
      </c>
      <c r="F201" s="129" t="s">
        <v>1029</v>
      </c>
      <c r="G201" s="130" t="s">
        <v>140</v>
      </c>
      <c r="H201" s="131">
        <v>98.241</v>
      </c>
      <c r="I201" s="132"/>
      <c r="J201" s="133">
        <f>ROUND(I201*H201,2)</f>
        <v>0</v>
      </c>
      <c r="K201" s="129" t="s">
        <v>141</v>
      </c>
      <c r="L201" s="32"/>
      <c r="M201" s="134" t="s">
        <v>35</v>
      </c>
      <c r="N201" s="135" t="s">
        <v>49</v>
      </c>
      <c r="P201" s="136">
        <f>O201*H201</f>
        <v>0</v>
      </c>
      <c r="Q201" s="136">
        <v>0.57499999999999996</v>
      </c>
      <c r="R201" s="136">
        <f>Q201*H201</f>
        <v>56.488574999999997</v>
      </c>
      <c r="S201" s="136">
        <v>0</v>
      </c>
      <c r="T201" s="137">
        <f>S201*H201</f>
        <v>0</v>
      </c>
      <c r="AR201" s="138" t="s">
        <v>136</v>
      </c>
      <c r="AT201" s="138" t="s">
        <v>132</v>
      </c>
      <c r="AU201" s="138" t="s">
        <v>88</v>
      </c>
      <c r="AY201" s="17" t="s">
        <v>129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86</v>
      </c>
      <c r="BK201" s="139">
        <f>ROUND(I201*H201,2)</f>
        <v>0</v>
      </c>
      <c r="BL201" s="17" t="s">
        <v>136</v>
      </c>
      <c r="BM201" s="138" t="s">
        <v>1030</v>
      </c>
    </row>
    <row r="202" spans="2:65" s="1" customFormat="1">
      <c r="B202" s="32"/>
      <c r="D202" s="140" t="s">
        <v>143</v>
      </c>
      <c r="F202" s="141" t="s">
        <v>1031</v>
      </c>
      <c r="I202" s="142"/>
      <c r="L202" s="32"/>
      <c r="M202" s="143"/>
      <c r="T202" s="53"/>
      <c r="AT202" s="17" t="s">
        <v>143</v>
      </c>
      <c r="AU202" s="17" t="s">
        <v>88</v>
      </c>
    </row>
    <row r="203" spans="2:65" s="12" customFormat="1">
      <c r="B203" s="144"/>
      <c r="D203" s="145" t="s">
        <v>145</v>
      </c>
      <c r="E203" s="146" t="s">
        <v>35</v>
      </c>
      <c r="F203" s="147" t="s">
        <v>1032</v>
      </c>
      <c r="H203" s="148">
        <v>98.241</v>
      </c>
      <c r="I203" s="149"/>
      <c r="L203" s="144"/>
      <c r="M203" s="150"/>
      <c r="T203" s="151"/>
      <c r="AT203" s="146" t="s">
        <v>145</v>
      </c>
      <c r="AU203" s="146" t="s">
        <v>88</v>
      </c>
      <c r="AV203" s="12" t="s">
        <v>88</v>
      </c>
      <c r="AW203" s="12" t="s">
        <v>37</v>
      </c>
      <c r="AX203" s="12" t="s">
        <v>78</v>
      </c>
      <c r="AY203" s="146" t="s">
        <v>129</v>
      </c>
    </row>
    <row r="204" spans="2:65" s="13" customFormat="1">
      <c r="B204" s="152"/>
      <c r="D204" s="145" t="s">
        <v>145</v>
      </c>
      <c r="E204" s="153" t="s">
        <v>35</v>
      </c>
      <c r="F204" s="154" t="s">
        <v>148</v>
      </c>
      <c r="H204" s="155">
        <v>98.241</v>
      </c>
      <c r="I204" s="156"/>
      <c r="L204" s="152"/>
      <c r="M204" s="157"/>
      <c r="T204" s="158"/>
      <c r="AT204" s="153" t="s">
        <v>145</v>
      </c>
      <c r="AU204" s="153" t="s">
        <v>88</v>
      </c>
      <c r="AV204" s="13" t="s">
        <v>136</v>
      </c>
      <c r="AW204" s="13" t="s">
        <v>37</v>
      </c>
      <c r="AX204" s="13" t="s">
        <v>86</v>
      </c>
      <c r="AY204" s="153" t="s">
        <v>129</v>
      </c>
    </row>
    <row r="205" spans="2:65" s="1" customFormat="1" ht="37.9" customHeight="1">
      <c r="B205" s="32"/>
      <c r="C205" s="127" t="s">
        <v>381</v>
      </c>
      <c r="D205" s="127" t="s">
        <v>132</v>
      </c>
      <c r="E205" s="128" t="s">
        <v>1033</v>
      </c>
      <c r="F205" s="129" t="s">
        <v>1034</v>
      </c>
      <c r="G205" s="130" t="s">
        <v>140</v>
      </c>
      <c r="H205" s="131">
        <v>98.241</v>
      </c>
      <c r="I205" s="132"/>
      <c r="J205" s="133">
        <f>ROUND(I205*H205,2)</f>
        <v>0</v>
      </c>
      <c r="K205" s="129" t="s">
        <v>141</v>
      </c>
      <c r="L205" s="32"/>
      <c r="M205" s="134" t="s">
        <v>35</v>
      </c>
      <c r="N205" s="135" t="s">
        <v>49</v>
      </c>
      <c r="P205" s="136">
        <f>O205*H205</f>
        <v>0</v>
      </c>
      <c r="Q205" s="136">
        <v>0.11162</v>
      </c>
      <c r="R205" s="136">
        <f>Q205*H205</f>
        <v>10.965660419999999</v>
      </c>
      <c r="S205" s="136">
        <v>0</v>
      </c>
      <c r="T205" s="137">
        <f>S205*H205</f>
        <v>0</v>
      </c>
      <c r="AR205" s="138" t="s">
        <v>136</v>
      </c>
      <c r="AT205" s="138" t="s">
        <v>132</v>
      </c>
      <c r="AU205" s="138" t="s">
        <v>88</v>
      </c>
      <c r="AY205" s="17" t="s">
        <v>129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86</v>
      </c>
      <c r="BK205" s="139">
        <f>ROUND(I205*H205,2)</f>
        <v>0</v>
      </c>
      <c r="BL205" s="17" t="s">
        <v>136</v>
      </c>
      <c r="BM205" s="138" t="s">
        <v>1035</v>
      </c>
    </row>
    <row r="206" spans="2:65" s="1" customFormat="1">
      <c r="B206" s="32"/>
      <c r="D206" s="140" t="s">
        <v>143</v>
      </c>
      <c r="F206" s="141" t="s">
        <v>1036</v>
      </c>
      <c r="I206" s="142"/>
      <c r="L206" s="32"/>
      <c r="M206" s="143"/>
      <c r="T206" s="53"/>
      <c r="AT206" s="17" t="s">
        <v>143</v>
      </c>
      <c r="AU206" s="17" t="s">
        <v>88</v>
      </c>
    </row>
    <row r="207" spans="2:65" s="12" customFormat="1">
      <c r="B207" s="144"/>
      <c r="D207" s="145" t="s">
        <v>145</v>
      </c>
      <c r="E207" s="146" t="s">
        <v>35</v>
      </c>
      <c r="F207" s="147" t="s">
        <v>1032</v>
      </c>
      <c r="H207" s="148">
        <v>98.241</v>
      </c>
      <c r="I207" s="149"/>
      <c r="L207" s="144"/>
      <c r="M207" s="150"/>
      <c r="T207" s="151"/>
      <c r="AT207" s="146" t="s">
        <v>145</v>
      </c>
      <c r="AU207" s="146" t="s">
        <v>88</v>
      </c>
      <c r="AV207" s="12" t="s">
        <v>88</v>
      </c>
      <c r="AW207" s="12" t="s">
        <v>37</v>
      </c>
      <c r="AX207" s="12" t="s">
        <v>78</v>
      </c>
      <c r="AY207" s="146" t="s">
        <v>129</v>
      </c>
    </row>
    <row r="208" spans="2:65" s="13" customFormat="1">
      <c r="B208" s="152"/>
      <c r="D208" s="145" t="s">
        <v>145</v>
      </c>
      <c r="E208" s="153" t="s">
        <v>35</v>
      </c>
      <c r="F208" s="154" t="s">
        <v>148</v>
      </c>
      <c r="H208" s="155">
        <v>98.241</v>
      </c>
      <c r="I208" s="156"/>
      <c r="L208" s="152"/>
      <c r="M208" s="157"/>
      <c r="T208" s="158"/>
      <c r="AT208" s="153" t="s">
        <v>145</v>
      </c>
      <c r="AU208" s="153" t="s">
        <v>88</v>
      </c>
      <c r="AV208" s="13" t="s">
        <v>136</v>
      </c>
      <c r="AW208" s="13" t="s">
        <v>37</v>
      </c>
      <c r="AX208" s="13" t="s">
        <v>86</v>
      </c>
      <c r="AY208" s="153" t="s">
        <v>129</v>
      </c>
    </row>
    <row r="209" spans="2:65" s="1" customFormat="1" ht="16.5" customHeight="1">
      <c r="B209" s="32"/>
      <c r="C209" s="163" t="s">
        <v>387</v>
      </c>
      <c r="D209" s="163" t="s">
        <v>263</v>
      </c>
      <c r="E209" s="164" t="s">
        <v>1037</v>
      </c>
      <c r="F209" s="165" t="s">
        <v>1038</v>
      </c>
      <c r="G209" s="166" t="s">
        <v>140</v>
      </c>
      <c r="H209" s="167">
        <v>99.222999999999999</v>
      </c>
      <c r="I209" s="168"/>
      <c r="J209" s="169">
        <f>ROUND(I209*H209,2)</f>
        <v>0</v>
      </c>
      <c r="K209" s="165" t="s">
        <v>141</v>
      </c>
      <c r="L209" s="170"/>
      <c r="M209" s="171" t="s">
        <v>35</v>
      </c>
      <c r="N209" s="172" t="s">
        <v>49</v>
      </c>
      <c r="P209" s="136">
        <f>O209*H209</f>
        <v>0</v>
      </c>
      <c r="Q209" s="136">
        <v>0.17</v>
      </c>
      <c r="R209" s="136">
        <f>Q209*H209</f>
        <v>16.867910000000002</v>
      </c>
      <c r="S209" s="136">
        <v>0</v>
      </c>
      <c r="T209" s="137">
        <f>S209*H209</f>
        <v>0</v>
      </c>
      <c r="AR209" s="138" t="s">
        <v>180</v>
      </c>
      <c r="AT209" s="138" t="s">
        <v>263</v>
      </c>
      <c r="AU209" s="138" t="s">
        <v>88</v>
      </c>
      <c r="AY209" s="17" t="s">
        <v>129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86</v>
      </c>
      <c r="BK209" s="139">
        <f>ROUND(I209*H209,2)</f>
        <v>0</v>
      </c>
      <c r="BL209" s="17" t="s">
        <v>136</v>
      </c>
      <c r="BM209" s="138" t="s">
        <v>1039</v>
      </c>
    </row>
    <row r="210" spans="2:65" s="12" customFormat="1">
      <c r="B210" s="144"/>
      <c r="D210" s="145" t="s">
        <v>145</v>
      </c>
      <c r="F210" s="147" t="s">
        <v>1040</v>
      </c>
      <c r="H210" s="148">
        <v>99.222999999999999</v>
      </c>
      <c r="I210" s="149"/>
      <c r="L210" s="144"/>
      <c r="M210" s="150"/>
      <c r="T210" s="151"/>
      <c r="AT210" s="146" t="s">
        <v>145</v>
      </c>
      <c r="AU210" s="146" t="s">
        <v>88</v>
      </c>
      <c r="AV210" s="12" t="s">
        <v>88</v>
      </c>
      <c r="AW210" s="12" t="s">
        <v>4</v>
      </c>
      <c r="AX210" s="12" t="s">
        <v>86</v>
      </c>
      <c r="AY210" s="146" t="s">
        <v>129</v>
      </c>
    </row>
    <row r="211" spans="2:65" s="11" customFormat="1" ht="22.9" customHeight="1">
      <c r="B211" s="115"/>
      <c r="D211" s="116" t="s">
        <v>77</v>
      </c>
      <c r="E211" s="125" t="s">
        <v>535</v>
      </c>
      <c r="F211" s="125" t="s">
        <v>1041</v>
      </c>
      <c r="I211" s="118"/>
      <c r="J211" s="126">
        <f>BK211</f>
        <v>0</v>
      </c>
      <c r="L211" s="115"/>
      <c r="M211" s="120"/>
      <c r="P211" s="121">
        <f>SUM(P212:P221)</f>
        <v>0</v>
      </c>
      <c r="R211" s="121">
        <f>SUM(R212:R221)</f>
        <v>108.53513200000002</v>
      </c>
      <c r="T211" s="122">
        <f>SUM(T212:T221)</f>
        <v>0</v>
      </c>
      <c r="AR211" s="116" t="s">
        <v>86</v>
      </c>
      <c r="AT211" s="123" t="s">
        <v>77</v>
      </c>
      <c r="AU211" s="123" t="s">
        <v>86</v>
      </c>
      <c r="AY211" s="116" t="s">
        <v>129</v>
      </c>
      <c r="BK211" s="124">
        <f>SUM(BK212:BK221)</f>
        <v>0</v>
      </c>
    </row>
    <row r="212" spans="2:65" s="1" customFormat="1" ht="24.2" customHeight="1">
      <c r="B212" s="32"/>
      <c r="C212" s="127" t="s">
        <v>392</v>
      </c>
      <c r="D212" s="127" t="s">
        <v>132</v>
      </c>
      <c r="E212" s="128" t="s">
        <v>1042</v>
      </c>
      <c r="F212" s="129" t="s">
        <v>1043</v>
      </c>
      <c r="G212" s="130" t="s">
        <v>140</v>
      </c>
      <c r="H212" s="131">
        <v>372.18</v>
      </c>
      <c r="I212" s="132"/>
      <c r="J212" s="133">
        <f>ROUND(I212*H212,2)</f>
        <v>0</v>
      </c>
      <c r="K212" s="129" t="s">
        <v>141</v>
      </c>
      <c r="L212" s="32"/>
      <c r="M212" s="134" t="s">
        <v>35</v>
      </c>
      <c r="N212" s="135" t="s">
        <v>49</v>
      </c>
      <c r="P212" s="136">
        <f>O212*H212</f>
        <v>0</v>
      </c>
      <c r="Q212" s="136">
        <v>0.29160000000000003</v>
      </c>
      <c r="R212" s="136">
        <f>Q212*H212</f>
        <v>108.52768800000001</v>
      </c>
      <c r="S212" s="136">
        <v>0</v>
      </c>
      <c r="T212" s="137">
        <f>S212*H212</f>
        <v>0</v>
      </c>
      <c r="AR212" s="138" t="s">
        <v>136</v>
      </c>
      <c r="AT212" s="138" t="s">
        <v>132</v>
      </c>
      <c r="AU212" s="138" t="s">
        <v>88</v>
      </c>
      <c r="AY212" s="17" t="s">
        <v>129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86</v>
      </c>
      <c r="BK212" s="139">
        <f>ROUND(I212*H212,2)</f>
        <v>0</v>
      </c>
      <c r="BL212" s="17" t="s">
        <v>136</v>
      </c>
      <c r="BM212" s="138" t="s">
        <v>1044</v>
      </c>
    </row>
    <row r="213" spans="2:65" s="1" customFormat="1">
      <c r="B213" s="32"/>
      <c r="D213" s="140" t="s">
        <v>143</v>
      </c>
      <c r="F213" s="141" t="s">
        <v>1045</v>
      </c>
      <c r="I213" s="142"/>
      <c r="L213" s="32"/>
      <c r="M213" s="143"/>
      <c r="T213" s="53"/>
      <c r="AT213" s="17" t="s">
        <v>143</v>
      </c>
      <c r="AU213" s="17" t="s">
        <v>88</v>
      </c>
    </row>
    <row r="214" spans="2:65" s="12" customFormat="1">
      <c r="B214" s="144"/>
      <c r="D214" s="145" t="s">
        <v>145</v>
      </c>
      <c r="E214" s="146" t="s">
        <v>35</v>
      </c>
      <c r="F214" s="147" t="s">
        <v>1021</v>
      </c>
      <c r="H214" s="148">
        <v>372.18</v>
      </c>
      <c r="I214" s="149"/>
      <c r="L214" s="144"/>
      <c r="M214" s="150"/>
      <c r="T214" s="151"/>
      <c r="AT214" s="146" t="s">
        <v>145</v>
      </c>
      <c r="AU214" s="146" t="s">
        <v>88</v>
      </c>
      <c r="AV214" s="12" t="s">
        <v>88</v>
      </c>
      <c r="AW214" s="12" t="s">
        <v>37</v>
      </c>
      <c r="AX214" s="12" t="s">
        <v>78</v>
      </c>
      <c r="AY214" s="146" t="s">
        <v>129</v>
      </c>
    </row>
    <row r="215" spans="2:65" s="13" customFormat="1">
      <c r="B215" s="152"/>
      <c r="D215" s="145" t="s">
        <v>145</v>
      </c>
      <c r="E215" s="153" t="s">
        <v>35</v>
      </c>
      <c r="F215" s="154" t="s">
        <v>148</v>
      </c>
      <c r="H215" s="155">
        <v>372.18</v>
      </c>
      <c r="I215" s="156"/>
      <c r="L215" s="152"/>
      <c r="M215" s="157"/>
      <c r="T215" s="158"/>
      <c r="AT215" s="153" t="s">
        <v>145</v>
      </c>
      <c r="AU215" s="153" t="s">
        <v>88</v>
      </c>
      <c r="AV215" s="13" t="s">
        <v>136</v>
      </c>
      <c r="AW215" s="13" t="s">
        <v>37</v>
      </c>
      <c r="AX215" s="13" t="s">
        <v>86</v>
      </c>
      <c r="AY215" s="153" t="s">
        <v>129</v>
      </c>
    </row>
    <row r="216" spans="2:65" s="1" customFormat="1" ht="24.2" customHeight="1">
      <c r="B216" s="32"/>
      <c r="C216" s="127" t="s">
        <v>399</v>
      </c>
      <c r="D216" s="127" t="s">
        <v>132</v>
      </c>
      <c r="E216" s="128" t="s">
        <v>1046</v>
      </c>
      <c r="F216" s="129" t="s">
        <v>1047</v>
      </c>
      <c r="G216" s="130" t="s">
        <v>140</v>
      </c>
      <c r="H216" s="131">
        <v>372.18</v>
      </c>
      <c r="I216" s="132"/>
      <c r="J216" s="133">
        <f>ROUND(I216*H216,2)</f>
        <v>0</v>
      </c>
      <c r="K216" s="129" t="s">
        <v>141</v>
      </c>
      <c r="L216" s="32"/>
      <c r="M216" s="134" t="s">
        <v>35</v>
      </c>
      <c r="N216" s="135" t="s">
        <v>49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136</v>
      </c>
      <c r="AT216" s="138" t="s">
        <v>132</v>
      </c>
      <c r="AU216" s="138" t="s">
        <v>88</v>
      </c>
      <c r="AY216" s="17" t="s">
        <v>129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86</v>
      </c>
      <c r="BK216" s="139">
        <f>ROUND(I216*H216,2)</f>
        <v>0</v>
      </c>
      <c r="BL216" s="17" t="s">
        <v>136</v>
      </c>
      <c r="BM216" s="138" t="s">
        <v>1048</v>
      </c>
    </row>
    <row r="217" spans="2:65" s="1" customFormat="1">
      <c r="B217" s="32"/>
      <c r="D217" s="140" t="s">
        <v>143</v>
      </c>
      <c r="F217" s="141" t="s">
        <v>1049</v>
      </c>
      <c r="I217" s="142"/>
      <c r="L217" s="32"/>
      <c r="M217" s="143"/>
      <c r="T217" s="53"/>
      <c r="AT217" s="17" t="s">
        <v>143</v>
      </c>
      <c r="AU217" s="17" t="s">
        <v>88</v>
      </c>
    </row>
    <row r="218" spans="2:65" s="12" customFormat="1">
      <c r="B218" s="144"/>
      <c r="D218" s="145" t="s">
        <v>145</v>
      </c>
      <c r="E218" s="146" t="s">
        <v>35</v>
      </c>
      <c r="F218" s="147" t="s">
        <v>1021</v>
      </c>
      <c r="H218" s="148">
        <v>372.18</v>
      </c>
      <c r="I218" s="149"/>
      <c r="L218" s="144"/>
      <c r="M218" s="150"/>
      <c r="T218" s="151"/>
      <c r="AT218" s="146" t="s">
        <v>145</v>
      </c>
      <c r="AU218" s="146" t="s">
        <v>88</v>
      </c>
      <c r="AV218" s="12" t="s">
        <v>88</v>
      </c>
      <c r="AW218" s="12" t="s">
        <v>37</v>
      </c>
      <c r="AX218" s="12" t="s">
        <v>78</v>
      </c>
      <c r="AY218" s="146" t="s">
        <v>129</v>
      </c>
    </row>
    <row r="219" spans="2:65" s="13" customFormat="1">
      <c r="B219" s="152"/>
      <c r="D219" s="145" t="s">
        <v>145</v>
      </c>
      <c r="E219" s="153" t="s">
        <v>35</v>
      </c>
      <c r="F219" s="154" t="s">
        <v>148</v>
      </c>
      <c r="H219" s="155">
        <v>372.18</v>
      </c>
      <c r="I219" s="156"/>
      <c r="L219" s="152"/>
      <c r="M219" s="157"/>
      <c r="T219" s="158"/>
      <c r="AT219" s="153" t="s">
        <v>145</v>
      </c>
      <c r="AU219" s="153" t="s">
        <v>88</v>
      </c>
      <c r="AV219" s="13" t="s">
        <v>136</v>
      </c>
      <c r="AW219" s="13" t="s">
        <v>37</v>
      </c>
      <c r="AX219" s="13" t="s">
        <v>86</v>
      </c>
      <c r="AY219" s="153" t="s">
        <v>129</v>
      </c>
    </row>
    <row r="220" spans="2:65" s="1" customFormat="1" ht="16.5" customHeight="1">
      <c r="B220" s="32"/>
      <c r="C220" s="163" t="s">
        <v>403</v>
      </c>
      <c r="D220" s="163" t="s">
        <v>263</v>
      </c>
      <c r="E220" s="164" t="s">
        <v>1050</v>
      </c>
      <c r="F220" s="165" t="s">
        <v>1051</v>
      </c>
      <c r="G220" s="166" t="s">
        <v>351</v>
      </c>
      <c r="H220" s="167">
        <v>7.444</v>
      </c>
      <c r="I220" s="168"/>
      <c r="J220" s="169">
        <f>ROUND(I220*H220,2)</f>
        <v>0</v>
      </c>
      <c r="K220" s="165" t="s">
        <v>141</v>
      </c>
      <c r="L220" s="170"/>
      <c r="M220" s="171" t="s">
        <v>35</v>
      </c>
      <c r="N220" s="172" t="s">
        <v>49</v>
      </c>
      <c r="P220" s="136">
        <f>O220*H220</f>
        <v>0</v>
      </c>
      <c r="Q220" s="136">
        <v>1E-3</v>
      </c>
      <c r="R220" s="136">
        <f>Q220*H220</f>
        <v>7.4440000000000001E-3</v>
      </c>
      <c r="S220" s="136">
        <v>0</v>
      </c>
      <c r="T220" s="137">
        <f>S220*H220</f>
        <v>0</v>
      </c>
      <c r="AR220" s="138" t="s">
        <v>180</v>
      </c>
      <c r="AT220" s="138" t="s">
        <v>263</v>
      </c>
      <c r="AU220" s="138" t="s">
        <v>88</v>
      </c>
      <c r="AY220" s="17" t="s">
        <v>129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86</v>
      </c>
      <c r="BK220" s="139">
        <f>ROUND(I220*H220,2)</f>
        <v>0</v>
      </c>
      <c r="BL220" s="17" t="s">
        <v>136</v>
      </c>
      <c r="BM220" s="138" t="s">
        <v>1052</v>
      </c>
    </row>
    <row r="221" spans="2:65" s="12" customFormat="1">
      <c r="B221" s="144"/>
      <c r="D221" s="145" t="s">
        <v>145</v>
      </c>
      <c r="F221" s="147" t="s">
        <v>1053</v>
      </c>
      <c r="H221" s="148">
        <v>7.444</v>
      </c>
      <c r="I221" s="149"/>
      <c r="L221" s="144"/>
      <c r="M221" s="150"/>
      <c r="T221" s="151"/>
      <c r="AT221" s="146" t="s">
        <v>145</v>
      </c>
      <c r="AU221" s="146" t="s">
        <v>88</v>
      </c>
      <c r="AV221" s="12" t="s">
        <v>88</v>
      </c>
      <c r="AW221" s="12" t="s">
        <v>4</v>
      </c>
      <c r="AX221" s="12" t="s">
        <v>86</v>
      </c>
      <c r="AY221" s="146" t="s">
        <v>129</v>
      </c>
    </row>
    <row r="222" spans="2:65" s="11" customFormat="1" ht="22.9" customHeight="1">
      <c r="B222" s="115"/>
      <c r="D222" s="116" t="s">
        <v>77</v>
      </c>
      <c r="E222" s="125" t="s">
        <v>603</v>
      </c>
      <c r="F222" s="125" t="s">
        <v>1054</v>
      </c>
      <c r="I222" s="118"/>
      <c r="J222" s="126">
        <f>BK222</f>
        <v>0</v>
      </c>
      <c r="L222" s="115"/>
      <c r="M222" s="120"/>
      <c r="P222" s="121">
        <f>SUM(P223:P260)</f>
        <v>0</v>
      </c>
      <c r="R222" s="121">
        <f>SUM(R223:R260)</f>
        <v>11.666944299999999</v>
      </c>
      <c r="T222" s="122">
        <f>SUM(T223:T260)</f>
        <v>0</v>
      </c>
      <c r="AR222" s="116" t="s">
        <v>86</v>
      </c>
      <c r="AT222" s="123" t="s">
        <v>77</v>
      </c>
      <c r="AU222" s="123" t="s">
        <v>86</v>
      </c>
      <c r="AY222" s="116" t="s">
        <v>129</v>
      </c>
      <c r="BK222" s="124">
        <f>SUM(BK223:BK260)</f>
        <v>0</v>
      </c>
    </row>
    <row r="223" spans="2:65" s="1" customFormat="1" ht="24.2" customHeight="1">
      <c r="B223" s="32"/>
      <c r="C223" s="127" t="s">
        <v>365</v>
      </c>
      <c r="D223" s="127" t="s">
        <v>132</v>
      </c>
      <c r="E223" s="128" t="s">
        <v>1055</v>
      </c>
      <c r="F223" s="129" t="s">
        <v>1056</v>
      </c>
      <c r="G223" s="130" t="s">
        <v>358</v>
      </c>
      <c r="H223" s="131">
        <v>44.6</v>
      </c>
      <c r="I223" s="132"/>
      <c r="J223" s="133">
        <f>ROUND(I223*H223,2)</f>
        <v>0</v>
      </c>
      <c r="K223" s="129" t="s">
        <v>141</v>
      </c>
      <c r="L223" s="32"/>
      <c r="M223" s="134" t="s">
        <v>35</v>
      </c>
      <c r="N223" s="135" t="s">
        <v>49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136</v>
      </c>
      <c r="AT223" s="138" t="s">
        <v>132</v>
      </c>
      <c r="AU223" s="138" t="s">
        <v>88</v>
      </c>
      <c r="AY223" s="17" t="s">
        <v>129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86</v>
      </c>
      <c r="BK223" s="139">
        <f>ROUND(I223*H223,2)</f>
        <v>0</v>
      </c>
      <c r="BL223" s="17" t="s">
        <v>136</v>
      </c>
      <c r="BM223" s="138" t="s">
        <v>1057</v>
      </c>
    </row>
    <row r="224" spans="2:65" s="1" customFormat="1">
      <c r="B224" s="32"/>
      <c r="D224" s="140" t="s">
        <v>143</v>
      </c>
      <c r="F224" s="141" t="s">
        <v>1058</v>
      </c>
      <c r="I224" s="142"/>
      <c r="L224" s="32"/>
      <c r="M224" s="143"/>
      <c r="T224" s="53"/>
      <c r="AT224" s="17" t="s">
        <v>143</v>
      </c>
      <c r="AU224" s="17" t="s">
        <v>88</v>
      </c>
    </row>
    <row r="225" spans="2:65" s="14" customFormat="1">
      <c r="B225" s="174"/>
      <c r="D225" s="145" t="s">
        <v>145</v>
      </c>
      <c r="E225" s="175" t="s">
        <v>35</v>
      </c>
      <c r="F225" s="176" t="s">
        <v>683</v>
      </c>
      <c r="H225" s="175" t="s">
        <v>35</v>
      </c>
      <c r="I225" s="177"/>
      <c r="L225" s="174"/>
      <c r="M225" s="178"/>
      <c r="T225" s="179"/>
      <c r="AT225" s="175" t="s">
        <v>145</v>
      </c>
      <c r="AU225" s="175" t="s">
        <v>88</v>
      </c>
      <c r="AV225" s="14" t="s">
        <v>86</v>
      </c>
      <c r="AW225" s="14" t="s">
        <v>37</v>
      </c>
      <c r="AX225" s="14" t="s">
        <v>78</v>
      </c>
      <c r="AY225" s="175" t="s">
        <v>129</v>
      </c>
    </row>
    <row r="226" spans="2:65" s="12" customFormat="1">
      <c r="B226" s="144"/>
      <c r="D226" s="145" t="s">
        <v>145</v>
      </c>
      <c r="E226" s="146" t="s">
        <v>35</v>
      </c>
      <c r="F226" s="147" t="s">
        <v>1059</v>
      </c>
      <c r="H226" s="148">
        <v>44.6</v>
      </c>
      <c r="I226" s="149"/>
      <c r="L226" s="144"/>
      <c r="M226" s="150"/>
      <c r="T226" s="151"/>
      <c r="AT226" s="146" t="s">
        <v>145</v>
      </c>
      <c r="AU226" s="146" t="s">
        <v>88</v>
      </c>
      <c r="AV226" s="12" t="s">
        <v>88</v>
      </c>
      <c r="AW226" s="12" t="s">
        <v>37</v>
      </c>
      <c r="AX226" s="12" t="s">
        <v>86</v>
      </c>
      <c r="AY226" s="146" t="s">
        <v>129</v>
      </c>
    </row>
    <row r="227" spans="2:65" s="1" customFormat="1" ht="16.5" customHeight="1">
      <c r="B227" s="32"/>
      <c r="C227" s="163" t="s">
        <v>412</v>
      </c>
      <c r="D227" s="163" t="s">
        <v>263</v>
      </c>
      <c r="E227" s="164" t="s">
        <v>1060</v>
      </c>
      <c r="F227" s="165" t="s">
        <v>1061</v>
      </c>
      <c r="G227" s="166" t="s">
        <v>358</v>
      </c>
      <c r="H227" s="167">
        <v>51.29</v>
      </c>
      <c r="I227" s="168"/>
      <c r="J227" s="169">
        <f>ROUND(I227*H227,2)</f>
        <v>0</v>
      </c>
      <c r="K227" s="165" t="s">
        <v>141</v>
      </c>
      <c r="L227" s="170"/>
      <c r="M227" s="171" t="s">
        <v>35</v>
      </c>
      <c r="N227" s="172" t="s">
        <v>49</v>
      </c>
      <c r="P227" s="136">
        <f>O227*H227</f>
        <v>0</v>
      </c>
      <c r="Q227" s="136">
        <v>5.2999999999999998E-4</v>
      </c>
      <c r="R227" s="136">
        <f>Q227*H227</f>
        <v>2.7183699999999998E-2</v>
      </c>
      <c r="S227" s="136">
        <v>0</v>
      </c>
      <c r="T227" s="137">
        <f>S227*H227</f>
        <v>0</v>
      </c>
      <c r="AR227" s="138" t="s">
        <v>180</v>
      </c>
      <c r="AT227" s="138" t="s">
        <v>263</v>
      </c>
      <c r="AU227" s="138" t="s">
        <v>88</v>
      </c>
      <c r="AY227" s="17" t="s">
        <v>129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86</v>
      </c>
      <c r="BK227" s="139">
        <f>ROUND(I227*H227,2)</f>
        <v>0</v>
      </c>
      <c r="BL227" s="17" t="s">
        <v>136</v>
      </c>
      <c r="BM227" s="138" t="s">
        <v>1062</v>
      </c>
    </row>
    <row r="228" spans="2:65" s="12" customFormat="1">
      <c r="B228" s="144"/>
      <c r="D228" s="145" t="s">
        <v>145</v>
      </c>
      <c r="F228" s="147" t="s">
        <v>1063</v>
      </c>
      <c r="H228" s="148">
        <v>51.29</v>
      </c>
      <c r="I228" s="149"/>
      <c r="L228" s="144"/>
      <c r="M228" s="150"/>
      <c r="T228" s="151"/>
      <c r="AT228" s="146" t="s">
        <v>145</v>
      </c>
      <c r="AU228" s="146" t="s">
        <v>88</v>
      </c>
      <c r="AV228" s="12" t="s">
        <v>88</v>
      </c>
      <c r="AW228" s="12" t="s">
        <v>4</v>
      </c>
      <c r="AX228" s="12" t="s">
        <v>86</v>
      </c>
      <c r="AY228" s="146" t="s">
        <v>129</v>
      </c>
    </row>
    <row r="229" spans="2:65" s="1" customFormat="1" ht="16.5" customHeight="1">
      <c r="B229" s="32"/>
      <c r="C229" s="127" t="s">
        <v>417</v>
      </c>
      <c r="D229" s="127" t="s">
        <v>132</v>
      </c>
      <c r="E229" s="128" t="s">
        <v>838</v>
      </c>
      <c r="F229" s="129" t="s">
        <v>839</v>
      </c>
      <c r="G229" s="130" t="s">
        <v>358</v>
      </c>
      <c r="H229" s="131">
        <v>144.6</v>
      </c>
      <c r="I229" s="132"/>
      <c r="J229" s="133">
        <f>ROUND(I229*H229,2)</f>
        <v>0</v>
      </c>
      <c r="K229" s="129" t="s">
        <v>141</v>
      </c>
      <c r="L229" s="32"/>
      <c r="M229" s="134" t="s">
        <v>35</v>
      </c>
      <c r="N229" s="135" t="s">
        <v>49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136</v>
      </c>
      <c r="AT229" s="138" t="s">
        <v>132</v>
      </c>
      <c r="AU229" s="138" t="s">
        <v>88</v>
      </c>
      <c r="AY229" s="17" t="s">
        <v>129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86</v>
      </c>
      <c r="BK229" s="139">
        <f>ROUND(I229*H229,2)</f>
        <v>0</v>
      </c>
      <c r="BL229" s="17" t="s">
        <v>136</v>
      </c>
      <c r="BM229" s="138" t="s">
        <v>1064</v>
      </c>
    </row>
    <row r="230" spans="2:65" s="1" customFormat="1">
      <c r="B230" s="32"/>
      <c r="D230" s="140" t="s">
        <v>143</v>
      </c>
      <c r="F230" s="141" t="s">
        <v>841</v>
      </c>
      <c r="I230" s="142"/>
      <c r="L230" s="32"/>
      <c r="M230" s="143"/>
      <c r="T230" s="53"/>
      <c r="AT230" s="17" t="s">
        <v>143</v>
      </c>
      <c r="AU230" s="17" t="s">
        <v>88</v>
      </c>
    </row>
    <row r="231" spans="2:65" s="12" customFormat="1">
      <c r="B231" s="144"/>
      <c r="D231" s="145" t="s">
        <v>145</v>
      </c>
      <c r="E231" s="146" t="s">
        <v>35</v>
      </c>
      <c r="F231" s="147" t="s">
        <v>1059</v>
      </c>
      <c r="H231" s="148">
        <v>44.6</v>
      </c>
      <c r="I231" s="149"/>
      <c r="L231" s="144"/>
      <c r="M231" s="150"/>
      <c r="T231" s="151"/>
      <c r="AT231" s="146" t="s">
        <v>145</v>
      </c>
      <c r="AU231" s="146" t="s">
        <v>88</v>
      </c>
      <c r="AV231" s="12" t="s">
        <v>88</v>
      </c>
      <c r="AW231" s="12" t="s">
        <v>37</v>
      </c>
      <c r="AX231" s="12" t="s">
        <v>78</v>
      </c>
      <c r="AY231" s="146" t="s">
        <v>129</v>
      </c>
    </row>
    <row r="232" spans="2:65" s="12" customFormat="1">
      <c r="B232" s="144"/>
      <c r="D232" s="145" t="s">
        <v>145</v>
      </c>
      <c r="E232" s="146" t="s">
        <v>35</v>
      </c>
      <c r="F232" s="147" t="s">
        <v>1065</v>
      </c>
      <c r="H232" s="148">
        <v>100</v>
      </c>
      <c r="I232" s="149"/>
      <c r="L232" s="144"/>
      <c r="M232" s="150"/>
      <c r="T232" s="151"/>
      <c r="AT232" s="146" t="s">
        <v>145</v>
      </c>
      <c r="AU232" s="146" t="s">
        <v>88</v>
      </c>
      <c r="AV232" s="12" t="s">
        <v>88</v>
      </c>
      <c r="AW232" s="12" t="s">
        <v>37</v>
      </c>
      <c r="AX232" s="12" t="s">
        <v>78</v>
      </c>
      <c r="AY232" s="146" t="s">
        <v>129</v>
      </c>
    </row>
    <row r="233" spans="2:65" s="13" customFormat="1">
      <c r="B233" s="152"/>
      <c r="D233" s="145" t="s">
        <v>145</v>
      </c>
      <c r="E233" s="153" t="s">
        <v>35</v>
      </c>
      <c r="F233" s="154" t="s">
        <v>148</v>
      </c>
      <c r="H233" s="155">
        <v>144.6</v>
      </c>
      <c r="I233" s="156"/>
      <c r="L233" s="152"/>
      <c r="M233" s="157"/>
      <c r="T233" s="158"/>
      <c r="AT233" s="153" t="s">
        <v>145</v>
      </c>
      <c r="AU233" s="153" t="s">
        <v>88</v>
      </c>
      <c r="AV233" s="13" t="s">
        <v>136</v>
      </c>
      <c r="AW233" s="13" t="s">
        <v>37</v>
      </c>
      <c r="AX233" s="13" t="s">
        <v>86</v>
      </c>
      <c r="AY233" s="153" t="s">
        <v>129</v>
      </c>
    </row>
    <row r="234" spans="2:65" s="1" customFormat="1" ht="16.5" customHeight="1">
      <c r="B234" s="32"/>
      <c r="C234" s="163" t="s">
        <v>424</v>
      </c>
      <c r="D234" s="163" t="s">
        <v>263</v>
      </c>
      <c r="E234" s="164" t="s">
        <v>844</v>
      </c>
      <c r="F234" s="165" t="s">
        <v>845</v>
      </c>
      <c r="G234" s="166" t="s">
        <v>358</v>
      </c>
      <c r="H234" s="167">
        <v>151.83000000000001</v>
      </c>
      <c r="I234" s="168"/>
      <c r="J234" s="169">
        <f>ROUND(I234*H234,2)</f>
        <v>0</v>
      </c>
      <c r="K234" s="165" t="s">
        <v>141</v>
      </c>
      <c r="L234" s="170"/>
      <c r="M234" s="171" t="s">
        <v>35</v>
      </c>
      <c r="N234" s="172" t="s">
        <v>49</v>
      </c>
      <c r="P234" s="136">
        <f>O234*H234</f>
        <v>0</v>
      </c>
      <c r="Q234" s="136">
        <v>2.5999999999999998E-4</v>
      </c>
      <c r="R234" s="136">
        <f>Q234*H234</f>
        <v>3.9475799999999998E-2</v>
      </c>
      <c r="S234" s="136">
        <v>0</v>
      </c>
      <c r="T234" s="137">
        <f>S234*H234</f>
        <v>0</v>
      </c>
      <c r="AR234" s="138" t="s">
        <v>180</v>
      </c>
      <c r="AT234" s="138" t="s">
        <v>263</v>
      </c>
      <c r="AU234" s="138" t="s">
        <v>88</v>
      </c>
      <c r="AY234" s="17" t="s">
        <v>129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86</v>
      </c>
      <c r="BK234" s="139">
        <f>ROUND(I234*H234,2)</f>
        <v>0</v>
      </c>
      <c r="BL234" s="17" t="s">
        <v>136</v>
      </c>
      <c r="BM234" s="138" t="s">
        <v>1066</v>
      </c>
    </row>
    <row r="235" spans="2:65" s="12" customFormat="1">
      <c r="B235" s="144"/>
      <c r="D235" s="145" t="s">
        <v>145</v>
      </c>
      <c r="F235" s="147" t="s">
        <v>1067</v>
      </c>
      <c r="H235" s="148">
        <v>151.83000000000001</v>
      </c>
      <c r="I235" s="149"/>
      <c r="L235" s="144"/>
      <c r="M235" s="150"/>
      <c r="T235" s="151"/>
      <c r="AT235" s="146" t="s">
        <v>145</v>
      </c>
      <c r="AU235" s="146" t="s">
        <v>88</v>
      </c>
      <c r="AV235" s="12" t="s">
        <v>88</v>
      </c>
      <c r="AW235" s="12" t="s">
        <v>4</v>
      </c>
      <c r="AX235" s="12" t="s">
        <v>86</v>
      </c>
      <c r="AY235" s="146" t="s">
        <v>129</v>
      </c>
    </row>
    <row r="236" spans="2:65" s="1" customFormat="1" ht="37.9" customHeight="1">
      <c r="B236" s="32"/>
      <c r="C236" s="127" t="s">
        <v>428</v>
      </c>
      <c r="D236" s="127" t="s">
        <v>132</v>
      </c>
      <c r="E236" s="128" t="s">
        <v>1068</v>
      </c>
      <c r="F236" s="129" t="s">
        <v>1069</v>
      </c>
      <c r="G236" s="130" t="s">
        <v>135</v>
      </c>
      <c r="H236" s="131">
        <v>1</v>
      </c>
      <c r="I236" s="132"/>
      <c r="J236" s="133">
        <f>ROUND(I236*H236,2)</f>
        <v>0</v>
      </c>
      <c r="K236" s="129" t="s">
        <v>35</v>
      </c>
      <c r="L236" s="32"/>
      <c r="M236" s="134" t="s">
        <v>35</v>
      </c>
      <c r="N236" s="135" t="s">
        <v>49</v>
      </c>
      <c r="P236" s="136">
        <f>O236*H236</f>
        <v>0</v>
      </c>
      <c r="Q236" s="136">
        <v>3.6000000000000002E-4</v>
      </c>
      <c r="R236" s="136">
        <f>Q236*H236</f>
        <v>3.6000000000000002E-4</v>
      </c>
      <c r="S236" s="136">
        <v>0</v>
      </c>
      <c r="T236" s="137">
        <f>S236*H236</f>
        <v>0</v>
      </c>
      <c r="AR236" s="138" t="s">
        <v>136</v>
      </c>
      <c r="AT236" s="138" t="s">
        <v>132</v>
      </c>
      <c r="AU236" s="138" t="s">
        <v>88</v>
      </c>
      <c r="AY236" s="17" t="s">
        <v>129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86</v>
      </c>
      <c r="BK236" s="139">
        <f>ROUND(I236*H236,2)</f>
        <v>0</v>
      </c>
      <c r="BL236" s="17" t="s">
        <v>136</v>
      </c>
      <c r="BM236" s="138" t="s">
        <v>1070</v>
      </c>
    </row>
    <row r="237" spans="2:65" s="1" customFormat="1" ht="33" customHeight="1">
      <c r="B237" s="32"/>
      <c r="C237" s="127" t="s">
        <v>432</v>
      </c>
      <c r="D237" s="127" t="s">
        <v>132</v>
      </c>
      <c r="E237" s="128" t="s">
        <v>857</v>
      </c>
      <c r="F237" s="129" t="s">
        <v>858</v>
      </c>
      <c r="G237" s="130" t="s">
        <v>162</v>
      </c>
      <c r="H237" s="131">
        <v>21.408000000000001</v>
      </c>
      <c r="I237" s="132"/>
      <c r="J237" s="133">
        <f>ROUND(I237*H237,2)</f>
        <v>0</v>
      </c>
      <c r="K237" s="129" t="s">
        <v>141</v>
      </c>
      <c r="L237" s="32"/>
      <c r="M237" s="134" t="s">
        <v>35</v>
      </c>
      <c r="N237" s="135" t="s">
        <v>49</v>
      </c>
      <c r="P237" s="136">
        <f>O237*H237</f>
        <v>0</v>
      </c>
      <c r="Q237" s="136">
        <v>0</v>
      </c>
      <c r="R237" s="136">
        <f>Q237*H237</f>
        <v>0</v>
      </c>
      <c r="S237" s="136">
        <v>0</v>
      </c>
      <c r="T237" s="137">
        <f>S237*H237</f>
        <v>0</v>
      </c>
      <c r="AR237" s="138" t="s">
        <v>136</v>
      </c>
      <c r="AT237" s="138" t="s">
        <v>132</v>
      </c>
      <c r="AU237" s="138" t="s">
        <v>88</v>
      </c>
      <c r="AY237" s="17" t="s">
        <v>129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7" t="s">
        <v>86</v>
      </c>
      <c r="BK237" s="139">
        <f>ROUND(I237*H237,2)</f>
        <v>0</v>
      </c>
      <c r="BL237" s="17" t="s">
        <v>136</v>
      </c>
      <c r="BM237" s="138" t="s">
        <v>1071</v>
      </c>
    </row>
    <row r="238" spans="2:65" s="1" customFormat="1">
      <c r="B238" s="32"/>
      <c r="D238" s="140" t="s">
        <v>143</v>
      </c>
      <c r="F238" s="141" t="s">
        <v>860</v>
      </c>
      <c r="I238" s="142"/>
      <c r="L238" s="32"/>
      <c r="M238" s="143"/>
      <c r="T238" s="53"/>
      <c r="AT238" s="17" t="s">
        <v>143</v>
      </c>
      <c r="AU238" s="17" t="s">
        <v>88</v>
      </c>
    </row>
    <row r="239" spans="2:65" s="14" customFormat="1">
      <c r="B239" s="174"/>
      <c r="D239" s="145" t="s">
        <v>145</v>
      </c>
      <c r="E239" s="175" t="s">
        <v>35</v>
      </c>
      <c r="F239" s="176" t="s">
        <v>861</v>
      </c>
      <c r="H239" s="175" t="s">
        <v>35</v>
      </c>
      <c r="I239" s="177"/>
      <c r="L239" s="174"/>
      <c r="M239" s="178"/>
      <c r="T239" s="179"/>
      <c r="AT239" s="175" t="s">
        <v>145</v>
      </c>
      <c r="AU239" s="175" t="s">
        <v>88</v>
      </c>
      <c r="AV239" s="14" t="s">
        <v>86</v>
      </c>
      <c r="AW239" s="14" t="s">
        <v>37</v>
      </c>
      <c r="AX239" s="14" t="s">
        <v>78</v>
      </c>
      <c r="AY239" s="175" t="s">
        <v>129</v>
      </c>
    </row>
    <row r="240" spans="2:65" s="12" customFormat="1">
      <c r="B240" s="144"/>
      <c r="D240" s="145" t="s">
        <v>145</v>
      </c>
      <c r="E240" s="146" t="s">
        <v>35</v>
      </c>
      <c r="F240" s="147" t="s">
        <v>1072</v>
      </c>
      <c r="H240" s="148">
        <v>21.408000000000001</v>
      </c>
      <c r="I240" s="149"/>
      <c r="L240" s="144"/>
      <c r="M240" s="150"/>
      <c r="T240" s="151"/>
      <c r="AT240" s="146" t="s">
        <v>145</v>
      </c>
      <c r="AU240" s="146" t="s">
        <v>88</v>
      </c>
      <c r="AV240" s="12" t="s">
        <v>88</v>
      </c>
      <c r="AW240" s="12" t="s">
        <v>37</v>
      </c>
      <c r="AX240" s="12" t="s">
        <v>86</v>
      </c>
      <c r="AY240" s="146" t="s">
        <v>129</v>
      </c>
    </row>
    <row r="241" spans="2:65" s="1" customFormat="1" ht="33" customHeight="1">
      <c r="B241" s="32"/>
      <c r="C241" s="127" t="s">
        <v>438</v>
      </c>
      <c r="D241" s="127" t="s">
        <v>132</v>
      </c>
      <c r="E241" s="128" t="s">
        <v>864</v>
      </c>
      <c r="F241" s="129" t="s">
        <v>865</v>
      </c>
      <c r="G241" s="130" t="s">
        <v>162</v>
      </c>
      <c r="H241" s="131">
        <v>21.408000000000001</v>
      </c>
      <c r="I241" s="132"/>
      <c r="J241" s="133">
        <f>ROUND(I241*H241,2)</f>
        <v>0</v>
      </c>
      <c r="K241" s="129" t="s">
        <v>141</v>
      </c>
      <c r="L241" s="32"/>
      <c r="M241" s="134" t="s">
        <v>35</v>
      </c>
      <c r="N241" s="135" t="s">
        <v>49</v>
      </c>
      <c r="P241" s="136">
        <f>O241*H241</f>
        <v>0</v>
      </c>
      <c r="Q241" s="136">
        <v>0</v>
      </c>
      <c r="R241" s="136">
        <f>Q241*H241</f>
        <v>0</v>
      </c>
      <c r="S241" s="136">
        <v>0</v>
      </c>
      <c r="T241" s="137">
        <f>S241*H241</f>
        <v>0</v>
      </c>
      <c r="AR241" s="138" t="s">
        <v>136</v>
      </c>
      <c r="AT241" s="138" t="s">
        <v>132</v>
      </c>
      <c r="AU241" s="138" t="s">
        <v>88</v>
      </c>
      <c r="AY241" s="17" t="s">
        <v>129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86</v>
      </c>
      <c r="BK241" s="139">
        <f>ROUND(I241*H241,2)</f>
        <v>0</v>
      </c>
      <c r="BL241" s="17" t="s">
        <v>136</v>
      </c>
      <c r="BM241" s="138" t="s">
        <v>1073</v>
      </c>
    </row>
    <row r="242" spans="2:65" s="1" customFormat="1">
      <c r="B242" s="32"/>
      <c r="D242" s="140" t="s">
        <v>143</v>
      </c>
      <c r="F242" s="141" t="s">
        <v>867</v>
      </c>
      <c r="I242" s="142"/>
      <c r="L242" s="32"/>
      <c r="M242" s="143"/>
      <c r="T242" s="53"/>
      <c r="AT242" s="17" t="s">
        <v>143</v>
      </c>
      <c r="AU242" s="17" t="s">
        <v>88</v>
      </c>
    </row>
    <row r="243" spans="2:65" s="14" customFormat="1">
      <c r="B243" s="174"/>
      <c r="D243" s="145" t="s">
        <v>145</v>
      </c>
      <c r="E243" s="175" t="s">
        <v>35</v>
      </c>
      <c r="F243" s="176" t="s">
        <v>861</v>
      </c>
      <c r="H243" s="175" t="s">
        <v>35</v>
      </c>
      <c r="I243" s="177"/>
      <c r="L243" s="174"/>
      <c r="M243" s="178"/>
      <c r="T243" s="179"/>
      <c r="AT243" s="175" t="s">
        <v>145</v>
      </c>
      <c r="AU243" s="175" t="s">
        <v>88</v>
      </c>
      <c r="AV243" s="14" t="s">
        <v>86</v>
      </c>
      <c r="AW243" s="14" t="s">
        <v>37</v>
      </c>
      <c r="AX243" s="14" t="s">
        <v>78</v>
      </c>
      <c r="AY243" s="175" t="s">
        <v>129</v>
      </c>
    </row>
    <row r="244" spans="2:65" s="12" customFormat="1">
      <c r="B244" s="144"/>
      <c r="D244" s="145" t="s">
        <v>145</v>
      </c>
      <c r="E244" s="146" t="s">
        <v>35</v>
      </c>
      <c r="F244" s="147" t="s">
        <v>1072</v>
      </c>
      <c r="H244" s="148">
        <v>21.408000000000001</v>
      </c>
      <c r="I244" s="149"/>
      <c r="L244" s="144"/>
      <c r="M244" s="150"/>
      <c r="T244" s="151"/>
      <c r="AT244" s="146" t="s">
        <v>145</v>
      </c>
      <c r="AU244" s="146" t="s">
        <v>88</v>
      </c>
      <c r="AV244" s="12" t="s">
        <v>88</v>
      </c>
      <c r="AW244" s="12" t="s">
        <v>37</v>
      </c>
      <c r="AX244" s="12" t="s">
        <v>86</v>
      </c>
      <c r="AY244" s="146" t="s">
        <v>129</v>
      </c>
    </row>
    <row r="245" spans="2:65" s="1" customFormat="1" ht="16.5" customHeight="1">
      <c r="B245" s="32"/>
      <c r="C245" s="127" t="s">
        <v>443</v>
      </c>
      <c r="D245" s="127" t="s">
        <v>132</v>
      </c>
      <c r="E245" s="128" t="s">
        <v>869</v>
      </c>
      <c r="F245" s="129" t="s">
        <v>870</v>
      </c>
      <c r="G245" s="130" t="s">
        <v>140</v>
      </c>
      <c r="H245" s="131">
        <v>26.76</v>
      </c>
      <c r="I245" s="132"/>
      <c r="J245" s="133">
        <f>ROUND(I245*H245,2)</f>
        <v>0</v>
      </c>
      <c r="K245" s="129" t="s">
        <v>141</v>
      </c>
      <c r="L245" s="32"/>
      <c r="M245" s="134" t="s">
        <v>35</v>
      </c>
      <c r="N245" s="135" t="s">
        <v>49</v>
      </c>
      <c r="P245" s="136">
        <f>O245*H245</f>
        <v>0</v>
      </c>
      <c r="Q245" s="136">
        <v>3.0000000000000001E-5</v>
      </c>
      <c r="R245" s="136">
        <f>Q245*H245</f>
        <v>8.0280000000000011E-4</v>
      </c>
      <c r="S245" s="136">
        <v>0</v>
      </c>
      <c r="T245" s="137">
        <f>S245*H245</f>
        <v>0</v>
      </c>
      <c r="AR245" s="138" t="s">
        <v>136</v>
      </c>
      <c r="AT245" s="138" t="s">
        <v>132</v>
      </c>
      <c r="AU245" s="138" t="s">
        <v>88</v>
      </c>
      <c r="AY245" s="17" t="s">
        <v>129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86</v>
      </c>
      <c r="BK245" s="139">
        <f>ROUND(I245*H245,2)</f>
        <v>0</v>
      </c>
      <c r="BL245" s="17" t="s">
        <v>136</v>
      </c>
      <c r="BM245" s="138" t="s">
        <v>1074</v>
      </c>
    </row>
    <row r="246" spans="2:65" s="1" customFormat="1">
      <c r="B246" s="32"/>
      <c r="D246" s="140" t="s">
        <v>143</v>
      </c>
      <c r="F246" s="141" t="s">
        <v>872</v>
      </c>
      <c r="I246" s="142"/>
      <c r="L246" s="32"/>
      <c r="M246" s="143"/>
      <c r="T246" s="53"/>
      <c r="AT246" s="17" t="s">
        <v>143</v>
      </c>
      <c r="AU246" s="17" t="s">
        <v>88</v>
      </c>
    </row>
    <row r="247" spans="2:65" s="14" customFormat="1">
      <c r="B247" s="174"/>
      <c r="D247" s="145" t="s">
        <v>145</v>
      </c>
      <c r="E247" s="175" t="s">
        <v>35</v>
      </c>
      <c r="F247" s="176" t="s">
        <v>626</v>
      </c>
      <c r="H247" s="175" t="s">
        <v>35</v>
      </c>
      <c r="I247" s="177"/>
      <c r="L247" s="174"/>
      <c r="M247" s="178"/>
      <c r="T247" s="179"/>
      <c r="AT247" s="175" t="s">
        <v>145</v>
      </c>
      <c r="AU247" s="175" t="s">
        <v>88</v>
      </c>
      <c r="AV247" s="14" t="s">
        <v>86</v>
      </c>
      <c r="AW247" s="14" t="s">
        <v>37</v>
      </c>
      <c r="AX247" s="14" t="s">
        <v>78</v>
      </c>
      <c r="AY247" s="175" t="s">
        <v>129</v>
      </c>
    </row>
    <row r="248" spans="2:65" s="12" customFormat="1">
      <c r="B248" s="144"/>
      <c r="D248" s="145" t="s">
        <v>145</v>
      </c>
      <c r="E248" s="146" t="s">
        <v>35</v>
      </c>
      <c r="F248" s="147" t="s">
        <v>1075</v>
      </c>
      <c r="H248" s="148">
        <v>26.76</v>
      </c>
      <c r="I248" s="149"/>
      <c r="L248" s="144"/>
      <c r="M248" s="150"/>
      <c r="T248" s="151"/>
      <c r="AT248" s="146" t="s">
        <v>145</v>
      </c>
      <c r="AU248" s="146" t="s">
        <v>88</v>
      </c>
      <c r="AV248" s="12" t="s">
        <v>88</v>
      </c>
      <c r="AW248" s="12" t="s">
        <v>37</v>
      </c>
      <c r="AX248" s="12" t="s">
        <v>86</v>
      </c>
      <c r="AY248" s="146" t="s">
        <v>129</v>
      </c>
    </row>
    <row r="249" spans="2:65" s="1" customFormat="1" ht="24.2" customHeight="1">
      <c r="B249" s="32"/>
      <c r="C249" s="127" t="s">
        <v>450</v>
      </c>
      <c r="D249" s="127" t="s">
        <v>132</v>
      </c>
      <c r="E249" s="128" t="s">
        <v>875</v>
      </c>
      <c r="F249" s="129" t="s">
        <v>876</v>
      </c>
      <c r="G249" s="130" t="s">
        <v>358</v>
      </c>
      <c r="H249" s="131">
        <v>44.6</v>
      </c>
      <c r="I249" s="132"/>
      <c r="J249" s="133">
        <f>ROUND(I249*H249,2)</f>
        <v>0</v>
      </c>
      <c r="K249" s="129" t="s">
        <v>141</v>
      </c>
      <c r="L249" s="32"/>
      <c r="M249" s="134" t="s">
        <v>35</v>
      </c>
      <c r="N249" s="135" t="s">
        <v>49</v>
      </c>
      <c r="P249" s="136">
        <f>O249*H249</f>
        <v>0</v>
      </c>
      <c r="Q249" s="136">
        <v>0.26</v>
      </c>
      <c r="R249" s="136">
        <f>Q249*H249</f>
        <v>11.596</v>
      </c>
      <c r="S249" s="136">
        <v>0</v>
      </c>
      <c r="T249" s="137">
        <f>S249*H249</f>
        <v>0</v>
      </c>
      <c r="AR249" s="138" t="s">
        <v>136</v>
      </c>
      <c r="AT249" s="138" t="s">
        <v>132</v>
      </c>
      <c r="AU249" s="138" t="s">
        <v>88</v>
      </c>
      <c r="AY249" s="17" t="s">
        <v>129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86</v>
      </c>
      <c r="BK249" s="139">
        <f>ROUND(I249*H249,2)</f>
        <v>0</v>
      </c>
      <c r="BL249" s="17" t="s">
        <v>136</v>
      </c>
      <c r="BM249" s="138" t="s">
        <v>1076</v>
      </c>
    </row>
    <row r="250" spans="2:65" s="1" customFormat="1">
      <c r="B250" s="32"/>
      <c r="D250" s="140" t="s">
        <v>143</v>
      </c>
      <c r="F250" s="141" t="s">
        <v>878</v>
      </c>
      <c r="I250" s="142"/>
      <c r="L250" s="32"/>
      <c r="M250" s="143"/>
      <c r="T250" s="53"/>
      <c r="AT250" s="17" t="s">
        <v>143</v>
      </c>
      <c r="AU250" s="17" t="s">
        <v>88</v>
      </c>
    </row>
    <row r="251" spans="2:65" s="14" customFormat="1">
      <c r="B251" s="174"/>
      <c r="D251" s="145" t="s">
        <v>145</v>
      </c>
      <c r="E251" s="175" t="s">
        <v>35</v>
      </c>
      <c r="F251" s="176" t="s">
        <v>683</v>
      </c>
      <c r="H251" s="175" t="s">
        <v>35</v>
      </c>
      <c r="I251" s="177"/>
      <c r="L251" s="174"/>
      <c r="M251" s="178"/>
      <c r="T251" s="179"/>
      <c r="AT251" s="175" t="s">
        <v>145</v>
      </c>
      <c r="AU251" s="175" t="s">
        <v>88</v>
      </c>
      <c r="AV251" s="14" t="s">
        <v>86</v>
      </c>
      <c r="AW251" s="14" t="s">
        <v>37</v>
      </c>
      <c r="AX251" s="14" t="s">
        <v>78</v>
      </c>
      <c r="AY251" s="175" t="s">
        <v>129</v>
      </c>
    </row>
    <row r="252" spans="2:65" s="12" customFormat="1">
      <c r="B252" s="144"/>
      <c r="D252" s="145" t="s">
        <v>145</v>
      </c>
      <c r="E252" s="146" t="s">
        <v>35</v>
      </c>
      <c r="F252" s="147" t="s">
        <v>1059</v>
      </c>
      <c r="H252" s="148">
        <v>44.6</v>
      </c>
      <c r="I252" s="149"/>
      <c r="L252" s="144"/>
      <c r="M252" s="150"/>
      <c r="T252" s="151"/>
      <c r="AT252" s="146" t="s">
        <v>145</v>
      </c>
      <c r="AU252" s="146" t="s">
        <v>88</v>
      </c>
      <c r="AV252" s="12" t="s">
        <v>88</v>
      </c>
      <c r="AW252" s="12" t="s">
        <v>37</v>
      </c>
      <c r="AX252" s="12" t="s">
        <v>86</v>
      </c>
      <c r="AY252" s="146" t="s">
        <v>129</v>
      </c>
    </row>
    <row r="253" spans="2:65" s="1" customFormat="1" ht="21.75" customHeight="1">
      <c r="B253" s="32"/>
      <c r="C253" s="127" t="s">
        <v>455</v>
      </c>
      <c r="D253" s="127" t="s">
        <v>132</v>
      </c>
      <c r="E253" s="128" t="s">
        <v>881</v>
      </c>
      <c r="F253" s="129" t="s">
        <v>882</v>
      </c>
      <c r="G253" s="130" t="s">
        <v>358</v>
      </c>
      <c r="H253" s="131">
        <v>44.6</v>
      </c>
      <c r="I253" s="132"/>
      <c r="J253" s="133">
        <f>ROUND(I253*H253,2)</f>
        <v>0</v>
      </c>
      <c r="K253" s="129" t="s">
        <v>141</v>
      </c>
      <c r="L253" s="32"/>
      <c r="M253" s="134" t="s">
        <v>35</v>
      </c>
      <c r="N253" s="135" t="s">
        <v>49</v>
      </c>
      <c r="P253" s="136">
        <f>O253*H253</f>
        <v>0</v>
      </c>
      <c r="Q253" s="136">
        <v>6.9999999999999994E-5</v>
      </c>
      <c r="R253" s="136">
        <f>Q253*H253</f>
        <v>3.1219999999999998E-3</v>
      </c>
      <c r="S253" s="136">
        <v>0</v>
      </c>
      <c r="T253" s="137">
        <f>S253*H253</f>
        <v>0</v>
      </c>
      <c r="AR253" s="138" t="s">
        <v>136</v>
      </c>
      <c r="AT253" s="138" t="s">
        <v>132</v>
      </c>
      <c r="AU253" s="138" t="s">
        <v>88</v>
      </c>
      <c r="AY253" s="17" t="s">
        <v>129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86</v>
      </c>
      <c r="BK253" s="139">
        <f>ROUND(I253*H253,2)</f>
        <v>0</v>
      </c>
      <c r="BL253" s="17" t="s">
        <v>136</v>
      </c>
      <c r="BM253" s="138" t="s">
        <v>1077</v>
      </c>
    </row>
    <row r="254" spans="2:65" s="1" customFormat="1">
      <c r="B254" s="32"/>
      <c r="D254" s="140" t="s">
        <v>143</v>
      </c>
      <c r="F254" s="141" t="s">
        <v>884</v>
      </c>
      <c r="I254" s="142"/>
      <c r="L254" s="32"/>
      <c r="M254" s="143"/>
      <c r="T254" s="53"/>
      <c r="AT254" s="17" t="s">
        <v>143</v>
      </c>
      <c r="AU254" s="17" t="s">
        <v>88</v>
      </c>
    </row>
    <row r="255" spans="2:65" s="14" customFormat="1">
      <c r="B255" s="174"/>
      <c r="D255" s="145" t="s">
        <v>145</v>
      </c>
      <c r="E255" s="175" t="s">
        <v>35</v>
      </c>
      <c r="F255" s="176" t="s">
        <v>683</v>
      </c>
      <c r="H255" s="175" t="s">
        <v>35</v>
      </c>
      <c r="I255" s="177"/>
      <c r="L255" s="174"/>
      <c r="M255" s="178"/>
      <c r="T255" s="179"/>
      <c r="AT255" s="175" t="s">
        <v>145</v>
      </c>
      <c r="AU255" s="175" t="s">
        <v>88</v>
      </c>
      <c r="AV255" s="14" t="s">
        <v>86</v>
      </c>
      <c r="AW255" s="14" t="s">
        <v>37</v>
      </c>
      <c r="AX255" s="14" t="s">
        <v>78</v>
      </c>
      <c r="AY255" s="175" t="s">
        <v>129</v>
      </c>
    </row>
    <row r="256" spans="2:65" s="12" customFormat="1">
      <c r="B256" s="144"/>
      <c r="D256" s="145" t="s">
        <v>145</v>
      </c>
      <c r="E256" s="146" t="s">
        <v>35</v>
      </c>
      <c r="F256" s="147" t="s">
        <v>1059</v>
      </c>
      <c r="H256" s="148">
        <v>44.6</v>
      </c>
      <c r="I256" s="149"/>
      <c r="L256" s="144"/>
      <c r="M256" s="150"/>
      <c r="T256" s="151"/>
      <c r="AT256" s="146" t="s">
        <v>145</v>
      </c>
      <c r="AU256" s="146" t="s">
        <v>88</v>
      </c>
      <c r="AV256" s="12" t="s">
        <v>88</v>
      </c>
      <c r="AW256" s="12" t="s">
        <v>37</v>
      </c>
      <c r="AX256" s="12" t="s">
        <v>86</v>
      </c>
      <c r="AY256" s="146" t="s">
        <v>129</v>
      </c>
    </row>
    <row r="257" spans="2:65" s="1" customFormat="1" ht="24.2" customHeight="1">
      <c r="B257" s="32"/>
      <c r="C257" s="127" t="s">
        <v>460</v>
      </c>
      <c r="D257" s="127" t="s">
        <v>132</v>
      </c>
      <c r="E257" s="128" t="s">
        <v>1078</v>
      </c>
      <c r="F257" s="129" t="s">
        <v>1079</v>
      </c>
      <c r="G257" s="130" t="s">
        <v>172</v>
      </c>
      <c r="H257" s="131">
        <v>0.71</v>
      </c>
      <c r="I257" s="132"/>
      <c r="J257" s="133">
        <f>ROUND(I257*H257,2)</f>
        <v>0</v>
      </c>
      <c r="K257" s="129" t="s">
        <v>141</v>
      </c>
      <c r="L257" s="32"/>
      <c r="M257" s="134" t="s">
        <v>35</v>
      </c>
      <c r="N257" s="135" t="s">
        <v>49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136</v>
      </c>
      <c r="AT257" s="138" t="s">
        <v>132</v>
      </c>
      <c r="AU257" s="138" t="s">
        <v>88</v>
      </c>
      <c r="AY257" s="17" t="s">
        <v>129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86</v>
      </c>
      <c r="BK257" s="139">
        <f>ROUND(I257*H257,2)</f>
        <v>0</v>
      </c>
      <c r="BL257" s="17" t="s">
        <v>136</v>
      </c>
      <c r="BM257" s="138" t="s">
        <v>1080</v>
      </c>
    </row>
    <row r="258" spans="2:65" s="1" customFormat="1">
      <c r="B258" s="32"/>
      <c r="D258" s="140" t="s">
        <v>143</v>
      </c>
      <c r="F258" s="141" t="s">
        <v>1081</v>
      </c>
      <c r="I258" s="142"/>
      <c r="L258" s="32"/>
      <c r="M258" s="143"/>
      <c r="T258" s="53"/>
      <c r="AT258" s="17" t="s">
        <v>143</v>
      </c>
      <c r="AU258" s="17" t="s">
        <v>88</v>
      </c>
    </row>
    <row r="259" spans="2:65" s="1" customFormat="1" ht="37.9" customHeight="1">
      <c r="B259" s="32"/>
      <c r="C259" s="127" t="s">
        <v>465</v>
      </c>
      <c r="D259" s="127" t="s">
        <v>132</v>
      </c>
      <c r="E259" s="128" t="s">
        <v>1082</v>
      </c>
      <c r="F259" s="129" t="s">
        <v>1083</v>
      </c>
      <c r="G259" s="130" t="s">
        <v>172</v>
      </c>
      <c r="H259" s="131">
        <v>0.71</v>
      </c>
      <c r="I259" s="132"/>
      <c r="J259" s="133">
        <f>ROUND(I259*H259,2)</f>
        <v>0</v>
      </c>
      <c r="K259" s="129" t="s">
        <v>141</v>
      </c>
      <c r="L259" s="32"/>
      <c r="M259" s="134" t="s">
        <v>35</v>
      </c>
      <c r="N259" s="135" t="s">
        <v>49</v>
      </c>
      <c r="P259" s="136">
        <f>O259*H259</f>
        <v>0</v>
      </c>
      <c r="Q259" s="136">
        <v>0</v>
      </c>
      <c r="R259" s="136">
        <f>Q259*H259</f>
        <v>0</v>
      </c>
      <c r="S259" s="136">
        <v>0</v>
      </c>
      <c r="T259" s="137">
        <f>S259*H259</f>
        <v>0</v>
      </c>
      <c r="AR259" s="138" t="s">
        <v>136</v>
      </c>
      <c r="AT259" s="138" t="s">
        <v>132</v>
      </c>
      <c r="AU259" s="138" t="s">
        <v>88</v>
      </c>
      <c r="AY259" s="17" t="s">
        <v>129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7" t="s">
        <v>86</v>
      </c>
      <c r="BK259" s="139">
        <f>ROUND(I259*H259,2)</f>
        <v>0</v>
      </c>
      <c r="BL259" s="17" t="s">
        <v>136</v>
      </c>
      <c r="BM259" s="138" t="s">
        <v>1084</v>
      </c>
    </row>
    <row r="260" spans="2:65" s="1" customFormat="1">
      <c r="B260" s="32"/>
      <c r="D260" s="140" t="s">
        <v>143</v>
      </c>
      <c r="F260" s="141" t="s">
        <v>1085</v>
      </c>
      <c r="I260" s="142"/>
      <c r="L260" s="32"/>
      <c r="M260" s="143"/>
      <c r="T260" s="53"/>
      <c r="AT260" s="17" t="s">
        <v>143</v>
      </c>
      <c r="AU260" s="17" t="s">
        <v>88</v>
      </c>
    </row>
    <row r="261" spans="2:65" s="11" customFormat="1" ht="22.9" customHeight="1">
      <c r="B261" s="115"/>
      <c r="D261" s="116" t="s">
        <v>77</v>
      </c>
      <c r="E261" s="125" t="s">
        <v>619</v>
      </c>
      <c r="F261" s="125" t="s">
        <v>1086</v>
      </c>
      <c r="I261" s="118"/>
      <c r="J261" s="126">
        <f>BK261</f>
        <v>0</v>
      </c>
      <c r="L261" s="115"/>
      <c r="M261" s="120"/>
      <c r="P261" s="121">
        <f>SUM(P262:P271)</f>
        <v>0</v>
      </c>
      <c r="R261" s="121">
        <f>SUM(R262:R271)</f>
        <v>39.72501192</v>
      </c>
      <c r="T261" s="122">
        <f>SUM(T262:T271)</f>
        <v>0</v>
      </c>
      <c r="AR261" s="116" t="s">
        <v>86</v>
      </c>
      <c r="AT261" s="123" t="s">
        <v>77</v>
      </c>
      <c r="AU261" s="123" t="s">
        <v>86</v>
      </c>
      <c r="AY261" s="116" t="s">
        <v>129</v>
      </c>
      <c r="BK261" s="124">
        <f>SUM(BK262:BK271)</f>
        <v>0</v>
      </c>
    </row>
    <row r="262" spans="2:65" s="1" customFormat="1" ht="24.2" customHeight="1">
      <c r="B262" s="32"/>
      <c r="C262" s="127" t="s">
        <v>469</v>
      </c>
      <c r="D262" s="127" t="s">
        <v>132</v>
      </c>
      <c r="E262" s="128" t="s">
        <v>1087</v>
      </c>
      <c r="F262" s="129" t="s">
        <v>1088</v>
      </c>
      <c r="G262" s="130" t="s">
        <v>358</v>
      </c>
      <c r="H262" s="131">
        <v>144.69999999999999</v>
      </c>
      <c r="I262" s="132"/>
      <c r="J262" s="133">
        <f>ROUND(I262*H262,2)</f>
        <v>0</v>
      </c>
      <c r="K262" s="129" t="s">
        <v>141</v>
      </c>
      <c r="L262" s="32"/>
      <c r="M262" s="134" t="s">
        <v>35</v>
      </c>
      <c r="N262" s="135" t="s">
        <v>49</v>
      </c>
      <c r="P262" s="136">
        <f>O262*H262</f>
        <v>0</v>
      </c>
      <c r="Q262" s="136">
        <v>0.14041999999999999</v>
      </c>
      <c r="R262" s="136">
        <f>Q262*H262</f>
        <v>20.318773999999998</v>
      </c>
      <c r="S262" s="136">
        <v>0</v>
      </c>
      <c r="T262" s="137">
        <f>S262*H262</f>
        <v>0</v>
      </c>
      <c r="AR262" s="138" t="s">
        <v>136</v>
      </c>
      <c r="AT262" s="138" t="s">
        <v>132</v>
      </c>
      <c r="AU262" s="138" t="s">
        <v>88</v>
      </c>
      <c r="AY262" s="17" t="s">
        <v>129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86</v>
      </c>
      <c r="BK262" s="139">
        <f>ROUND(I262*H262,2)</f>
        <v>0</v>
      </c>
      <c r="BL262" s="17" t="s">
        <v>136</v>
      </c>
      <c r="BM262" s="138" t="s">
        <v>1089</v>
      </c>
    </row>
    <row r="263" spans="2:65" s="1" customFormat="1">
      <c r="B263" s="32"/>
      <c r="D263" s="140" t="s">
        <v>143</v>
      </c>
      <c r="F263" s="141" t="s">
        <v>1090</v>
      </c>
      <c r="I263" s="142"/>
      <c r="L263" s="32"/>
      <c r="M263" s="143"/>
      <c r="T263" s="53"/>
      <c r="AT263" s="17" t="s">
        <v>143</v>
      </c>
      <c r="AU263" s="17" t="s">
        <v>88</v>
      </c>
    </row>
    <row r="264" spans="2:65" s="1" customFormat="1" ht="16.5" customHeight="1">
      <c r="B264" s="32"/>
      <c r="C264" s="163" t="s">
        <v>474</v>
      </c>
      <c r="D264" s="163" t="s">
        <v>263</v>
      </c>
      <c r="E264" s="164" t="s">
        <v>1091</v>
      </c>
      <c r="F264" s="165" t="s">
        <v>1092</v>
      </c>
      <c r="G264" s="166" t="s">
        <v>358</v>
      </c>
      <c r="H264" s="167">
        <v>147.59399999999999</v>
      </c>
      <c r="I264" s="168"/>
      <c r="J264" s="169">
        <f>ROUND(I264*H264,2)</f>
        <v>0</v>
      </c>
      <c r="K264" s="165" t="s">
        <v>141</v>
      </c>
      <c r="L264" s="170"/>
      <c r="M264" s="171" t="s">
        <v>35</v>
      </c>
      <c r="N264" s="172" t="s">
        <v>49</v>
      </c>
      <c r="P264" s="136">
        <f>O264*H264</f>
        <v>0</v>
      </c>
      <c r="Q264" s="136">
        <v>4.2999999999999997E-2</v>
      </c>
      <c r="R264" s="136">
        <f>Q264*H264</f>
        <v>6.3465419999999995</v>
      </c>
      <c r="S264" s="136">
        <v>0</v>
      </c>
      <c r="T264" s="137">
        <f>S264*H264</f>
        <v>0</v>
      </c>
      <c r="AR264" s="138" t="s">
        <v>180</v>
      </c>
      <c r="AT264" s="138" t="s">
        <v>263</v>
      </c>
      <c r="AU264" s="138" t="s">
        <v>88</v>
      </c>
      <c r="AY264" s="17" t="s">
        <v>129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86</v>
      </c>
      <c r="BK264" s="139">
        <f>ROUND(I264*H264,2)</f>
        <v>0</v>
      </c>
      <c r="BL264" s="17" t="s">
        <v>136</v>
      </c>
      <c r="BM264" s="138" t="s">
        <v>1093</v>
      </c>
    </row>
    <row r="265" spans="2:65" s="14" customFormat="1">
      <c r="B265" s="174"/>
      <c r="D265" s="145" t="s">
        <v>145</v>
      </c>
      <c r="E265" s="175" t="s">
        <v>35</v>
      </c>
      <c r="F265" s="176" t="s">
        <v>683</v>
      </c>
      <c r="H265" s="175" t="s">
        <v>35</v>
      </c>
      <c r="I265" s="177"/>
      <c r="L265" s="174"/>
      <c r="M265" s="178"/>
      <c r="T265" s="179"/>
      <c r="AT265" s="175" t="s">
        <v>145</v>
      </c>
      <c r="AU265" s="175" t="s">
        <v>88</v>
      </c>
      <c r="AV265" s="14" t="s">
        <v>86</v>
      </c>
      <c r="AW265" s="14" t="s">
        <v>37</v>
      </c>
      <c r="AX265" s="14" t="s">
        <v>78</v>
      </c>
      <c r="AY265" s="175" t="s">
        <v>129</v>
      </c>
    </row>
    <row r="266" spans="2:65" s="12" customFormat="1">
      <c r="B266" s="144"/>
      <c r="D266" s="145" t="s">
        <v>145</v>
      </c>
      <c r="E266" s="146" t="s">
        <v>35</v>
      </c>
      <c r="F266" s="147" t="s">
        <v>1094</v>
      </c>
      <c r="H266" s="148">
        <v>144.69999999999999</v>
      </c>
      <c r="I266" s="149"/>
      <c r="L266" s="144"/>
      <c r="M266" s="150"/>
      <c r="T266" s="151"/>
      <c r="AT266" s="146" t="s">
        <v>145</v>
      </c>
      <c r="AU266" s="146" t="s">
        <v>88</v>
      </c>
      <c r="AV266" s="12" t="s">
        <v>88</v>
      </c>
      <c r="AW266" s="12" t="s">
        <v>37</v>
      </c>
      <c r="AX266" s="12" t="s">
        <v>86</v>
      </c>
      <c r="AY266" s="146" t="s">
        <v>129</v>
      </c>
    </row>
    <row r="267" spans="2:65" s="12" customFormat="1">
      <c r="B267" s="144"/>
      <c r="D267" s="145" t="s">
        <v>145</v>
      </c>
      <c r="F267" s="147" t="s">
        <v>1095</v>
      </c>
      <c r="H267" s="148">
        <v>147.59399999999999</v>
      </c>
      <c r="I267" s="149"/>
      <c r="L267" s="144"/>
      <c r="M267" s="150"/>
      <c r="T267" s="151"/>
      <c r="AT267" s="146" t="s">
        <v>145</v>
      </c>
      <c r="AU267" s="146" t="s">
        <v>88</v>
      </c>
      <c r="AV267" s="12" t="s">
        <v>88</v>
      </c>
      <c r="AW267" s="12" t="s">
        <v>4</v>
      </c>
      <c r="AX267" s="12" t="s">
        <v>86</v>
      </c>
      <c r="AY267" s="146" t="s">
        <v>129</v>
      </c>
    </row>
    <row r="268" spans="2:65" s="1" customFormat="1" ht="16.5" customHeight="1">
      <c r="B268" s="32"/>
      <c r="C268" s="127" t="s">
        <v>478</v>
      </c>
      <c r="D268" s="127" t="s">
        <v>132</v>
      </c>
      <c r="E268" s="128" t="s">
        <v>1096</v>
      </c>
      <c r="F268" s="129" t="s">
        <v>1097</v>
      </c>
      <c r="G268" s="130" t="s">
        <v>162</v>
      </c>
      <c r="H268" s="131">
        <v>5.7880000000000003</v>
      </c>
      <c r="I268" s="132"/>
      <c r="J268" s="133">
        <f>ROUND(I268*H268,2)</f>
        <v>0</v>
      </c>
      <c r="K268" s="129" t="s">
        <v>141</v>
      </c>
      <c r="L268" s="32"/>
      <c r="M268" s="134" t="s">
        <v>35</v>
      </c>
      <c r="N268" s="135" t="s">
        <v>49</v>
      </c>
      <c r="P268" s="136">
        <f>O268*H268</f>
        <v>0</v>
      </c>
      <c r="Q268" s="136">
        <v>2.2563399999999998</v>
      </c>
      <c r="R268" s="136">
        <f>Q268*H268</f>
        <v>13.059695919999999</v>
      </c>
      <c r="S268" s="136">
        <v>0</v>
      </c>
      <c r="T268" s="137">
        <f>S268*H268</f>
        <v>0</v>
      </c>
      <c r="AR268" s="138" t="s">
        <v>136</v>
      </c>
      <c r="AT268" s="138" t="s">
        <v>132</v>
      </c>
      <c r="AU268" s="138" t="s">
        <v>88</v>
      </c>
      <c r="AY268" s="17" t="s">
        <v>129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86</v>
      </c>
      <c r="BK268" s="139">
        <f>ROUND(I268*H268,2)</f>
        <v>0</v>
      </c>
      <c r="BL268" s="17" t="s">
        <v>136</v>
      </c>
      <c r="BM268" s="138" t="s">
        <v>1098</v>
      </c>
    </row>
    <row r="269" spans="2:65" s="1" customFormat="1">
      <c r="B269" s="32"/>
      <c r="D269" s="140" t="s">
        <v>143</v>
      </c>
      <c r="F269" s="141" t="s">
        <v>1099</v>
      </c>
      <c r="I269" s="142"/>
      <c r="L269" s="32"/>
      <c r="M269" s="143"/>
      <c r="T269" s="53"/>
      <c r="AT269" s="17" t="s">
        <v>143</v>
      </c>
      <c r="AU269" s="17" t="s">
        <v>88</v>
      </c>
    </row>
    <row r="270" spans="2:65" s="14" customFormat="1">
      <c r="B270" s="174"/>
      <c r="D270" s="145" t="s">
        <v>145</v>
      </c>
      <c r="E270" s="175" t="s">
        <v>35</v>
      </c>
      <c r="F270" s="176" t="s">
        <v>1100</v>
      </c>
      <c r="H270" s="175" t="s">
        <v>35</v>
      </c>
      <c r="I270" s="177"/>
      <c r="L270" s="174"/>
      <c r="M270" s="178"/>
      <c r="T270" s="179"/>
      <c r="AT270" s="175" t="s">
        <v>145</v>
      </c>
      <c r="AU270" s="175" t="s">
        <v>88</v>
      </c>
      <c r="AV270" s="14" t="s">
        <v>86</v>
      </c>
      <c r="AW270" s="14" t="s">
        <v>37</v>
      </c>
      <c r="AX270" s="14" t="s">
        <v>78</v>
      </c>
      <c r="AY270" s="175" t="s">
        <v>129</v>
      </c>
    </row>
    <row r="271" spans="2:65" s="12" customFormat="1">
      <c r="B271" s="144"/>
      <c r="D271" s="145" t="s">
        <v>145</v>
      </c>
      <c r="E271" s="146" t="s">
        <v>35</v>
      </c>
      <c r="F271" s="147" t="s">
        <v>1101</v>
      </c>
      <c r="H271" s="148">
        <v>5.7880000000000003</v>
      </c>
      <c r="I271" s="149"/>
      <c r="L271" s="144"/>
      <c r="M271" s="150"/>
      <c r="T271" s="151"/>
      <c r="AT271" s="146" t="s">
        <v>145</v>
      </c>
      <c r="AU271" s="146" t="s">
        <v>88</v>
      </c>
      <c r="AV271" s="12" t="s">
        <v>88</v>
      </c>
      <c r="AW271" s="12" t="s">
        <v>37</v>
      </c>
      <c r="AX271" s="12" t="s">
        <v>86</v>
      </c>
      <c r="AY271" s="146" t="s">
        <v>129</v>
      </c>
    </row>
    <row r="272" spans="2:65" s="11" customFormat="1" ht="22.9" customHeight="1">
      <c r="B272" s="115"/>
      <c r="D272" s="116" t="s">
        <v>77</v>
      </c>
      <c r="E272" s="125" t="s">
        <v>328</v>
      </c>
      <c r="F272" s="125" t="s">
        <v>329</v>
      </c>
      <c r="I272" s="118"/>
      <c r="J272" s="126">
        <f>BK272</f>
        <v>0</v>
      </c>
      <c r="L272" s="115"/>
      <c r="M272" s="120"/>
      <c r="P272" s="121">
        <f>SUM(P273:P278)</f>
        <v>0</v>
      </c>
      <c r="R272" s="121">
        <f>SUM(R273:R278)</f>
        <v>0</v>
      </c>
      <c r="T272" s="122">
        <f>SUM(T273:T278)</f>
        <v>0</v>
      </c>
      <c r="AR272" s="116" t="s">
        <v>86</v>
      </c>
      <c r="AT272" s="123" t="s">
        <v>77</v>
      </c>
      <c r="AU272" s="123" t="s">
        <v>86</v>
      </c>
      <c r="AY272" s="116" t="s">
        <v>129</v>
      </c>
      <c r="BK272" s="124">
        <f>SUM(BK273:BK278)</f>
        <v>0</v>
      </c>
    </row>
    <row r="273" spans="2:65" s="1" customFormat="1" ht="24.2" customHeight="1">
      <c r="B273" s="32"/>
      <c r="C273" s="127" t="s">
        <v>484</v>
      </c>
      <c r="D273" s="127" t="s">
        <v>132</v>
      </c>
      <c r="E273" s="128" t="s">
        <v>1102</v>
      </c>
      <c r="F273" s="129" t="s">
        <v>1103</v>
      </c>
      <c r="G273" s="130" t="s">
        <v>172</v>
      </c>
      <c r="H273" s="131">
        <v>502.88099999999997</v>
      </c>
      <c r="I273" s="132"/>
      <c r="J273" s="133">
        <f>ROUND(I273*H273,2)</f>
        <v>0</v>
      </c>
      <c r="K273" s="129" t="s">
        <v>141</v>
      </c>
      <c r="L273" s="32"/>
      <c r="M273" s="134" t="s">
        <v>35</v>
      </c>
      <c r="N273" s="135" t="s">
        <v>49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136</v>
      </c>
      <c r="AT273" s="138" t="s">
        <v>132</v>
      </c>
      <c r="AU273" s="138" t="s">
        <v>88</v>
      </c>
      <c r="AY273" s="17" t="s">
        <v>129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86</v>
      </c>
      <c r="BK273" s="139">
        <f>ROUND(I273*H273,2)</f>
        <v>0</v>
      </c>
      <c r="BL273" s="17" t="s">
        <v>136</v>
      </c>
      <c r="BM273" s="138" t="s">
        <v>1104</v>
      </c>
    </row>
    <row r="274" spans="2:65" s="1" customFormat="1">
      <c r="B274" s="32"/>
      <c r="D274" s="140" t="s">
        <v>143</v>
      </c>
      <c r="F274" s="141" t="s">
        <v>1105</v>
      </c>
      <c r="I274" s="142"/>
      <c r="L274" s="32"/>
      <c r="M274" s="143"/>
      <c r="T274" s="53"/>
      <c r="AT274" s="17" t="s">
        <v>143</v>
      </c>
      <c r="AU274" s="17" t="s">
        <v>88</v>
      </c>
    </row>
    <row r="275" spans="2:65" s="1" customFormat="1" ht="24.2" customHeight="1">
      <c r="B275" s="32"/>
      <c r="C275" s="127" t="s">
        <v>490</v>
      </c>
      <c r="D275" s="127" t="s">
        <v>132</v>
      </c>
      <c r="E275" s="128" t="s">
        <v>1106</v>
      </c>
      <c r="F275" s="129" t="s">
        <v>1107</v>
      </c>
      <c r="G275" s="130" t="s">
        <v>172</v>
      </c>
      <c r="H275" s="131">
        <v>502.88099999999997</v>
      </c>
      <c r="I275" s="132"/>
      <c r="J275" s="133">
        <f>ROUND(I275*H275,2)</f>
        <v>0</v>
      </c>
      <c r="K275" s="129" t="s">
        <v>141</v>
      </c>
      <c r="L275" s="32"/>
      <c r="M275" s="134" t="s">
        <v>35</v>
      </c>
      <c r="N275" s="135" t="s">
        <v>49</v>
      </c>
      <c r="P275" s="136">
        <f>O275*H275</f>
        <v>0</v>
      </c>
      <c r="Q275" s="136">
        <v>0</v>
      </c>
      <c r="R275" s="136">
        <f>Q275*H275</f>
        <v>0</v>
      </c>
      <c r="S275" s="136">
        <v>0</v>
      </c>
      <c r="T275" s="137">
        <f>S275*H275</f>
        <v>0</v>
      </c>
      <c r="AR275" s="138" t="s">
        <v>136</v>
      </c>
      <c r="AT275" s="138" t="s">
        <v>132</v>
      </c>
      <c r="AU275" s="138" t="s">
        <v>88</v>
      </c>
      <c r="AY275" s="17" t="s">
        <v>129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86</v>
      </c>
      <c r="BK275" s="139">
        <f>ROUND(I275*H275,2)</f>
        <v>0</v>
      </c>
      <c r="BL275" s="17" t="s">
        <v>136</v>
      </c>
      <c r="BM275" s="138" t="s">
        <v>1108</v>
      </c>
    </row>
    <row r="276" spans="2:65" s="1" customFormat="1">
      <c r="B276" s="32"/>
      <c r="D276" s="140" t="s">
        <v>143</v>
      </c>
      <c r="F276" s="141" t="s">
        <v>1109</v>
      </c>
      <c r="I276" s="142"/>
      <c r="L276" s="32"/>
      <c r="M276" s="143"/>
      <c r="T276" s="53"/>
      <c r="AT276" s="17" t="s">
        <v>143</v>
      </c>
      <c r="AU276" s="17" t="s">
        <v>88</v>
      </c>
    </row>
    <row r="277" spans="2:65" s="1" customFormat="1" ht="33" customHeight="1">
      <c r="B277" s="32"/>
      <c r="C277" s="127" t="s">
        <v>495</v>
      </c>
      <c r="D277" s="127" t="s">
        <v>132</v>
      </c>
      <c r="E277" s="128" t="s">
        <v>1110</v>
      </c>
      <c r="F277" s="129" t="s">
        <v>1111</v>
      </c>
      <c r="G277" s="130" t="s">
        <v>172</v>
      </c>
      <c r="H277" s="131">
        <v>502.88099999999997</v>
      </c>
      <c r="I277" s="132"/>
      <c r="J277" s="133">
        <f>ROUND(I277*H277,2)</f>
        <v>0</v>
      </c>
      <c r="K277" s="129" t="s">
        <v>141</v>
      </c>
      <c r="L277" s="32"/>
      <c r="M277" s="134" t="s">
        <v>35</v>
      </c>
      <c r="N277" s="135" t="s">
        <v>49</v>
      </c>
      <c r="P277" s="136">
        <f>O277*H277</f>
        <v>0</v>
      </c>
      <c r="Q277" s="136">
        <v>0</v>
      </c>
      <c r="R277" s="136">
        <f>Q277*H277</f>
        <v>0</v>
      </c>
      <c r="S277" s="136">
        <v>0</v>
      </c>
      <c r="T277" s="137">
        <f>S277*H277</f>
        <v>0</v>
      </c>
      <c r="AR277" s="138" t="s">
        <v>136</v>
      </c>
      <c r="AT277" s="138" t="s">
        <v>132</v>
      </c>
      <c r="AU277" s="138" t="s">
        <v>88</v>
      </c>
      <c r="AY277" s="17" t="s">
        <v>129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7" t="s">
        <v>86</v>
      </c>
      <c r="BK277" s="139">
        <f>ROUND(I277*H277,2)</f>
        <v>0</v>
      </c>
      <c r="BL277" s="17" t="s">
        <v>136</v>
      </c>
      <c r="BM277" s="138" t="s">
        <v>1112</v>
      </c>
    </row>
    <row r="278" spans="2:65" s="1" customFormat="1">
      <c r="B278" s="32"/>
      <c r="D278" s="140" t="s">
        <v>143</v>
      </c>
      <c r="F278" s="141" t="s">
        <v>1113</v>
      </c>
      <c r="I278" s="142"/>
      <c r="L278" s="32"/>
      <c r="M278" s="143"/>
      <c r="T278" s="53"/>
      <c r="AT278" s="17" t="s">
        <v>143</v>
      </c>
      <c r="AU278" s="17" t="s">
        <v>88</v>
      </c>
    </row>
    <row r="279" spans="2:65" s="11" customFormat="1" ht="25.9" customHeight="1">
      <c r="B279" s="115"/>
      <c r="D279" s="116" t="s">
        <v>77</v>
      </c>
      <c r="E279" s="117" t="s">
        <v>344</v>
      </c>
      <c r="F279" s="117" t="s">
        <v>345</v>
      </c>
      <c r="I279" s="118"/>
      <c r="J279" s="119">
        <f>BK279</f>
        <v>0</v>
      </c>
      <c r="L279" s="115"/>
      <c r="M279" s="120"/>
      <c r="P279" s="121">
        <f>P280</f>
        <v>0</v>
      </c>
      <c r="R279" s="121">
        <f>R280</f>
        <v>0.58321639999999986</v>
      </c>
      <c r="T279" s="122">
        <f>T280</f>
        <v>0</v>
      </c>
      <c r="AR279" s="116" t="s">
        <v>88</v>
      </c>
      <c r="AT279" s="123" t="s">
        <v>77</v>
      </c>
      <c r="AU279" s="123" t="s">
        <v>78</v>
      </c>
      <c r="AY279" s="116" t="s">
        <v>129</v>
      </c>
      <c r="BK279" s="124">
        <f>BK280</f>
        <v>0</v>
      </c>
    </row>
    <row r="280" spans="2:65" s="11" customFormat="1" ht="22.9" customHeight="1">
      <c r="B280" s="115"/>
      <c r="D280" s="116" t="s">
        <v>77</v>
      </c>
      <c r="E280" s="125" t="s">
        <v>1114</v>
      </c>
      <c r="F280" s="125" t="s">
        <v>1115</v>
      </c>
      <c r="I280" s="118"/>
      <c r="J280" s="126">
        <f>BK280</f>
        <v>0</v>
      </c>
      <c r="L280" s="115"/>
      <c r="M280" s="120"/>
      <c r="P280" s="121">
        <f>SUM(P281:P307)</f>
        <v>0</v>
      </c>
      <c r="R280" s="121">
        <f>SUM(R281:R307)</f>
        <v>0.58321639999999986</v>
      </c>
      <c r="T280" s="122">
        <f>SUM(T281:T307)</f>
        <v>0</v>
      </c>
      <c r="AR280" s="116" t="s">
        <v>88</v>
      </c>
      <c r="AT280" s="123" t="s">
        <v>77</v>
      </c>
      <c r="AU280" s="123" t="s">
        <v>86</v>
      </c>
      <c r="AY280" s="116" t="s">
        <v>129</v>
      </c>
      <c r="BK280" s="124">
        <f>SUM(BK281:BK307)</f>
        <v>0</v>
      </c>
    </row>
    <row r="281" spans="2:65" s="1" customFormat="1" ht="24.2" customHeight="1">
      <c r="B281" s="32"/>
      <c r="C281" s="127" t="s">
        <v>500</v>
      </c>
      <c r="D281" s="127" t="s">
        <v>132</v>
      </c>
      <c r="E281" s="128" t="s">
        <v>1116</v>
      </c>
      <c r="F281" s="129" t="s">
        <v>1117</v>
      </c>
      <c r="G281" s="130" t="s">
        <v>140</v>
      </c>
      <c r="H281" s="131">
        <v>83.92</v>
      </c>
      <c r="I281" s="132"/>
      <c r="J281" s="133">
        <f>ROUND(I281*H281,2)</f>
        <v>0</v>
      </c>
      <c r="K281" s="129" t="s">
        <v>35</v>
      </c>
      <c r="L281" s="32"/>
      <c r="M281" s="134" t="s">
        <v>35</v>
      </c>
      <c r="N281" s="135" t="s">
        <v>49</v>
      </c>
      <c r="P281" s="136">
        <f>O281*H281</f>
        <v>0</v>
      </c>
      <c r="Q281" s="136">
        <v>0</v>
      </c>
      <c r="R281" s="136">
        <f>Q281*H281</f>
        <v>0</v>
      </c>
      <c r="S281" s="136">
        <v>0</v>
      </c>
      <c r="T281" s="137">
        <f>S281*H281</f>
        <v>0</v>
      </c>
      <c r="AR281" s="138" t="s">
        <v>219</v>
      </c>
      <c r="AT281" s="138" t="s">
        <v>132</v>
      </c>
      <c r="AU281" s="138" t="s">
        <v>88</v>
      </c>
      <c r="AY281" s="17" t="s">
        <v>129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7" t="s">
        <v>86</v>
      </c>
      <c r="BK281" s="139">
        <f>ROUND(I281*H281,2)</f>
        <v>0</v>
      </c>
      <c r="BL281" s="17" t="s">
        <v>219</v>
      </c>
      <c r="BM281" s="138" t="s">
        <v>1118</v>
      </c>
    </row>
    <row r="282" spans="2:65" s="12" customFormat="1">
      <c r="B282" s="144"/>
      <c r="D282" s="145" t="s">
        <v>145</v>
      </c>
      <c r="E282" s="146" t="s">
        <v>35</v>
      </c>
      <c r="F282" s="147" t="s">
        <v>967</v>
      </c>
      <c r="H282" s="148">
        <v>29.4</v>
      </c>
      <c r="I282" s="149"/>
      <c r="L282" s="144"/>
      <c r="M282" s="150"/>
      <c r="T282" s="151"/>
      <c r="AT282" s="146" t="s">
        <v>145</v>
      </c>
      <c r="AU282" s="146" t="s">
        <v>88</v>
      </c>
      <c r="AV282" s="12" t="s">
        <v>88</v>
      </c>
      <c r="AW282" s="12" t="s">
        <v>37</v>
      </c>
      <c r="AX282" s="12" t="s">
        <v>78</v>
      </c>
      <c r="AY282" s="146" t="s">
        <v>129</v>
      </c>
    </row>
    <row r="283" spans="2:65" s="12" customFormat="1">
      <c r="B283" s="144"/>
      <c r="D283" s="145" t="s">
        <v>145</v>
      </c>
      <c r="E283" s="146" t="s">
        <v>35</v>
      </c>
      <c r="F283" s="147" t="s">
        <v>1119</v>
      </c>
      <c r="H283" s="148">
        <v>0.8</v>
      </c>
      <c r="I283" s="149"/>
      <c r="L283" s="144"/>
      <c r="M283" s="150"/>
      <c r="T283" s="151"/>
      <c r="AT283" s="146" t="s">
        <v>145</v>
      </c>
      <c r="AU283" s="146" t="s">
        <v>88</v>
      </c>
      <c r="AV283" s="12" t="s">
        <v>88</v>
      </c>
      <c r="AW283" s="12" t="s">
        <v>37</v>
      </c>
      <c r="AX283" s="12" t="s">
        <v>78</v>
      </c>
      <c r="AY283" s="146" t="s">
        <v>129</v>
      </c>
    </row>
    <row r="284" spans="2:65" s="12" customFormat="1">
      <c r="B284" s="144"/>
      <c r="D284" s="145" t="s">
        <v>145</v>
      </c>
      <c r="E284" s="146" t="s">
        <v>35</v>
      </c>
      <c r="F284" s="147" t="s">
        <v>1120</v>
      </c>
      <c r="H284" s="148">
        <v>53.72</v>
      </c>
      <c r="I284" s="149"/>
      <c r="L284" s="144"/>
      <c r="M284" s="150"/>
      <c r="T284" s="151"/>
      <c r="AT284" s="146" t="s">
        <v>145</v>
      </c>
      <c r="AU284" s="146" t="s">
        <v>88</v>
      </c>
      <c r="AV284" s="12" t="s">
        <v>88</v>
      </c>
      <c r="AW284" s="12" t="s">
        <v>37</v>
      </c>
      <c r="AX284" s="12" t="s">
        <v>78</v>
      </c>
      <c r="AY284" s="146" t="s">
        <v>129</v>
      </c>
    </row>
    <row r="285" spans="2:65" s="13" customFormat="1">
      <c r="B285" s="152"/>
      <c r="D285" s="145" t="s">
        <v>145</v>
      </c>
      <c r="E285" s="153" t="s">
        <v>35</v>
      </c>
      <c r="F285" s="154" t="s">
        <v>148</v>
      </c>
      <c r="H285" s="155">
        <v>83.92</v>
      </c>
      <c r="I285" s="156"/>
      <c r="L285" s="152"/>
      <c r="M285" s="157"/>
      <c r="T285" s="158"/>
      <c r="AT285" s="153" t="s">
        <v>145</v>
      </c>
      <c r="AU285" s="153" t="s">
        <v>88</v>
      </c>
      <c r="AV285" s="13" t="s">
        <v>136</v>
      </c>
      <c r="AW285" s="13" t="s">
        <v>37</v>
      </c>
      <c r="AX285" s="13" t="s">
        <v>86</v>
      </c>
      <c r="AY285" s="153" t="s">
        <v>129</v>
      </c>
    </row>
    <row r="286" spans="2:65" s="1" customFormat="1" ht="16.5" customHeight="1">
      <c r="B286" s="32"/>
      <c r="C286" s="163" t="s">
        <v>505</v>
      </c>
      <c r="D286" s="163" t="s">
        <v>263</v>
      </c>
      <c r="E286" s="164" t="s">
        <v>1121</v>
      </c>
      <c r="F286" s="165" t="s">
        <v>1122</v>
      </c>
      <c r="G286" s="166" t="s">
        <v>172</v>
      </c>
      <c r="H286" s="167">
        <v>3.3000000000000002E-2</v>
      </c>
      <c r="I286" s="168"/>
      <c r="J286" s="169">
        <f>ROUND(I286*H286,2)</f>
        <v>0</v>
      </c>
      <c r="K286" s="165" t="s">
        <v>141</v>
      </c>
      <c r="L286" s="170"/>
      <c r="M286" s="171" t="s">
        <v>35</v>
      </c>
      <c r="N286" s="172" t="s">
        <v>49</v>
      </c>
      <c r="P286" s="136">
        <f>O286*H286</f>
        <v>0</v>
      </c>
      <c r="Q286" s="136">
        <v>1</v>
      </c>
      <c r="R286" s="136">
        <f>Q286*H286</f>
        <v>3.3000000000000002E-2</v>
      </c>
      <c r="S286" s="136">
        <v>0</v>
      </c>
      <c r="T286" s="137">
        <f>S286*H286</f>
        <v>0</v>
      </c>
      <c r="AR286" s="138" t="s">
        <v>365</v>
      </c>
      <c r="AT286" s="138" t="s">
        <v>263</v>
      </c>
      <c r="AU286" s="138" t="s">
        <v>88</v>
      </c>
      <c r="AY286" s="17" t="s">
        <v>129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7" t="s">
        <v>86</v>
      </c>
      <c r="BK286" s="139">
        <f>ROUND(I286*H286,2)</f>
        <v>0</v>
      </c>
      <c r="BL286" s="17" t="s">
        <v>219</v>
      </c>
      <c r="BM286" s="138" t="s">
        <v>1123</v>
      </c>
    </row>
    <row r="287" spans="2:65" s="1" customFormat="1" ht="19.5">
      <c r="B287" s="32"/>
      <c r="D287" s="145" t="s">
        <v>301</v>
      </c>
      <c r="F287" s="173" t="s">
        <v>1124</v>
      </c>
      <c r="I287" s="142"/>
      <c r="L287" s="32"/>
      <c r="M287" s="143"/>
      <c r="T287" s="53"/>
      <c r="AT287" s="17" t="s">
        <v>301</v>
      </c>
      <c r="AU287" s="17" t="s">
        <v>88</v>
      </c>
    </row>
    <row r="288" spans="2:65" s="12" customFormat="1">
      <c r="B288" s="144"/>
      <c r="D288" s="145" t="s">
        <v>145</v>
      </c>
      <c r="F288" s="147" t="s">
        <v>1125</v>
      </c>
      <c r="H288" s="148">
        <v>3.3000000000000002E-2</v>
      </c>
      <c r="I288" s="149"/>
      <c r="L288" s="144"/>
      <c r="M288" s="150"/>
      <c r="T288" s="151"/>
      <c r="AT288" s="146" t="s">
        <v>145</v>
      </c>
      <c r="AU288" s="146" t="s">
        <v>88</v>
      </c>
      <c r="AV288" s="12" t="s">
        <v>88</v>
      </c>
      <c r="AW288" s="12" t="s">
        <v>4</v>
      </c>
      <c r="AX288" s="12" t="s">
        <v>86</v>
      </c>
      <c r="AY288" s="146" t="s">
        <v>129</v>
      </c>
    </row>
    <row r="289" spans="2:65" s="1" customFormat="1" ht="16.5" customHeight="1">
      <c r="B289" s="32"/>
      <c r="C289" s="127" t="s">
        <v>510</v>
      </c>
      <c r="D289" s="127" t="s">
        <v>132</v>
      </c>
      <c r="E289" s="128" t="s">
        <v>1126</v>
      </c>
      <c r="F289" s="129" t="s">
        <v>1127</v>
      </c>
      <c r="G289" s="130" t="s">
        <v>140</v>
      </c>
      <c r="H289" s="131">
        <v>83.92</v>
      </c>
      <c r="I289" s="132"/>
      <c r="J289" s="133">
        <f>ROUND(I289*H289,2)</f>
        <v>0</v>
      </c>
      <c r="K289" s="129" t="s">
        <v>35</v>
      </c>
      <c r="L289" s="32"/>
      <c r="M289" s="134" t="s">
        <v>35</v>
      </c>
      <c r="N289" s="135" t="s">
        <v>49</v>
      </c>
      <c r="P289" s="136">
        <f>O289*H289</f>
        <v>0</v>
      </c>
      <c r="Q289" s="136">
        <v>4.0000000000000002E-4</v>
      </c>
      <c r="R289" s="136">
        <f>Q289*H289</f>
        <v>3.3568000000000001E-2</v>
      </c>
      <c r="S289" s="136">
        <v>0</v>
      </c>
      <c r="T289" s="137">
        <f>S289*H289</f>
        <v>0</v>
      </c>
      <c r="AR289" s="138" t="s">
        <v>219</v>
      </c>
      <c r="AT289" s="138" t="s">
        <v>132</v>
      </c>
      <c r="AU289" s="138" t="s">
        <v>88</v>
      </c>
      <c r="AY289" s="17" t="s">
        <v>129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7" t="s">
        <v>86</v>
      </c>
      <c r="BK289" s="139">
        <f>ROUND(I289*H289,2)</f>
        <v>0</v>
      </c>
      <c r="BL289" s="17" t="s">
        <v>219</v>
      </c>
      <c r="BM289" s="138" t="s">
        <v>1128</v>
      </c>
    </row>
    <row r="290" spans="2:65" s="12" customFormat="1">
      <c r="B290" s="144"/>
      <c r="D290" s="145" t="s">
        <v>145</v>
      </c>
      <c r="E290" s="146" t="s">
        <v>35</v>
      </c>
      <c r="F290" s="147" t="s">
        <v>967</v>
      </c>
      <c r="H290" s="148">
        <v>29.4</v>
      </c>
      <c r="I290" s="149"/>
      <c r="L290" s="144"/>
      <c r="M290" s="150"/>
      <c r="T290" s="151"/>
      <c r="AT290" s="146" t="s">
        <v>145</v>
      </c>
      <c r="AU290" s="146" t="s">
        <v>88</v>
      </c>
      <c r="AV290" s="12" t="s">
        <v>88</v>
      </c>
      <c r="AW290" s="12" t="s">
        <v>37</v>
      </c>
      <c r="AX290" s="12" t="s">
        <v>78</v>
      </c>
      <c r="AY290" s="146" t="s">
        <v>129</v>
      </c>
    </row>
    <row r="291" spans="2:65" s="12" customFormat="1">
      <c r="B291" s="144"/>
      <c r="D291" s="145" t="s">
        <v>145</v>
      </c>
      <c r="E291" s="146" t="s">
        <v>35</v>
      </c>
      <c r="F291" s="147" t="s">
        <v>1119</v>
      </c>
      <c r="H291" s="148">
        <v>0.8</v>
      </c>
      <c r="I291" s="149"/>
      <c r="L291" s="144"/>
      <c r="M291" s="150"/>
      <c r="T291" s="151"/>
      <c r="AT291" s="146" t="s">
        <v>145</v>
      </c>
      <c r="AU291" s="146" t="s">
        <v>88</v>
      </c>
      <c r="AV291" s="12" t="s">
        <v>88</v>
      </c>
      <c r="AW291" s="12" t="s">
        <v>37</v>
      </c>
      <c r="AX291" s="12" t="s">
        <v>78</v>
      </c>
      <c r="AY291" s="146" t="s">
        <v>129</v>
      </c>
    </row>
    <row r="292" spans="2:65" s="12" customFormat="1">
      <c r="B292" s="144"/>
      <c r="D292" s="145" t="s">
        <v>145</v>
      </c>
      <c r="E292" s="146" t="s">
        <v>35</v>
      </c>
      <c r="F292" s="147" t="s">
        <v>1120</v>
      </c>
      <c r="H292" s="148">
        <v>53.72</v>
      </c>
      <c r="I292" s="149"/>
      <c r="L292" s="144"/>
      <c r="M292" s="150"/>
      <c r="T292" s="151"/>
      <c r="AT292" s="146" t="s">
        <v>145</v>
      </c>
      <c r="AU292" s="146" t="s">
        <v>88</v>
      </c>
      <c r="AV292" s="12" t="s">
        <v>88</v>
      </c>
      <c r="AW292" s="12" t="s">
        <v>37</v>
      </c>
      <c r="AX292" s="12" t="s">
        <v>78</v>
      </c>
      <c r="AY292" s="146" t="s">
        <v>129</v>
      </c>
    </row>
    <row r="293" spans="2:65" s="13" customFormat="1">
      <c r="B293" s="152"/>
      <c r="D293" s="145" t="s">
        <v>145</v>
      </c>
      <c r="E293" s="153" t="s">
        <v>35</v>
      </c>
      <c r="F293" s="154" t="s">
        <v>148</v>
      </c>
      <c r="H293" s="155">
        <v>83.92</v>
      </c>
      <c r="I293" s="156"/>
      <c r="L293" s="152"/>
      <c r="M293" s="157"/>
      <c r="T293" s="158"/>
      <c r="AT293" s="153" t="s">
        <v>145</v>
      </c>
      <c r="AU293" s="153" t="s">
        <v>88</v>
      </c>
      <c r="AV293" s="13" t="s">
        <v>136</v>
      </c>
      <c r="AW293" s="13" t="s">
        <v>37</v>
      </c>
      <c r="AX293" s="13" t="s">
        <v>86</v>
      </c>
      <c r="AY293" s="153" t="s">
        <v>129</v>
      </c>
    </row>
    <row r="294" spans="2:65" s="1" customFormat="1" ht="24.2" customHeight="1">
      <c r="B294" s="32"/>
      <c r="C294" s="163" t="s">
        <v>516</v>
      </c>
      <c r="D294" s="163" t="s">
        <v>263</v>
      </c>
      <c r="E294" s="164" t="s">
        <v>1129</v>
      </c>
      <c r="F294" s="165" t="s">
        <v>1130</v>
      </c>
      <c r="G294" s="166" t="s">
        <v>140</v>
      </c>
      <c r="H294" s="167">
        <v>102.46599999999999</v>
      </c>
      <c r="I294" s="168"/>
      <c r="J294" s="169">
        <f>ROUND(I294*H294,2)</f>
        <v>0</v>
      </c>
      <c r="K294" s="165" t="s">
        <v>141</v>
      </c>
      <c r="L294" s="170"/>
      <c r="M294" s="171" t="s">
        <v>35</v>
      </c>
      <c r="N294" s="172" t="s">
        <v>49</v>
      </c>
      <c r="P294" s="136">
        <f>O294*H294</f>
        <v>0</v>
      </c>
      <c r="Q294" s="136">
        <v>4.7999999999999996E-3</v>
      </c>
      <c r="R294" s="136">
        <f>Q294*H294</f>
        <v>0.49183679999999991</v>
      </c>
      <c r="S294" s="136">
        <v>0</v>
      </c>
      <c r="T294" s="137">
        <f>S294*H294</f>
        <v>0</v>
      </c>
      <c r="AR294" s="138" t="s">
        <v>365</v>
      </c>
      <c r="AT294" s="138" t="s">
        <v>263</v>
      </c>
      <c r="AU294" s="138" t="s">
        <v>88</v>
      </c>
      <c r="AY294" s="17" t="s">
        <v>129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86</v>
      </c>
      <c r="BK294" s="139">
        <f>ROUND(I294*H294,2)</f>
        <v>0</v>
      </c>
      <c r="BL294" s="17" t="s">
        <v>219</v>
      </c>
      <c r="BM294" s="138" t="s">
        <v>1131</v>
      </c>
    </row>
    <row r="295" spans="2:65" s="12" customFormat="1">
      <c r="B295" s="144"/>
      <c r="D295" s="145" t="s">
        <v>145</v>
      </c>
      <c r="F295" s="147" t="s">
        <v>1132</v>
      </c>
      <c r="H295" s="148">
        <v>102.46599999999999</v>
      </c>
      <c r="I295" s="149"/>
      <c r="L295" s="144"/>
      <c r="M295" s="150"/>
      <c r="T295" s="151"/>
      <c r="AT295" s="146" t="s">
        <v>145</v>
      </c>
      <c r="AU295" s="146" t="s">
        <v>88</v>
      </c>
      <c r="AV295" s="12" t="s">
        <v>88</v>
      </c>
      <c r="AW295" s="12" t="s">
        <v>4</v>
      </c>
      <c r="AX295" s="12" t="s">
        <v>86</v>
      </c>
      <c r="AY295" s="146" t="s">
        <v>129</v>
      </c>
    </row>
    <row r="296" spans="2:65" s="1" customFormat="1" ht="16.5" customHeight="1">
      <c r="B296" s="32"/>
      <c r="C296" s="127" t="s">
        <v>520</v>
      </c>
      <c r="D296" s="127" t="s">
        <v>132</v>
      </c>
      <c r="E296" s="128" t="s">
        <v>1133</v>
      </c>
      <c r="F296" s="129" t="s">
        <v>1134</v>
      </c>
      <c r="G296" s="130" t="s">
        <v>140</v>
      </c>
      <c r="H296" s="131">
        <v>59.6</v>
      </c>
      <c r="I296" s="132"/>
      <c r="J296" s="133">
        <f>ROUND(I296*H296,2)</f>
        <v>0</v>
      </c>
      <c r="K296" s="129" t="s">
        <v>141</v>
      </c>
      <c r="L296" s="32"/>
      <c r="M296" s="134" t="s">
        <v>35</v>
      </c>
      <c r="N296" s="135" t="s">
        <v>49</v>
      </c>
      <c r="P296" s="136">
        <f>O296*H296</f>
        <v>0</v>
      </c>
      <c r="Q296" s="136">
        <v>5.0000000000000002E-5</v>
      </c>
      <c r="R296" s="136">
        <f>Q296*H296</f>
        <v>2.98E-3</v>
      </c>
      <c r="S296" s="136">
        <v>0</v>
      </c>
      <c r="T296" s="137">
        <f>S296*H296</f>
        <v>0</v>
      </c>
      <c r="AR296" s="138" t="s">
        <v>219</v>
      </c>
      <c r="AT296" s="138" t="s">
        <v>132</v>
      </c>
      <c r="AU296" s="138" t="s">
        <v>88</v>
      </c>
      <c r="AY296" s="17" t="s">
        <v>129</v>
      </c>
      <c r="BE296" s="139">
        <f>IF(N296="základní",J296,0)</f>
        <v>0</v>
      </c>
      <c r="BF296" s="139">
        <f>IF(N296="snížená",J296,0)</f>
        <v>0</v>
      </c>
      <c r="BG296" s="139">
        <f>IF(N296="zákl. přenesená",J296,0)</f>
        <v>0</v>
      </c>
      <c r="BH296" s="139">
        <f>IF(N296="sníž. přenesená",J296,0)</f>
        <v>0</v>
      </c>
      <c r="BI296" s="139">
        <f>IF(N296="nulová",J296,0)</f>
        <v>0</v>
      </c>
      <c r="BJ296" s="17" t="s">
        <v>86</v>
      </c>
      <c r="BK296" s="139">
        <f>ROUND(I296*H296,2)</f>
        <v>0</v>
      </c>
      <c r="BL296" s="17" t="s">
        <v>219</v>
      </c>
      <c r="BM296" s="138" t="s">
        <v>1135</v>
      </c>
    </row>
    <row r="297" spans="2:65" s="1" customFormat="1">
      <c r="B297" s="32"/>
      <c r="D297" s="140" t="s">
        <v>143</v>
      </c>
      <c r="F297" s="141" t="s">
        <v>1136</v>
      </c>
      <c r="I297" s="142"/>
      <c r="L297" s="32"/>
      <c r="M297" s="143"/>
      <c r="T297" s="53"/>
      <c r="AT297" s="17" t="s">
        <v>143</v>
      </c>
      <c r="AU297" s="17" t="s">
        <v>88</v>
      </c>
    </row>
    <row r="298" spans="2:65" s="12" customFormat="1">
      <c r="B298" s="144"/>
      <c r="D298" s="145" t="s">
        <v>145</v>
      </c>
      <c r="E298" s="146" t="s">
        <v>35</v>
      </c>
      <c r="F298" s="147" t="s">
        <v>967</v>
      </c>
      <c r="H298" s="148">
        <v>29.4</v>
      </c>
      <c r="I298" s="149"/>
      <c r="L298" s="144"/>
      <c r="M298" s="150"/>
      <c r="T298" s="151"/>
      <c r="AT298" s="146" t="s">
        <v>145</v>
      </c>
      <c r="AU298" s="146" t="s">
        <v>88</v>
      </c>
      <c r="AV298" s="12" t="s">
        <v>88</v>
      </c>
      <c r="AW298" s="12" t="s">
        <v>37</v>
      </c>
      <c r="AX298" s="12" t="s">
        <v>78</v>
      </c>
      <c r="AY298" s="146" t="s">
        <v>129</v>
      </c>
    </row>
    <row r="299" spans="2:65" s="12" customFormat="1">
      <c r="B299" s="144"/>
      <c r="D299" s="145" t="s">
        <v>145</v>
      </c>
      <c r="E299" s="146" t="s">
        <v>35</v>
      </c>
      <c r="F299" s="147" t="s">
        <v>1119</v>
      </c>
      <c r="H299" s="148">
        <v>0.8</v>
      </c>
      <c r="I299" s="149"/>
      <c r="L299" s="144"/>
      <c r="M299" s="150"/>
      <c r="T299" s="151"/>
      <c r="AT299" s="146" t="s">
        <v>145</v>
      </c>
      <c r="AU299" s="146" t="s">
        <v>88</v>
      </c>
      <c r="AV299" s="12" t="s">
        <v>88</v>
      </c>
      <c r="AW299" s="12" t="s">
        <v>37</v>
      </c>
      <c r="AX299" s="12" t="s">
        <v>78</v>
      </c>
      <c r="AY299" s="146" t="s">
        <v>129</v>
      </c>
    </row>
    <row r="300" spans="2:65" s="12" customFormat="1">
      <c r="B300" s="144"/>
      <c r="D300" s="145" t="s">
        <v>145</v>
      </c>
      <c r="E300" s="146" t="s">
        <v>35</v>
      </c>
      <c r="F300" s="147" t="s">
        <v>1137</v>
      </c>
      <c r="H300" s="148">
        <v>29.4</v>
      </c>
      <c r="I300" s="149"/>
      <c r="L300" s="144"/>
      <c r="M300" s="150"/>
      <c r="T300" s="151"/>
      <c r="AT300" s="146" t="s">
        <v>145</v>
      </c>
      <c r="AU300" s="146" t="s">
        <v>88</v>
      </c>
      <c r="AV300" s="12" t="s">
        <v>88</v>
      </c>
      <c r="AW300" s="12" t="s">
        <v>37</v>
      </c>
      <c r="AX300" s="12" t="s">
        <v>78</v>
      </c>
      <c r="AY300" s="146" t="s">
        <v>129</v>
      </c>
    </row>
    <row r="301" spans="2:65" s="13" customFormat="1">
      <c r="B301" s="152"/>
      <c r="D301" s="145" t="s">
        <v>145</v>
      </c>
      <c r="E301" s="153" t="s">
        <v>35</v>
      </c>
      <c r="F301" s="154" t="s">
        <v>148</v>
      </c>
      <c r="H301" s="155">
        <v>59.6</v>
      </c>
      <c r="I301" s="156"/>
      <c r="L301" s="152"/>
      <c r="M301" s="157"/>
      <c r="T301" s="158"/>
      <c r="AT301" s="153" t="s">
        <v>145</v>
      </c>
      <c r="AU301" s="153" t="s">
        <v>88</v>
      </c>
      <c r="AV301" s="13" t="s">
        <v>136</v>
      </c>
      <c r="AW301" s="13" t="s">
        <v>37</v>
      </c>
      <c r="AX301" s="13" t="s">
        <v>86</v>
      </c>
      <c r="AY301" s="153" t="s">
        <v>129</v>
      </c>
    </row>
    <row r="302" spans="2:65" s="1" customFormat="1" ht="16.5" customHeight="1">
      <c r="B302" s="32"/>
      <c r="C302" s="163" t="s">
        <v>525</v>
      </c>
      <c r="D302" s="163" t="s">
        <v>263</v>
      </c>
      <c r="E302" s="164" t="s">
        <v>1138</v>
      </c>
      <c r="F302" s="165" t="s">
        <v>1139</v>
      </c>
      <c r="G302" s="166" t="s">
        <v>140</v>
      </c>
      <c r="H302" s="167">
        <v>72.772000000000006</v>
      </c>
      <c r="I302" s="168"/>
      <c r="J302" s="169">
        <f>ROUND(I302*H302,2)</f>
        <v>0</v>
      </c>
      <c r="K302" s="165" t="s">
        <v>35</v>
      </c>
      <c r="L302" s="170"/>
      <c r="M302" s="171" t="s">
        <v>35</v>
      </c>
      <c r="N302" s="172" t="s">
        <v>49</v>
      </c>
      <c r="P302" s="136">
        <f>O302*H302</f>
        <v>0</v>
      </c>
      <c r="Q302" s="136">
        <v>2.9999999999999997E-4</v>
      </c>
      <c r="R302" s="136">
        <f>Q302*H302</f>
        <v>2.18316E-2</v>
      </c>
      <c r="S302" s="136">
        <v>0</v>
      </c>
      <c r="T302" s="137">
        <f>S302*H302</f>
        <v>0</v>
      </c>
      <c r="AR302" s="138" t="s">
        <v>365</v>
      </c>
      <c r="AT302" s="138" t="s">
        <v>263</v>
      </c>
      <c r="AU302" s="138" t="s">
        <v>88</v>
      </c>
      <c r="AY302" s="17" t="s">
        <v>129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7" t="s">
        <v>86</v>
      </c>
      <c r="BK302" s="139">
        <f>ROUND(I302*H302,2)</f>
        <v>0</v>
      </c>
      <c r="BL302" s="17" t="s">
        <v>219</v>
      </c>
      <c r="BM302" s="138" t="s">
        <v>1140</v>
      </c>
    </row>
    <row r="303" spans="2:65" s="12" customFormat="1">
      <c r="B303" s="144"/>
      <c r="D303" s="145" t="s">
        <v>145</v>
      </c>
      <c r="F303" s="147" t="s">
        <v>1141</v>
      </c>
      <c r="H303" s="148">
        <v>72.772000000000006</v>
      </c>
      <c r="I303" s="149"/>
      <c r="L303" s="144"/>
      <c r="M303" s="150"/>
      <c r="T303" s="151"/>
      <c r="AT303" s="146" t="s">
        <v>145</v>
      </c>
      <c r="AU303" s="146" t="s">
        <v>88</v>
      </c>
      <c r="AV303" s="12" t="s">
        <v>88</v>
      </c>
      <c r="AW303" s="12" t="s">
        <v>4</v>
      </c>
      <c r="AX303" s="12" t="s">
        <v>86</v>
      </c>
      <c r="AY303" s="146" t="s">
        <v>129</v>
      </c>
    </row>
    <row r="304" spans="2:65" s="1" customFormat="1" ht="33" customHeight="1">
      <c r="B304" s="32"/>
      <c r="C304" s="127" t="s">
        <v>530</v>
      </c>
      <c r="D304" s="127" t="s">
        <v>132</v>
      </c>
      <c r="E304" s="128" t="s">
        <v>1142</v>
      </c>
      <c r="F304" s="129" t="s">
        <v>1143</v>
      </c>
      <c r="G304" s="130" t="s">
        <v>172</v>
      </c>
      <c r="H304" s="131">
        <v>0.58299999999999996</v>
      </c>
      <c r="I304" s="132"/>
      <c r="J304" s="133">
        <f>ROUND(I304*H304,2)</f>
        <v>0</v>
      </c>
      <c r="K304" s="129" t="s">
        <v>141</v>
      </c>
      <c r="L304" s="32"/>
      <c r="M304" s="134" t="s">
        <v>35</v>
      </c>
      <c r="N304" s="135" t="s">
        <v>49</v>
      </c>
      <c r="P304" s="136">
        <f>O304*H304</f>
        <v>0</v>
      </c>
      <c r="Q304" s="136">
        <v>0</v>
      </c>
      <c r="R304" s="136">
        <f>Q304*H304</f>
        <v>0</v>
      </c>
      <c r="S304" s="136">
        <v>0</v>
      </c>
      <c r="T304" s="137">
        <f>S304*H304</f>
        <v>0</v>
      </c>
      <c r="AR304" s="138" t="s">
        <v>219</v>
      </c>
      <c r="AT304" s="138" t="s">
        <v>132</v>
      </c>
      <c r="AU304" s="138" t="s">
        <v>88</v>
      </c>
      <c r="AY304" s="17" t="s">
        <v>129</v>
      </c>
      <c r="BE304" s="139">
        <f>IF(N304="základní",J304,0)</f>
        <v>0</v>
      </c>
      <c r="BF304" s="139">
        <f>IF(N304="snížená",J304,0)</f>
        <v>0</v>
      </c>
      <c r="BG304" s="139">
        <f>IF(N304="zákl. přenesená",J304,0)</f>
        <v>0</v>
      </c>
      <c r="BH304" s="139">
        <f>IF(N304="sníž. přenesená",J304,0)</f>
        <v>0</v>
      </c>
      <c r="BI304" s="139">
        <f>IF(N304="nulová",J304,0)</f>
        <v>0</v>
      </c>
      <c r="BJ304" s="17" t="s">
        <v>86</v>
      </c>
      <c r="BK304" s="139">
        <f>ROUND(I304*H304,2)</f>
        <v>0</v>
      </c>
      <c r="BL304" s="17" t="s">
        <v>219</v>
      </c>
      <c r="BM304" s="138" t="s">
        <v>1144</v>
      </c>
    </row>
    <row r="305" spans="2:65" s="1" customFormat="1">
      <c r="B305" s="32"/>
      <c r="D305" s="140" t="s">
        <v>143</v>
      </c>
      <c r="F305" s="141" t="s">
        <v>1145</v>
      </c>
      <c r="I305" s="142"/>
      <c r="L305" s="32"/>
      <c r="M305" s="143"/>
      <c r="T305" s="53"/>
      <c r="AT305" s="17" t="s">
        <v>143</v>
      </c>
      <c r="AU305" s="17" t="s">
        <v>88</v>
      </c>
    </row>
    <row r="306" spans="2:65" s="1" customFormat="1" ht="37.9" customHeight="1">
      <c r="B306" s="32"/>
      <c r="C306" s="127" t="s">
        <v>536</v>
      </c>
      <c r="D306" s="127" t="s">
        <v>132</v>
      </c>
      <c r="E306" s="128" t="s">
        <v>1146</v>
      </c>
      <c r="F306" s="129" t="s">
        <v>1147</v>
      </c>
      <c r="G306" s="130" t="s">
        <v>172</v>
      </c>
      <c r="H306" s="131">
        <v>0.58299999999999996</v>
      </c>
      <c r="I306" s="132"/>
      <c r="J306" s="133">
        <f>ROUND(I306*H306,2)</f>
        <v>0</v>
      </c>
      <c r="K306" s="129" t="s">
        <v>141</v>
      </c>
      <c r="L306" s="32"/>
      <c r="M306" s="134" t="s">
        <v>35</v>
      </c>
      <c r="N306" s="135" t="s">
        <v>49</v>
      </c>
      <c r="P306" s="136">
        <f>O306*H306</f>
        <v>0</v>
      </c>
      <c r="Q306" s="136">
        <v>0</v>
      </c>
      <c r="R306" s="136">
        <f>Q306*H306</f>
        <v>0</v>
      </c>
      <c r="S306" s="136">
        <v>0</v>
      </c>
      <c r="T306" s="137">
        <f>S306*H306</f>
        <v>0</v>
      </c>
      <c r="AR306" s="138" t="s">
        <v>219</v>
      </c>
      <c r="AT306" s="138" t="s">
        <v>132</v>
      </c>
      <c r="AU306" s="138" t="s">
        <v>88</v>
      </c>
      <c r="AY306" s="17" t="s">
        <v>129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86</v>
      </c>
      <c r="BK306" s="139">
        <f>ROUND(I306*H306,2)</f>
        <v>0</v>
      </c>
      <c r="BL306" s="17" t="s">
        <v>219</v>
      </c>
      <c r="BM306" s="138" t="s">
        <v>1148</v>
      </c>
    </row>
    <row r="307" spans="2:65" s="1" customFormat="1">
      <c r="B307" s="32"/>
      <c r="D307" s="140" t="s">
        <v>143</v>
      </c>
      <c r="F307" s="141" t="s">
        <v>1149</v>
      </c>
      <c r="I307" s="142"/>
      <c r="L307" s="32"/>
      <c r="M307" s="143"/>
      <c r="T307" s="53"/>
      <c r="AT307" s="17" t="s">
        <v>143</v>
      </c>
      <c r="AU307" s="17" t="s">
        <v>88</v>
      </c>
    </row>
    <row r="308" spans="2:65" s="11" customFormat="1" ht="25.9" customHeight="1">
      <c r="B308" s="115"/>
      <c r="D308" s="116" t="s">
        <v>77</v>
      </c>
      <c r="E308" s="117" t="s">
        <v>101</v>
      </c>
      <c r="F308" s="117" t="s">
        <v>102</v>
      </c>
      <c r="I308" s="118"/>
      <c r="J308" s="119">
        <f>BK308</f>
        <v>0</v>
      </c>
      <c r="L308" s="115"/>
      <c r="M308" s="120"/>
      <c r="P308" s="121">
        <f>P309</f>
        <v>0</v>
      </c>
      <c r="R308" s="121">
        <f>R309</f>
        <v>0</v>
      </c>
      <c r="T308" s="122">
        <f>T309</f>
        <v>0</v>
      </c>
      <c r="AR308" s="116" t="s">
        <v>159</v>
      </c>
      <c r="AT308" s="123" t="s">
        <v>77</v>
      </c>
      <c r="AU308" s="123" t="s">
        <v>78</v>
      </c>
      <c r="AY308" s="116" t="s">
        <v>129</v>
      </c>
      <c r="BK308" s="124">
        <f>BK309</f>
        <v>0</v>
      </c>
    </row>
    <row r="309" spans="2:65" s="11" customFormat="1" ht="22.9" customHeight="1">
      <c r="B309" s="115"/>
      <c r="D309" s="116" t="s">
        <v>77</v>
      </c>
      <c r="E309" s="125" t="s">
        <v>1150</v>
      </c>
      <c r="F309" s="125" t="s">
        <v>1151</v>
      </c>
      <c r="I309" s="118"/>
      <c r="J309" s="126">
        <f>BK309</f>
        <v>0</v>
      </c>
      <c r="L309" s="115"/>
      <c r="M309" s="120"/>
      <c r="P309" s="121">
        <f>SUM(P310:P311)</f>
        <v>0</v>
      </c>
      <c r="R309" s="121">
        <f>SUM(R310:R311)</f>
        <v>0</v>
      </c>
      <c r="T309" s="122">
        <f>SUM(T310:T311)</f>
        <v>0</v>
      </c>
      <c r="AR309" s="116" t="s">
        <v>159</v>
      </c>
      <c r="AT309" s="123" t="s">
        <v>77</v>
      </c>
      <c r="AU309" s="123" t="s">
        <v>86</v>
      </c>
      <c r="AY309" s="116" t="s">
        <v>129</v>
      </c>
      <c r="BK309" s="124">
        <f>SUM(BK310:BK311)</f>
        <v>0</v>
      </c>
    </row>
    <row r="310" spans="2:65" s="1" customFormat="1" ht="16.5" customHeight="1">
      <c r="B310" s="32"/>
      <c r="C310" s="127" t="s">
        <v>541</v>
      </c>
      <c r="D310" s="127" t="s">
        <v>132</v>
      </c>
      <c r="E310" s="128" t="s">
        <v>1152</v>
      </c>
      <c r="F310" s="129" t="s">
        <v>1153</v>
      </c>
      <c r="G310" s="130" t="s">
        <v>1154</v>
      </c>
      <c r="H310" s="131">
        <v>5</v>
      </c>
      <c r="I310" s="132"/>
      <c r="J310" s="133">
        <f>ROUND(I310*H310,2)</f>
        <v>0</v>
      </c>
      <c r="K310" s="129" t="s">
        <v>141</v>
      </c>
      <c r="L310" s="32"/>
      <c r="M310" s="134" t="s">
        <v>35</v>
      </c>
      <c r="N310" s="135" t="s">
        <v>49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286</v>
      </c>
      <c r="AT310" s="138" t="s">
        <v>132</v>
      </c>
      <c r="AU310" s="138" t="s">
        <v>88</v>
      </c>
      <c r="AY310" s="17" t="s">
        <v>129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86</v>
      </c>
      <c r="BK310" s="139">
        <f>ROUND(I310*H310,2)</f>
        <v>0</v>
      </c>
      <c r="BL310" s="17" t="s">
        <v>286</v>
      </c>
      <c r="BM310" s="138" t="s">
        <v>1155</v>
      </c>
    </row>
    <row r="311" spans="2:65" s="1" customFormat="1">
      <c r="B311" s="32"/>
      <c r="D311" s="140" t="s">
        <v>143</v>
      </c>
      <c r="F311" s="141" t="s">
        <v>1156</v>
      </c>
      <c r="I311" s="142"/>
      <c r="L311" s="32"/>
      <c r="M311" s="159"/>
      <c r="N311" s="160"/>
      <c r="O311" s="160"/>
      <c r="P311" s="160"/>
      <c r="Q311" s="160"/>
      <c r="R311" s="160"/>
      <c r="S311" s="160"/>
      <c r="T311" s="161"/>
      <c r="AT311" s="17" t="s">
        <v>143</v>
      </c>
      <c r="AU311" s="17" t="s">
        <v>88</v>
      </c>
    </row>
    <row r="312" spans="2:65" s="1" customFormat="1" ht="6.95" customHeight="1">
      <c r="B312" s="41"/>
      <c r="C312" s="42"/>
      <c r="D312" s="42"/>
      <c r="E312" s="42"/>
      <c r="F312" s="42"/>
      <c r="G312" s="42"/>
      <c r="H312" s="42"/>
      <c r="I312" s="42"/>
      <c r="J312" s="42"/>
      <c r="K312" s="42"/>
      <c r="L312" s="32"/>
    </row>
  </sheetData>
  <sheetProtection algorithmName="SHA-512" hashValue="fe3Wici8Z7QOrTDhZACGx2HzITlWS6pnn42tbnQbnY3yhV2OCemnx2fETEj6OxtzjZx+ecfwMIDypS9yd735TQ==" saltValue="A42N8chlV1mlzqBFFeyDmJCGokm19o03YELrWXZGJdwV0Bh/e5jI8BSdE4XxkQK9kQWcVZxuUstqNWfuBIUF8Q==" spinCount="100000" sheet="1" objects="1" scenarios="1" formatColumns="0" formatRows="0" autoFilter="0"/>
  <autoFilter ref="C91:K311" xr:uid="{00000000-0009-0000-0000-000003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300-000000000000}"/>
    <hyperlink ref="F98" r:id="rId2" xr:uid="{00000000-0004-0000-0300-000001000000}"/>
    <hyperlink ref="F100" r:id="rId3" xr:uid="{00000000-0004-0000-0300-000002000000}"/>
    <hyperlink ref="F104" r:id="rId4" xr:uid="{00000000-0004-0000-0300-000003000000}"/>
    <hyperlink ref="F108" r:id="rId5" xr:uid="{00000000-0004-0000-0300-000004000000}"/>
    <hyperlink ref="F112" r:id="rId6" xr:uid="{00000000-0004-0000-0300-000005000000}"/>
    <hyperlink ref="F115" r:id="rId7" xr:uid="{00000000-0004-0000-0300-000006000000}"/>
    <hyperlink ref="F118" r:id="rId8" xr:uid="{00000000-0004-0000-0300-000007000000}"/>
    <hyperlink ref="F120" r:id="rId9" xr:uid="{00000000-0004-0000-0300-000008000000}"/>
    <hyperlink ref="F124" r:id="rId10" xr:uid="{00000000-0004-0000-0300-000009000000}"/>
    <hyperlink ref="F129" r:id="rId11" xr:uid="{00000000-0004-0000-0300-00000A000000}"/>
    <hyperlink ref="F135" r:id="rId12" xr:uid="{00000000-0004-0000-0300-00000B000000}"/>
    <hyperlink ref="F141" r:id="rId13" xr:uid="{00000000-0004-0000-0300-00000C000000}"/>
    <hyperlink ref="F145" r:id="rId14" xr:uid="{00000000-0004-0000-0300-00000D000000}"/>
    <hyperlink ref="F150" r:id="rId15" xr:uid="{00000000-0004-0000-0300-00000E000000}"/>
    <hyperlink ref="F154" r:id="rId16" xr:uid="{00000000-0004-0000-0300-00000F000000}"/>
    <hyperlink ref="F158" r:id="rId17" xr:uid="{00000000-0004-0000-0300-000010000000}"/>
    <hyperlink ref="F163" r:id="rId18" xr:uid="{00000000-0004-0000-0300-000011000000}"/>
    <hyperlink ref="F167" r:id="rId19" xr:uid="{00000000-0004-0000-0300-000012000000}"/>
    <hyperlink ref="F171" r:id="rId20" xr:uid="{00000000-0004-0000-0300-000013000000}"/>
    <hyperlink ref="F177" r:id="rId21" xr:uid="{00000000-0004-0000-0300-000014000000}"/>
    <hyperlink ref="F182" r:id="rId22" xr:uid="{00000000-0004-0000-0300-000015000000}"/>
    <hyperlink ref="F187" r:id="rId23" xr:uid="{00000000-0004-0000-0300-000016000000}"/>
    <hyperlink ref="F191" r:id="rId24" xr:uid="{00000000-0004-0000-0300-000017000000}"/>
    <hyperlink ref="F196" r:id="rId25" xr:uid="{00000000-0004-0000-0300-000018000000}"/>
    <hyperlink ref="F202" r:id="rId26" xr:uid="{00000000-0004-0000-0300-000019000000}"/>
    <hyperlink ref="F206" r:id="rId27" xr:uid="{00000000-0004-0000-0300-00001A000000}"/>
    <hyperlink ref="F213" r:id="rId28" xr:uid="{00000000-0004-0000-0300-00001B000000}"/>
    <hyperlink ref="F217" r:id="rId29" xr:uid="{00000000-0004-0000-0300-00001C000000}"/>
    <hyperlink ref="F224" r:id="rId30" xr:uid="{00000000-0004-0000-0300-00001D000000}"/>
    <hyperlink ref="F230" r:id="rId31" xr:uid="{00000000-0004-0000-0300-00001E000000}"/>
    <hyperlink ref="F238" r:id="rId32" xr:uid="{00000000-0004-0000-0300-00001F000000}"/>
    <hyperlink ref="F242" r:id="rId33" xr:uid="{00000000-0004-0000-0300-000020000000}"/>
    <hyperlink ref="F246" r:id="rId34" xr:uid="{00000000-0004-0000-0300-000021000000}"/>
    <hyperlink ref="F250" r:id="rId35" xr:uid="{00000000-0004-0000-0300-000022000000}"/>
    <hyperlink ref="F254" r:id="rId36" xr:uid="{00000000-0004-0000-0300-000023000000}"/>
    <hyperlink ref="F258" r:id="rId37" xr:uid="{00000000-0004-0000-0300-000024000000}"/>
    <hyperlink ref="F260" r:id="rId38" xr:uid="{00000000-0004-0000-0300-000025000000}"/>
    <hyperlink ref="F263" r:id="rId39" xr:uid="{00000000-0004-0000-0300-000026000000}"/>
    <hyperlink ref="F269" r:id="rId40" xr:uid="{00000000-0004-0000-0300-000027000000}"/>
    <hyperlink ref="F274" r:id="rId41" xr:uid="{00000000-0004-0000-0300-000028000000}"/>
    <hyperlink ref="F276" r:id="rId42" xr:uid="{00000000-0004-0000-0300-000029000000}"/>
    <hyperlink ref="F278" r:id="rId43" xr:uid="{00000000-0004-0000-0300-00002A000000}"/>
    <hyperlink ref="F297" r:id="rId44" xr:uid="{00000000-0004-0000-0300-00002B000000}"/>
    <hyperlink ref="F305" r:id="rId45" xr:uid="{00000000-0004-0000-0300-00002C000000}"/>
    <hyperlink ref="F307" r:id="rId46" xr:uid="{00000000-0004-0000-0300-00002D000000}"/>
    <hyperlink ref="F311" r:id="rId47" xr:uid="{00000000-0004-0000-0300-00002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2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69" t="str">
        <f>'Rekapitulace stavby'!K6</f>
        <v>Revitalizace veřejného prostoru a realizace biatlonového tréninkového centra_ETAPA - I</v>
      </c>
      <c r="F7" s="270"/>
      <c r="G7" s="270"/>
      <c r="H7" s="270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67" t="s">
        <v>1157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35</v>
      </c>
      <c r="I11" s="27" t="s">
        <v>20</v>
      </c>
      <c r="J11" s="25" t="s">
        <v>35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14. 7. 2025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">
        <v>28</v>
      </c>
      <c r="L14" s="32"/>
    </row>
    <row r="15" spans="2:46" s="1" customFormat="1" ht="18" customHeight="1">
      <c r="B15" s="32"/>
      <c r="E15" s="25" t="s">
        <v>29</v>
      </c>
      <c r="I15" s="27" t="s">
        <v>30</v>
      </c>
      <c r="J15" s="25" t="s">
        <v>31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32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72" t="str">
        <f>'Rekapitulace stavby'!E14</f>
        <v>Vyplň údaj</v>
      </c>
      <c r="F18" s="273"/>
      <c r="G18" s="273"/>
      <c r="H18" s="273"/>
      <c r="I18" s="27" t="s">
        <v>30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34</v>
      </c>
      <c r="I20" s="27" t="s">
        <v>27</v>
      </c>
      <c r="J20" s="25" t="s">
        <v>35</v>
      </c>
      <c r="L20" s="32"/>
    </row>
    <row r="21" spans="2:12" s="1" customFormat="1" ht="18" customHeight="1">
      <c r="B21" s="32"/>
      <c r="E21" s="25" t="s">
        <v>36</v>
      </c>
      <c r="I21" s="27" t="s">
        <v>30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27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30</v>
      </c>
      <c r="J24" s="25" t="s">
        <v>41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47.25" customHeight="1">
      <c r="B27" s="86"/>
      <c r="E27" s="274" t="s">
        <v>43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ROUND(J93,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5" customHeight="1">
      <c r="B33" s="32"/>
      <c r="D33" s="52" t="s">
        <v>48</v>
      </c>
      <c r="E33" s="27" t="s">
        <v>49</v>
      </c>
      <c r="F33" s="88">
        <f>ROUND((SUM(BE93:BE320)),  2)</f>
        <v>0</v>
      </c>
      <c r="I33" s="89">
        <v>0.21</v>
      </c>
      <c r="J33" s="88">
        <f>ROUND(((SUM(BE93:BE320))*I33),  2)</f>
        <v>0</v>
      </c>
      <c r="L33" s="32"/>
    </row>
    <row r="34" spans="2:12" s="1" customFormat="1" ht="14.45" customHeight="1">
      <c r="B34" s="32"/>
      <c r="E34" s="27" t="s">
        <v>50</v>
      </c>
      <c r="F34" s="88">
        <f>ROUND((SUM(BF93:BF320)),  2)</f>
        <v>0</v>
      </c>
      <c r="I34" s="89">
        <v>0.12</v>
      </c>
      <c r="J34" s="88">
        <f>ROUND(((SUM(BF93:BF320))*I34),  2)</f>
        <v>0</v>
      </c>
      <c r="L34" s="32"/>
    </row>
    <row r="35" spans="2:12" s="1" customFormat="1" ht="14.45" hidden="1" customHeight="1">
      <c r="B35" s="32"/>
      <c r="E35" s="27" t="s">
        <v>51</v>
      </c>
      <c r="F35" s="88">
        <f>ROUND((SUM(BG93:BG320)),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52</v>
      </c>
      <c r="F36" s="88">
        <f>ROUND((SUM(BH93:BH320)),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53</v>
      </c>
      <c r="F37" s="88">
        <f>ROUND((SUM(BI93:BI320)),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69" t="str">
        <f>E7</f>
        <v>Revitalizace veřejného prostoru a realizace biatlonového tréninkového centra_ETAPA - I</v>
      </c>
      <c r="F48" s="270"/>
      <c r="G48" s="270"/>
      <c r="H48" s="270"/>
      <c r="L48" s="32"/>
    </row>
    <row r="49" spans="2:47" s="1" customFormat="1" ht="12" customHeight="1">
      <c r="B49" s="32"/>
      <c r="C49" s="27" t="s">
        <v>105</v>
      </c>
      <c r="L49" s="32"/>
    </row>
    <row r="50" spans="2:47" s="1" customFormat="1" ht="16.5" customHeight="1">
      <c r="B50" s="32"/>
      <c r="E50" s="267" t="str">
        <f>E9</f>
        <v>SO-04 - Sportovní plocha s umělým trávníkem a areálové zpevněné plochy</v>
      </c>
      <c r="F50" s="268"/>
      <c r="G50" s="268"/>
      <c r="H50" s="26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Ostrov</v>
      </c>
      <c r="I52" s="27" t="s">
        <v>24</v>
      </c>
      <c r="J52" s="49" t="str">
        <f>IF(J12="","",J12)</f>
        <v>14. 7. 2025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>Město Ostrov; Jáchymovská 1, 363 01 Ostrov</v>
      </c>
      <c r="I54" s="27" t="s">
        <v>34</v>
      </c>
      <c r="J54" s="30" t="str">
        <f>E21</f>
        <v>FJ Atelier</v>
      </c>
      <c r="L54" s="32"/>
    </row>
    <row r="55" spans="2:47" s="1" customFormat="1" ht="15.2" customHeight="1">
      <c r="B55" s="32"/>
      <c r="C55" s="27" t="s">
        <v>32</v>
      </c>
      <c r="F55" s="25" t="str">
        <f>IF(E18="","",E18)</f>
        <v>Vyplň údaj</v>
      </c>
      <c r="I55" s="27" t="s">
        <v>38</v>
      </c>
      <c r="J55" s="30" t="str">
        <f>E24</f>
        <v>Jung Michal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76</v>
      </c>
      <c r="J59" s="63">
        <f>J93</f>
        <v>0</v>
      </c>
      <c r="L59" s="32"/>
      <c r="AU59" s="17" t="s">
        <v>110</v>
      </c>
    </row>
    <row r="60" spans="2:47" s="8" customFormat="1" ht="24.9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J94</f>
        <v>0</v>
      </c>
      <c r="L60" s="99"/>
    </row>
    <row r="61" spans="2:47" s="9" customFormat="1" ht="19.899999999999999" customHeight="1">
      <c r="B61" s="103"/>
      <c r="D61" s="104" t="s">
        <v>238</v>
      </c>
      <c r="E61" s="105"/>
      <c r="F61" s="105"/>
      <c r="G61" s="105"/>
      <c r="H61" s="105"/>
      <c r="I61" s="105"/>
      <c r="J61" s="106">
        <f>J95</f>
        <v>0</v>
      </c>
      <c r="L61" s="103"/>
    </row>
    <row r="62" spans="2:47" s="9" customFormat="1" ht="19.899999999999999" customHeight="1">
      <c r="B62" s="103"/>
      <c r="D62" s="104" t="s">
        <v>1158</v>
      </c>
      <c r="E62" s="105"/>
      <c r="F62" s="105"/>
      <c r="G62" s="105"/>
      <c r="H62" s="105"/>
      <c r="I62" s="105"/>
      <c r="J62" s="106">
        <f>J133</f>
        <v>0</v>
      </c>
      <c r="L62" s="103"/>
    </row>
    <row r="63" spans="2:47" s="9" customFormat="1" ht="19.899999999999999" customHeight="1">
      <c r="B63" s="103"/>
      <c r="D63" s="104" t="s">
        <v>1159</v>
      </c>
      <c r="E63" s="105"/>
      <c r="F63" s="105"/>
      <c r="G63" s="105"/>
      <c r="H63" s="105"/>
      <c r="I63" s="105"/>
      <c r="J63" s="106">
        <f>J168</f>
        <v>0</v>
      </c>
      <c r="L63" s="103"/>
    </row>
    <row r="64" spans="2:47" s="9" customFormat="1" ht="19.899999999999999" customHeight="1">
      <c r="B64" s="103"/>
      <c r="D64" s="104" t="s">
        <v>898</v>
      </c>
      <c r="E64" s="105"/>
      <c r="F64" s="105"/>
      <c r="G64" s="105"/>
      <c r="H64" s="105"/>
      <c r="I64" s="105"/>
      <c r="J64" s="106">
        <f>J176</f>
        <v>0</v>
      </c>
      <c r="L64" s="103"/>
    </row>
    <row r="65" spans="2:12" s="9" customFormat="1" ht="19.899999999999999" customHeight="1">
      <c r="B65" s="103"/>
      <c r="D65" s="104" t="s">
        <v>1160</v>
      </c>
      <c r="E65" s="105"/>
      <c r="F65" s="105"/>
      <c r="G65" s="105"/>
      <c r="H65" s="105"/>
      <c r="I65" s="105"/>
      <c r="J65" s="106">
        <f>J205</f>
        <v>0</v>
      </c>
      <c r="L65" s="103"/>
    </row>
    <row r="66" spans="2:12" s="9" customFormat="1" ht="19.899999999999999" customHeight="1">
      <c r="B66" s="103"/>
      <c r="D66" s="104" t="s">
        <v>1161</v>
      </c>
      <c r="E66" s="105"/>
      <c r="F66" s="105"/>
      <c r="G66" s="105"/>
      <c r="H66" s="105"/>
      <c r="I66" s="105"/>
      <c r="J66" s="106">
        <f>J217</f>
        <v>0</v>
      </c>
      <c r="L66" s="103"/>
    </row>
    <row r="67" spans="2:12" s="9" customFormat="1" ht="19.899999999999999" customHeight="1">
      <c r="B67" s="103"/>
      <c r="D67" s="104" t="s">
        <v>1162</v>
      </c>
      <c r="E67" s="105"/>
      <c r="F67" s="105"/>
      <c r="G67" s="105"/>
      <c r="H67" s="105"/>
      <c r="I67" s="105"/>
      <c r="J67" s="106">
        <f>J224</f>
        <v>0</v>
      </c>
      <c r="L67" s="103"/>
    </row>
    <row r="68" spans="2:12" s="9" customFormat="1" ht="19.899999999999999" customHeight="1">
      <c r="B68" s="103"/>
      <c r="D68" s="104" t="s">
        <v>1163</v>
      </c>
      <c r="E68" s="105"/>
      <c r="F68" s="105"/>
      <c r="G68" s="105"/>
      <c r="H68" s="105"/>
      <c r="I68" s="105"/>
      <c r="J68" s="106">
        <f>J238</f>
        <v>0</v>
      </c>
      <c r="L68" s="103"/>
    </row>
    <row r="69" spans="2:12" s="9" customFormat="1" ht="19.899999999999999" customHeight="1">
      <c r="B69" s="103"/>
      <c r="D69" s="104" t="s">
        <v>1164</v>
      </c>
      <c r="E69" s="105"/>
      <c r="F69" s="105"/>
      <c r="G69" s="105"/>
      <c r="H69" s="105"/>
      <c r="I69" s="105"/>
      <c r="J69" s="106">
        <f>J265</f>
        <v>0</v>
      </c>
      <c r="L69" s="103"/>
    </row>
    <row r="70" spans="2:12" s="9" customFormat="1" ht="19.899999999999999" customHeight="1">
      <c r="B70" s="103"/>
      <c r="D70" s="104" t="s">
        <v>112</v>
      </c>
      <c r="E70" s="105"/>
      <c r="F70" s="105"/>
      <c r="G70" s="105"/>
      <c r="H70" s="105"/>
      <c r="I70" s="105"/>
      <c r="J70" s="106">
        <f>J296</f>
        <v>0</v>
      </c>
      <c r="L70" s="103"/>
    </row>
    <row r="71" spans="2:12" s="9" customFormat="1" ht="19.899999999999999" customHeight="1">
      <c r="B71" s="103"/>
      <c r="D71" s="104" t="s">
        <v>241</v>
      </c>
      <c r="E71" s="105"/>
      <c r="F71" s="105"/>
      <c r="G71" s="105"/>
      <c r="H71" s="105"/>
      <c r="I71" s="105"/>
      <c r="J71" s="106">
        <f>J312</f>
        <v>0</v>
      </c>
      <c r="L71" s="103"/>
    </row>
    <row r="72" spans="2:12" s="8" customFormat="1" ht="24.95" customHeight="1">
      <c r="B72" s="99"/>
      <c r="D72" s="100" t="s">
        <v>252</v>
      </c>
      <c r="E72" s="101"/>
      <c r="F72" s="101"/>
      <c r="G72" s="101"/>
      <c r="H72" s="101"/>
      <c r="I72" s="101"/>
      <c r="J72" s="102">
        <f>J317</f>
        <v>0</v>
      </c>
      <c r="L72" s="99"/>
    </row>
    <row r="73" spans="2:12" s="9" customFormat="1" ht="19.899999999999999" customHeight="1">
      <c r="B73" s="103"/>
      <c r="D73" s="104" t="s">
        <v>904</v>
      </c>
      <c r="E73" s="105"/>
      <c r="F73" s="105"/>
      <c r="G73" s="105"/>
      <c r="H73" s="105"/>
      <c r="I73" s="105"/>
      <c r="J73" s="106">
        <f>J318</f>
        <v>0</v>
      </c>
      <c r="L73" s="103"/>
    </row>
    <row r="74" spans="2:12" s="1" customFormat="1" ht="21.75" customHeight="1">
      <c r="B74" s="32"/>
      <c r="L74" s="32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5" customHeight="1">
      <c r="B80" s="32"/>
      <c r="C80" s="21" t="s">
        <v>114</v>
      </c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16</v>
      </c>
      <c r="L82" s="32"/>
    </row>
    <row r="83" spans="2:65" s="1" customFormat="1" ht="16.5" customHeight="1">
      <c r="B83" s="32"/>
      <c r="E83" s="269" t="str">
        <f>E7</f>
        <v>Revitalizace veřejného prostoru a realizace biatlonového tréninkového centra_ETAPA - I</v>
      </c>
      <c r="F83" s="270"/>
      <c r="G83" s="270"/>
      <c r="H83" s="270"/>
      <c r="L83" s="32"/>
    </row>
    <row r="84" spans="2:65" s="1" customFormat="1" ht="12" customHeight="1">
      <c r="B84" s="32"/>
      <c r="C84" s="27" t="s">
        <v>105</v>
      </c>
      <c r="L84" s="32"/>
    </row>
    <row r="85" spans="2:65" s="1" customFormat="1" ht="16.5" customHeight="1">
      <c r="B85" s="32"/>
      <c r="E85" s="267" t="str">
        <f>E9</f>
        <v>SO-04 - Sportovní plocha s umělým trávníkem a areálové zpevněné plochy</v>
      </c>
      <c r="F85" s="268"/>
      <c r="G85" s="268"/>
      <c r="H85" s="268"/>
      <c r="L85" s="32"/>
    </row>
    <row r="86" spans="2:65" s="1" customFormat="1" ht="6.95" customHeight="1">
      <c r="B86" s="32"/>
      <c r="L86" s="32"/>
    </row>
    <row r="87" spans="2:65" s="1" customFormat="1" ht="12" customHeight="1">
      <c r="B87" s="32"/>
      <c r="C87" s="27" t="s">
        <v>22</v>
      </c>
      <c r="F87" s="25" t="str">
        <f>F12</f>
        <v>Ostrov</v>
      </c>
      <c r="I87" s="27" t="s">
        <v>24</v>
      </c>
      <c r="J87" s="49" t="str">
        <f>IF(J12="","",J12)</f>
        <v>14. 7. 2025</v>
      </c>
      <c r="L87" s="32"/>
    </row>
    <row r="88" spans="2:65" s="1" customFormat="1" ht="6.95" customHeight="1">
      <c r="B88" s="32"/>
      <c r="L88" s="32"/>
    </row>
    <row r="89" spans="2:65" s="1" customFormat="1" ht="15.2" customHeight="1">
      <c r="B89" s="32"/>
      <c r="C89" s="27" t="s">
        <v>26</v>
      </c>
      <c r="F89" s="25" t="str">
        <f>E15</f>
        <v>Město Ostrov; Jáchymovská 1, 363 01 Ostrov</v>
      </c>
      <c r="I89" s="27" t="s">
        <v>34</v>
      </c>
      <c r="J89" s="30" t="str">
        <f>E21</f>
        <v>FJ Atelier</v>
      </c>
      <c r="L89" s="32"/>
    </row>
    <row r="90" spans="2:65" s="1" customFormat="1" ht="15.2" customHeight="1">
      <c r="B90" s="32"/>
      <c r="C90" s="27" t="s">
        <v>32</v>
      </c>
      <c r="F90" s="25" t="str">
        <f>IF(E18="","",E18)</f>
        <v>Vyplň údaj</v>
      </c>
      <c r="I90" s="27" t="s">
        <v>38</v>
      </c>
      <c r="J90" s="30" t="str">
        <f>E24</f>
        <v>Jung Michal</v>
      </c>
      <c r="L90" s="32"/>
    </row>
    <row r="91" spans="2:65" s="1" customFormat="1" ht="10.35" customHeight="1">
      <c r="B91" s="32"/>
      <c r="L91" s="32"/>
    </row>
    <row r="92" spans="2:65" s="10" customFormat="1" ht="29.25" customHeight="1">
      <c r="B92" s="107"/>
      <c r="C92" s="108" t="s">
        <v>115</v>
      </c>
      <c r="D92" s="109" t="s">
        <v>63</v>
      </c>
      <c r="E92" s="109" t="s">
        <v>59</v>
      </c>
      <c r="F92" s="109" t="s">
        <v>60</v>
      </c>
      <c r="G92" s="109" t="s">
        <v>116</v>
      </c>
      <c r="H92" s="109" t="s">
        <v>117</v>
      </c>
      <c r="I92" s="109" t="s">
        <v>118</v>
      </c>
      <c r="J92" s="109" t="s">
        <v>109</v>
      </c>
      <c r="K92" s="110" t="s">
        <v>119</v>
      </c>
      <c r="L92" s="107"/>
      <c r="M92" s="56" t="s">
        <v>35</v>
      </c>
      <c r="N92" s="57" t="s">
        <v>48</v>
      </c>
      <c r="O92" s="57" t="s">
        <v>120</v>
      </c>
      <c r="P92" s="57" t="s">
        <v>121</v>
      </c>
      <c r="Q92" s="57" t="s">
        <v>122</v>
      </c>
      <c r="R92" s="57" t="s">
        <v>123</v>
      </c>
      <c r="S92" s="57" t="s">
        <v>124</v>
      </c>
      <c r="T92" s="58" t="s">
        <v>125</v>
      </c>
    </row>
    <row r="93" spans="2:65" s="1" customFormat="1" ht="22.9" customHeight="1">
      <c r="B93" s="32"/>
      <c r="C93" s="61" t="s">
        <v>126</v>
      </c>
      <c r="J93" s="111">
        <f>BK93</f>
        <v>0</v>
      </c>
      <c r="L93" s="32"/>
      <c r="M93" s="59"/>
      <c r="N93" s="50"/>
      <c r="O93" s="50"/>
      <c r="P93" s="112">
        <f>P94+P317</f>
        <v>0</v>
      </c>
      <c r="Q93" s="50"/>
      <c r="R93" s="112">
        <f>R94+R317</f>
        <v>1375.3750178799999</v>
      </c>
      <c r="S93" s="50"/>
      <c r="T93" s="113">
        <f>T94+T317</f>
        <v>0</v>
      </c>
      <c r="AT93" s="17" t="s">
        <v>77</v>
      </c>
      <c r="AU93" s="17" t="s">
        <v>110</v>
      </c>
      <c r="BK93" s="114">
        <f>BK94+BK317</f>
        <v>0</v>
      </c>
    </row>
    <row r="94" spans="2:65" s="11" customFormat="1" ht="25.9" customHeight="1">
      <c r="B94" s="115"/>
      <c r="D94" s="116" t="s">
        <v>77</v>
      </c>
      <c r="E94" s="117" t="s">
        <v>127</v>
      </c>
      <c r="F94" s="117" t="s">
        <v>128</v>
      </c>
      <c r="I94" s="118"/>
      <c r="J94" s="119">
        <f>BK94</f>
        <v>0</v>
      </c>
      <c r="L94" s="115"/>
      <c r="M94" s="120"/>
      <c r="P94" s="121">
        <f>P95+P133+P168+P176+P205+P217+P224+P238+P265+P296+P312</f>
        <v>0</v>
      </c>
      <c r="R94" s="121">
        <f>R95+R133+R168+R176+R205+R217+R224+R238+R265+R296+R312</f>
        <v>1375.3750178799999</v>
      </c>
      <c r="T94" s="122">
        <f>T95+T133+T168+T176+T205+T217+T224+T238+T265+T296+T312</f>
        <v>0</v>
      </c>
      <c r="AR94" s="116" t="s">
        <v>86</v>
      </c>
      <c r="AT94" s="123" t="s">
        <v>77</v>
      </c>
      <c r="AU94" s="123" t="s">
        <v>78</v>
      </c>
      <c r="AY94" s="116" t="s">
        <v>129</v>
      </c>
      <c r="BK94" s="124">
        <f>BK95+BK133+BK168+BK176+BK205+BK217+BK224+BK238+BK265+BK296+BK312</f>
        <v>0</v>
      </c>
    </row>
    <row r="95" spans="2:65" s="11" customFormat="1" ht="22.9" customHeight="1">
      <c r="B95" s="115"/>
      <c r="D95" s="116" t="s">
        <v>77</v>
      </c>
      <c r="E95" s="125" t="s">
        <v>86</v>
      </c>
      <c r="F95" s="125" t="s">
        <v>254</v>
      </c>
      <c r="I95" s="118"/>
      <c r="J95" s="126">
        <f>BK95</f>
        <v>0</v>
      </c>
      <c r="L95" s="115"/>
      <c r="M95" s="120"/>
      <c r="P95" s="121">
        <f>SUM(P96:P132)</f>
        <v>0</v>
      </c>
      <c r="R95" s="121">
        <f>SUM(R96:R132)</f>
        <v>6.5285750000000009</v>
      </c>
      <c r="T95" s="122">
        <f>SUM(T96:T132)</f>
        <v>0</v>
      </c>
      <c r="AR95" s="116" t="s">
        <v>86</v>
      </c>
      <c r="AT95" s="123" t="s">
        <v>77</v>
      </c>
      <c r="AU95" s="123" t="s">
        <v>86</v>
      </c>
      <c r="AY95" s="116" t="s">
        <v>129</v>
      </c>
      <c r="BK95" s="124">
        <f>SUM(BK96:BK132)</f>
        <v>0</v>
      </c>
    </row>
    <row r="96" spans="2:65" s="1" customFormat="1" ht="24.2" customHeight="1">
      <c r="B96" s="32"/>
      <c r="C96" s="127" t="s">
        <v>86</v>
      </c>
      <c r="D96" s="127" t="s">
        <v>132</v>
      </c>
      <c r="E96" s="128" t="s">
        <v>1165</v>
      </c>
      <c r="F96" s="129" t="s">
        <v>1166</v>
      </c>
      <c r="G96" s="130" t="s">
        <v>140</v>
      </c>
      <c r="H96" s="131">
        <v>27.95</v>
      </c>
      <c r="I96" s="132"/>
      <c r="J96" s="133">
        <f>ROUND(I96*H96,2)</f>
        <v>0</v>
      </c>
      <c r="K96" s="129" t="s">
        <v>141</v>
      </c>
      <c r="L96" s="32"/>
      <c r="M96" s="134" t="s">
        <v>35</v>
      </c>
      <c r="N96" s="135" t="s">
        <v>49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136</v>
      </c>
      <c r="AT96" s="138" t="s">
        <v>132</v>
      </c>
      <c r="AU96" s="138" t="s">
        <v>88</v>
      </c>
      <c r="AY96" s="17" t="s">
        <v>129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86</v>
      </c>
      <c r="BK96" s="139">
        <f>ROUND(I96*H96,2)</f>
        <v>0</v>
      </c>
      <c r="BL96" s="17" t="s">
        <v>136</v>
      </c>
      <c r="BM96" s="138" t="s">
        <v>1167</v>
      </c>
    </row>
    <row r="97" spans="2:65" s="1" customFormat="1">
      <c r="B97" s="32"/>
      <c r="D97" s="140" t="s">
        <v>143</v>
      </c>
      <c r="F97" s="141" t="s">
        <v>1168</v>
      </c>
      <c r="I97" s="142"/>
      <c r="L97" s="32"/>
      <c r="M97" s="143"/>
      <c r="T97" s="53"/>
      <c r="AT97" s="17" t="s">
        <v>143</v>
      </c>
      <c r="AU97" s="17" t="s">
        <v>88</v>
      </c>
    </row>
    <row r="98" spans="2:65" s="12" customFormat="1">
      <c r="B98" s="144"/>
      <c r="D98" s="145" t="s">
        <v>145</v>
      </c>
      <c r="E98" s="146" t="s">
        <v>35</v>
      </c>
      <c r="F98" s="147" t="s">
        <v>1169</v>
      </c>
      <c r="H98" s="148">
        <v>27.95</v>
      </c>
      <c r="I98" s="149"/>
      <c r="L98" s="144"/>
      <c r="M98" s="150"/>
      <c r="T98" s="151"/>
      <c r="AT98" s="146" t="s">
        <v>145</v>
      </c>
      <c r="AU98" s="146" t="s">
        <v>88</v>
      </c>
      <c r="AV98" s="12" t="s">
        <v>88</v>
      </c>
      <c r="AW98" s="12" t="s">
        <v>37</v>
      </c>
      <c r="AX98" s="12" t="s">
        <v>86</v>
      </c>
      <c r="AY98" s="146" t="s">
        <v>129</v>
      </c>
    </row>
    <row r="99" spans="2:65" s="1" customFormat="1" ht="21.75" customHeight="1">
      <c r="B99" s="32"/>
      <c r="C99" s="127" t="s">
        <v>88</v>
      </c>
      <c r="D99" s="127" t="s">
        <v>132</v>
      </c>
      <c r="E99" s="128" t="s">
        <v>1170</v>
      </c>
      <c r="F99" s="129" t="s">
        <v>1171</v>
      </c>
      <c r="G99" s="130" t="s">
        <v>275</v>
      </c>
      <c r="H99" s="131">
        <v>10</v>
      </c>
      <c r="I99" s="132"/>
      <c r="J99" s="133">
        <f>ROUND(I99*H99,2)</f>
        <v>0</v>
      </c>
      <c r="K99" s="129" t="s">
        <v>141</v>
      </c>
      <c r="L99" s="32"/>
      <c r="M99" s="134" t="s">
        <v>35</v>
      </c>
      <c r="N99" s="135" t="s">
        <v>49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136</v>
      </c>
      <c r="AT99" s="138" t="s">
        <v>132</v>
      </c>
      <c r="AU99" s="138" t="s">
        <v>88</v>
      </c>
      <c r="AY99" s="17" t="s">
        <v>129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86</v>
      </c>
      <c r="BK99" s="139">
        <f>ROUND(I99*H99,2)</f>
        <v>0</v>
      </c>
      <c r="BL99" s="17" t="s">
        <v>136</v>
      </c>
      <c r="BM99" s="138" t="s">
        <v>1172</v>
      </c>
    </row>
    <row r="100" spans="2:65" s="1" customFormat="1">
      <c r="B100" s="32"/>
      <c r="D100" s="140" t="s">
        <v>143</v>
      </c>
      <c r="F100" s="141" t="s">
        <v>1173</v>
      </c>
      <c r="I100" s="142"/>
      <c r="L100" s="32"/>
      <c r="M100" s="143"/>
      <c r="T100" s="53"/>
      <c r="AT100" s="17" t="s">
        <v>143</v>
      </c>
      <c r="AU100" s="17" t="s">
        <v>88</v>
      </c>
    </row>
    <row r="101" spans="2:65" s="1" customFormat="1" ht="16.5" customHeight="1">
      <c r="B101" s="32"/>
      <c r="C101" s="127" t="s">
        <v>149</v>
      </c>
      <c r="D101" s="127" t="s">
        <v>132</v>
      </c>
      <c r="E101" s="128" t="s">
        <v>1174</v>
      </c>
      <c r="F101" s="129" t="s">
        <v>1175</v>
      </c>
      <c r="G101" s="130" t="s">
        <v>275</v>
      </c>
      <c r="H101" s="131">
        <v>10</v>
      </c>
      <c r="I101" s="132"/>
      <c r="J101" s="133">
        <f>ROUND(I101*H101,2)</f>
        <v>0</v>
      </c>
      <c r="K101" s="129" t="s">
        <v>141</v>
      </c>
      <c r="L101" s="32"/>
      <c r="M101" s="134" t="s">
        <v>35</v>
      </c>
      <c r="N101" s="135" t="s">
        <v>49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136</v>
      </c>
      <c r="AT101" s="138" t="s">
        <v>132</v>
      </c>
      <c r="AU101" s="138" t="s">
        <v>88</v>
      </c>
      <c r="AY101" s="17" t="s">
        <v>129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86</v>
      </c>
      <c r="BK101" s="139">
        <f>ROUND(I101*H101,2)</f>
        <v>0</v>
      </c>
      <c r="BL101" s="17" t="s">
        <v>136</v>
      </c>
      <c r="BM101" s="138" t="s">
        <v>1176</v>
      </c>
    </row>
    <row r="102" spans="2:65" s="1" customFormat="1">
      <c r="B102" s="32"/>
      <c r="D102" s="140" t="s">
        <v>143</v>
      </c>
      <c r="F102" s="141" t="s">
        <v>1177</v>
      </c>
      <c r="I102" s="142"/>
      <c r="L102" s="32"/>
      <c r="M102" s="143"/>
      <c r="T102" s="53"/>
      <c r="AT102" s="17" t="s">
        <v>143</v>
      </c>
      <c r="AU102" s="17" t="s">
        <v>88</v>
      </c>
    </row>
    <row r="103" spans="2:65" s="1" customFormat="1" ht="16.5" customHeight="1">
      <c r="B103" s="32"/>
      <c r="C103" s="127" t="s">
        <v>136</v>
      </c>
      <c r="D103" s="127" t="s">
        <v>132</v>
      </c>
      <c r="E103" s="128" t="s">
        <v>1178</v>
      </c>
      <c r="F103" s="129" t="s">
        <v>1179</v>
      </c>
      <c r="G103" s="130" t="s">
        <v>140</v>
      </c>
      <c r="H103" s="131">
        <v>1390</v>
      </c>
      <c r="I103" s="132"/>
      <c r="J103" s="133">
        <f>ROUND(I103*H103,2)</f>
        <v>0</v>
      </c>
      <c r="K103" s="129" t="s">
        <v>141</v>
      </c>
      <c r="L103" s="32"/>
      <c r="M103" s="134" t="s">
        <v>35</v>
      </c>
      <c r="N103" s="135" t="s">
        <v>49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136</v>
      </c>
      <c r="AT103" s="138" t="s">
        <v>132</v>
      </c>
      <c r="AU103" s="138" t="s">
        <v>88</v>
      </c>
      <c r="AY103" s="17" t="s">
        <v>129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86</v>
      </c>
      <c r="BK103" s="139">
        <f>ROUND(I103*H103,2)</f>
        <v>0</v>
      </c>
      <c r="BL103" s="17" t="s">
        <v>136</v>
      </c>
      <c r="BM103" s="138" t="s">
        <v>88</v>
      </c>
    </row>
    <row r="104" spans="2:65" s="1" customFormat="1">
      <c r="B104" s="32"/>
      <c r="D104" s="140" t="s">
        <v>143</v>
      </c>
      <c r="F104" s="141" t="s">
        <v>1180</v>
      </c>
      <c r="I104" s="142"/>
      <c r="L104" s="32"/>
      <c r="M104" s="143"/>
      <c r="T104" s="53"/>
      <c r="AT104" s="17" t="s">
        <v>143</v>
      </c>
      <c r="AU104" s="17" t="s">
        <v>88</v>
      </c>
    </row>
    <row r="105" spans="2:65" s="1" customFormat="1" ht="24.2" customHeight="1">
      <c r="B105" s="32"/>
      <c r="C105" s="127" t="s">
        <v>159</v>
      </c>
      <c r="D105" s="127" t="s">
        <v>132</v>
      </c>
      <c r="E105" s="128" t="s">
        <v>1181</v>
      </c>
      <c r="F105" s="129" t="s">
        <v>1182</v>
      </c>
      <c r="G105" s="130" t="s">
        <v>162</v>
      </c>
      <c r="H105" s="131">
        <v>139</v>
      </c>
      <c r="I105" s="132"/>
      <c r="J105" s="133">
        <f>ROUND(I105*H105,2)</f>
        <v>0</v>
      </c>
      <c r="K105" s="129" t="s">
        <v>141</v>
      </c>
      <c r="L105" s="32"/>
      <c r="M105" s="134" t="s">
        <v>35</v>
      </c>
      <c r="N105" s="135" t="s">
        <v>49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136</v>
      </c>
      <c r="AT105" s="138" t="s">
        <v>132</v>
      </c>
      <c r="AU105" s="138" t="s">
        <v>88</v>
      </c>
      <c r="AY105" s="17" t="s">
        <v>129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86</v>
      </c>
      <c r="BK105" s="139">
        <f>ROUND(I105*H105,2)</f>
        <v>0</v>
      </c>
      <c r="BL105" s="17" t="s">
        <v>136</v>
      </c>
      <c r="BM105" s="138" t="s">
        <v>1183</v>
      </c>
    </row>
    <row r="106" spans="2:65" s="1" customFormat="1">
      <c r="B106" s="32"/>
      <c r="D106" s="140" t="s">
        <v>143</v>
      </c>
      <c r="F106" s="141" t="s">
        <v>1184</v>
      </c>
      <c r="I106" s="142"/>
      <c r="L106" s="32"/>
      <c r="M106" s="143"/>
      <c r="T106" s="53"/>
      <c r="AT106" s="17" t="s">
        <v>143</v>
      </c>
      <c r="AU106" s="17" t="s">
        <v>88</v>
      </c>
    </row>
    <row r="107" spans="2:65" s="12" customFormat="1">
      <c r="B107" s="144"/>
      <c r="D107" s="145" t="s">
        <v>145</v>
      </c>
      <c r="E107" s="146" t="s">
        <v>35</v>
      </c>
      <c r="F107" s="147" t="s">
        <v>1185</v>
      </c>
      <c r="H107" s="148">
        <v>139</v>
      </c>
      <c r="I107" s="149"/>
      <c r="L107" s="144"/>
      <c r="M107" s="150"/>
      <c r="T107" s="151"/>
      <c r="AT107" s="146" t="s">
        <v>145</v>
      </c>
      <c r="AU107" s="146" t="s">
        <v>88</v>
      </c>
      <c r="AV107" s="12" t="s">
        <v>88</v>
      </c>
      <c r="AW107" s="12" t="s">
        <v>37</v>
      </c>
      <c r="AX107" s="12" t="s">
        <v>86</v>
      </c>
      <c r="AY107" s="146" t="s">
        <v>129</v>
      </c>
    </row>
    <row r="108" spans="2:65" s="1" customFormat="1" ht="37.9" customHeight="1">
      <c r="B108" s="32"/>
      <c r="C108" s="127" t="s">
        <v>169</v>
      </c>
      <c r="D108" s="127" t="s">
        <v>132</v>
      </c>
      <c r="E108" s="128" t="s">
        <v>1186</v>
      </c>
      <c r="F108" s="129" t="s">
        <v>1187</v>
      </c>
      <c r="G108" s="130" t="s">
        <v>162</v>
      </c>
      <c r="H108" s="131">
        <v>139</v>
      </c>
      <c r="I108" s="132"/>
      <c r="J108" s="133">
        <f>ROUND(I108*H108,2)</f>
        <v>0</v>
      </c>
      <c r="K108" s="129" t="s">
        <v>141</v>
      </c>
      <c r="L108" s="32"/>
      <c r="M108" s="134" t="s">
        <v>35</v>
      </c>
      <c r="N108" s="135" t="s">
        <v>49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136</v>
      </c>
      <c r="AT108" s="138" t="s">
        <v>132</v>
      </c>
      <c r="AU108" s="138" t="s">
        <v>88</v>
      </c>
      <c r="AY108" s="17" t="s">
        <v>129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86</v>
      </c>
      <c r="BK108" s="139">
        <f>ROUND(I108*H108,2)</f>
        <v>0</v>
      </c>
      <c r="BL108" s="17" t="s">
        <v>136</v>
      </c>
      <c r="BM108" s="138" t="s">
        <v>1188</v>
      </c>
    </row>
    <row r="109" spans="2:65" s="1" customFormat="1">
      <c r="B109" s="32"/>
      <c r="D109" s="140" t="s">
        <v>143</v>
      </c>
      <c r="F109" s="141" t="s">
        <v>1189</v>
      </c>
      <c r="I109" s="142"/>
      <c r="L109" s="32"/>
      <c r="M109" s="143"/>
      <c r="T109" s="53"/>
      <c r="AT109" s="17" t="s">
        <v>143</v>
      </c>
      <c r="AU109" s="17" t="s">
        <v>88</v>
      </c>
    </row>
    <row r="110" spans="2:65" s="1" customFormat="1" ht="37.9" customHeight="1">
      <c r="B110" s="32"/>
      <c r="C110" s="127" t="s">
        <v>175</v>
      </c>
      <c r="D110" s="127" t="s">
        <v>132</v>
      </c>
      <c r="E110" s="128" t="s">
        <v>928</v>
      </c>
      <c r="F110" s="129" t="s">
        <v>929</v>
      </c>
      <c r="G110" s="130" t="s">
        <v>162</v>
      </c>
      <c r="H110" s="131">
        <v>139</v>
      </c>
      <c r="I110" s="132"/>
      <c r="J110" s="133">
        <f>ROUND(I110*H110,2)</f>
        <v>0</v>
      </c>
      <c r="K110" s="129" t="s">
        <v>141</v>
      </c>
      <c r="L110" s="32"/>
      <c r="M110" s="134" t="s">
        <v>35</v>
      </c>
      <c r="N110" s="135" t="s">
        <v>49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136</v>
      </c>
      <c r="AT110" s="138" t="s">
        <v>132</v>
      </c>
      <c r="AU110" s="138" t="s">
        <v>88</v>
      </c>
      <c r="AY110" s="17" t="s">
        <v>129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86</v>
      </c>
      <c r="BK110" s="139">
        <f>ROUND(I110*H110,2)</f>
        <v>0</v>
      </c>
      <c r="BL110" s="17" t="s">
        <v>136</v>
      </c>
      <c r="BM110" s="138" t="s">
        <v>1190</v>
      </c>
    </row>
    <row r="111" spans="2:65" s="1" customFormat="1">
      <c r="B111" s="32"/>
      <c r="D111" s="140" t="s">
        <v>143</v>
      </c>
      <c r="F111" s="141" t="s">
        <v>931</v>
      </c>
      <c r="I111" s="142"/>
      <c r="L111" s="32"/>
      <c r="M111" s="143"/>
      <c r="T111" s="53"/>
      <c r="AT111" s="17" t="s">
        <v>143</v>
      </c>
      <c r="AU111" s="17" t="s">
        <v>88</v>
      </c>
    </row>
    <row r="112" spans="2:65" s="1" customFormat="1" ht="24.2" customHeight="1">
      <c r="B112" s="32"/>
      <c r="C112" s="127" t="s">
        <v>180</v>
      </c>
      <c r="D112" s="127" t="s">
        <v>132</v>
      </c>
      <c r="E112" s="128" t="s">
        <v>933</v>
      </c>
      <c r="F112" s="129" t="s">
        <v>934</v>
      </c>
      <c r="G112" s="130" t="s">
        <v>172</v>
      </c>
      <c r="H112" s="131">
        <v>250.2</v>
      </c>
      <c r="I112" s="132"/>
      <c r="J112" s="133">
        <f>ROUND(I112*H112,2)</f>
        <v>0</v>
      </c>
      <c r="K112" s="129" t="s">
        <v>141</v>
      </c>
      <c r="L112" s="32"/>
      <c r="M112" s="134" t="s">
        <v>35</v>
      </c>
      <c r="N112" s="135" t="s">
        <v>49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136</v>
      </c>
      <c r="AT112" s="138" t="s">
        <v>132</v>
      </c>
      <c r="AU112" s="138" t="s">
        <v>88</v>
      </c>
      <c r="AY112" s="17" t="s">
        <v>129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86</v>
      </c>
      <c r="BK112" s="139">
        <f>ROUND(I112*H112,2)</f>
        <v>0</v>
      </c>
      <c r="BL112" s="17" t="s">
        <v>136</v>
      </c>
      <c r="BM112" s="138" t="s">
        <v>8</v>
      </c>
    </row>
    <row r="113" spans="2:65" s="1" customFormat="1">
      <c r="B113" s="32"/>
      <c r="D113" s="140" t="s">
        <v>143</v>
      </c>
      <c r="F113" s="141" t="s">
        <v>936</v>
      </c>
      <c r="I113" s="142"/>
      <c r="L113" s="32"/>
      <c r="M113" s="143"/>
      <c r="T113" s="53"/>
      <c r="AT113" s="17" t="s">
        <v>143</v>
      </c>
      <c r="AU113" s="17" t="s">
        <v>88</v>
      </c>
    </row>
    <row r="114" spans="2:65" s="12" customFormat="1">
      <c r="B114" s="144"/>
      <c r="D114" s="145" t="s">
        <v>145</v>
      </c>
      <c r="E114" s="146" t="s">
        <v>35</v>
      </c>
      <c r="F114" s="147" t="s">
        <v>1191</v>
      </c>
      <c r="H114" s="148">
        <v>250.2</v>
      </c>
      <c r="I114" s="149"/>
      <c r="L114" s="144"/>
      <c r="M114" s="150"/>
      <c r="T114" s="151"/>
      <c r="AT114" s="146" t="s">
        <v>145</v>
      </c>
      <c r="AU114" s="146" t="s">
        <v>88</v>
      </c>
      <c r="AV114" s="12" t="s">
        <v>88</v>
      </c>
      <c r="AW114" s="12" t="s">
        <v>37</v>
      </c>
      <c r="AX114" s="12" t="s">
        <v>78</v>
      </c>
      <c r="AY114" s="146" t="s">
        <v>129</v>
      </c>
    </row>
    <row r="115" spans="2:65" s="13" customFormat="1">
      <c r="B115" s="152"/>
      <c r="D115" s="145" t="s">
        <v>145</v>
      </c>
      <c r="E115" s="153" t="s">
        <v>35</v>
      </c>
      <c r="F115" s="154" t="s">
        <v>148</v>
      </c>
      <c r="H115" s="155">
        <v>250.2</v>
      </c>
      <c r="I115" s="156"/>
      <c r="L115" s="152"/>
      <c r="M115" s="157"/>
      <c r="T115" s="158"/>
      <c r="AT115" s="153" t="s">
        <v>145</v>
      </c>
      <c r="AU115" s="153" t="s">
        <v>88</v>
      </c>
      <c r="AV115" s="13" t="s">
        <v>136</v>
      </c>
      <c r="AW115" s="13" t="s">
        <v>37</v>
      </c>
      <c r="AX115" s="13" t="s">
        <v>86</v>
      </c>
      <c r="AY115" s="153" t="s">
        <v>129</v>
      </c>
    </row>
    <row r="116" spans="2:65" s="1" customFormat="1" ht="16.5" customHeight="1">
      <c r="B116" s="32"/>
      <c r="C116" s="127" t="s">
        <v>130</v>
      </c>
      <c r="D116" s="127" t="s">
        <v>132</v>
      </c>
      <c r="E116" s="128" t="s">
        <v>1192</v>
      </c>
      <c r="F116" s="129" t="s">
        <v>1193</v>
      </c>
      <c r="G116" s="130" t="s">
        <v>140</v>
      </c>
      <c r="H116" s="131">
        <v>295.27</v>
      </c>
      <c r="I116" s="132"/>
      <c r="J116" s="133">
        <f>ROUND(I116*H116,2)</f>
        <v>0</v>
      </c>
      <c r="K116" s="129" t="s">
        <v>141</v>
      </c>
      <c r="L116" s="32"/>
      <c r="M116" s="134" t="s">
        <v>35</v>
      </c>
      <c r="N116" s="135" t="s">
        <v>49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136</v>
      </c>
      <c r="AT116" s="138" t="s">
        <v>132</v>
      </c>
      <c r="AU116" s="138" t="s">
        <v>88</v>
      </c>
      <c r="AY116" s="17" t="s">
        <v>129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86</v>
      </c>
      <c r="BK116" s="139">
        <f>ROUND(I116*H116,2)</f>
        <v>0</v>
      </c>
      <c r="BL116" s="17" t="s">
        <v>136</v>
      </c>
      <c r="BM116" s="138" t="s">
        <v>209</v>
      </c>
    </row>
    <row r="117" spans="2:65" s="1" customFormat="1">
      <c r="B117" s="32"/>
      <c r="D117" s="140" t="s">
        <v>143</v>
      </c>
      <c r="F117" s="141" t="s">
        <v>1194</v>
      </c>
      <c r="I117" s="142"/>
      <c r="L117" s="32"/>
      <c r="M117" s="143"/>
      <c r="T117" s="53"/>
      <c r="AT117" s="17" t="s">
        <v>143</v>
      </c>
      <c r="AU117" s="17" t="s">
        <v>88</v>
      </c>
    </row>
    <row r="118" spans="2:65" s="12" customFormat="1">
      <c r="B118" s="144"/>
      <c r="D118" s="145" t="s">
        <v>145</v>
      </c>
      <c r="E118" s="146" t="s">
        <v>35</v>
      </c>
      <c r="F118" s="147" t="s">
        <v>1195</v>
      </c>
      <c r="H118" s="148">
        <v>295.27</v>
      </c>
      <c r="I118" s="149"/>
      <c r="L118" s="144"/>
      <c r="M118" s="150"/>
      <c r="T118" s="151"/>
      <c r="AT118" s="146" t="s">
        <v>145</v>
      </c>
      <c r="AU118" s="146" t="s">
        <v>88</v>
      </c>
      <c r="AV118" s="12" t="s">
        <v>88</v>
      </c>
      <c r="AW118" s="12" t="s">
        <v>37</v>
      </c>
      <c r="AX118" s="12" t="s">
        <v>86</v>
      </c>
      <c r="AY118" s="146" t="s">
        <v>129</v>
      </c>
    </row>
    <row r="119" spans="2:65" s="1" customFormat="1" ht="24.2" customHeight="1">
      <c r="B119" s="32"/>
      <c r="C119" s="127" t="s">
        <v>190</v>
      </c>
      <c r="D119" s="127" t="s">
        <v>132</v>
      </c>
      <c r="E119" s="128" t="s">
        <v>1196</v>
      </c>
      <c r="F119" s="129" t="s">
        <v>1197</v>
      </c>
      <c r="G119" s="130" t="s">
        <v>140</v>
      </c>
      <c r="H119" s="131">
        <v>295.27</v>
      </c>
      <c r="I119" s="132"/>
      <c r="J119" s="133">
        <f>ROUND(I119*H119,2)</f>
        <v>0</v>
      </c>
      <c r="K119" s="129" t="s">
        <v>141</v>
      </c>
      <c r="L119" s="32"/>
      <c r="M119" s="134" t="s">
        <v>35</v>
      </c>
      <c r="N119" s="135" t="s">
        <v>49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136</v>
      </c>
      <c r="AT119" s="138" t="s">
        <v>132</v>
      </c>
      <c r="AU119" s="138" t="s">
        <v>88</v>
      </c>
      <c r="AY119" s="17" t="s">
        <v>129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86</v>
      </c>
      <c r="BK119" s="139">
        <f>ROUND(I119*H119,2)</f>
        <v>0</v>
      </c>
      <c r="BL119" s="17" t="s">
        <v>136</v>
      </c>
      <c r="BM119" s="138" t="s">
        <v>219</v>
      </c>
    </row>
    <row r="120" spans="2:65" s="1" customFormat="1">
      <c r="B120" s="32"/>
      <c r="D120" s="140" t="s">
        <v>143</v>
      </c>
      <c r="F120" s="141" t="s">
        <v>1198</v>
      </c>
      <c r="I120" s="142"/>
      <c r="L120" s="32"/>
      <c r="M120" s="143"/>
      <c r="T120" s="53"/>
      <c r="AT120" s="17" t="s">
        <v>143</v>
      </c>
      <c r="AU120" s="17" t="s">
        <v>88</v>
      </c>
    </row>
    <row r="121" spans="2:65" s="1" customFormat="1" ht="16.5" customHeight="1">
      <c r="B121" s="32"/>
      <c r="C121" s="163" t="s">
        <v>195</v>
      </c>
      <c r="D121" s="163" t="s">
        <v>263</v>
      </c>
      <c r="E121" s="164" t="s">
        <v>1199</v>
      </c>
      <c r="F121" s="165" t="s">
        <v>1200</v>
      </c>
      <c r="G121" s="166" t="s">
        <v>162</v>
      </c>
      <c r="H121" s="167">
        <v>29.527000000000001</v>
      </c>
      <c r="I121" s="168"/>
      <c r="J121" s="169">
        <f>ROUND(I121*H121,2)</f>
        <v>0</v>
      </c>
      <c r="K121" s="165" t="s">
        <v>141</v>
      </c>
      <c r="L121" s="170"/>
      <c r="M121" s="171" t="s">
        <v>35</v>
      </c>
      <c r="N121" s="172" t="s">
        <v>49</v>
      </c>
      <c r="P121" s="136">
        <f>O121*H121</f>
        <v>0</v>
      </c>
      <c r="Q121" s="136">
        <v>0.21</v>
      </c>
      <c r="R121" s="136">
        <f>Q121*H121</f>
        <v>6.2006699999999997</v>
      </c>
      <c r="S121" s="136">
        <v>0</v>
      </c>
      <c r="T121" s="137">
        <f>S121*H121</f>
        <v>0</v>
      </c>
      <c r="AR121" s="138" t="s">
        <v>180</v>
      </c>
      <c r="AT121" s="138" t="s">
        <v>263</v>
      </c>
      <c r="AU121" s="138" t="s">
        <v>88</v>
      </c>
      <c r="AY121" s="17" t="s">
        <v>129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86</v>
      </c>
      <c r="BK121" s="139">
        <f>ROUND(I121*H121,2)</f>
        <v>0</v>
      </c>
      <c r="BL121" s="17" t="s">
        <v>136</v>
      </c>
      <c r="BM121" s="138" t="s">
        <v>229</v>
      </c>
    </row>
    <row r="122" spans="2:65" s="12" customFormat="1">
      <c r="B122" s="144"/>
      <c r="D122" s="145" t="s">
        <v>145</v>
      </c>
      <c r="E122" s="146" t="s">
        <v>35</v>
      </c>
      <c r="F122" s="147" t="s">
        <v>1201</v>
      </c>
      <c r="H122" s="148">
        <v>29.527000000000001</v>
      </c>
      <c r="I122" s="149"/>
      <c r="L122" s="144"/>
      <c r="M122" s="150"/>
      <c r="T122" s="151"/>
      <c r="AT122" s="146" t="s">
        <v>145</v>
      </c>
      <c r="AU122" s="146" t="s">
        <v>88</v>
      </c>
      <c r="AV122" s="12" t="s">
        <v>88</v>
      </c>
      <c r="AW122" s="12" t="s">
        <v>37</v>
      </c>
      <c r="AX122" s="12" t="s">
        <v>78</v>
      </c>
      <c r="AY122" s="146" t="s">
        <v>129</v>
      </c>
    </row>
    <row r="123" spans="2:65" s="13" customFormat="1">
      <c r="B123" s="152"/>
      <c r="D123" s="145" t="s">
        <v>145</v>
      </c>
      <c r="E123" s="153" t="s">
        <v>35</v>
      </c>
      <c r="F123" s="154" t="s">
        <v>148</v>
      </c>
      <c r="H123" s="155">
        <v>29.527000000000001</v>
      </c>
      <c r="I123" s="156"/>
      <c r="L123" s="152"/>
      <c r="M123" s="157"/>
      <c r="T123" s="158"/>
      <c r="AT123" s="153" t="s">
        <v>145</v>
      </c>
      <c r="AU123" s="153" t="s">
        <v>88</v>
      </c>
      <c r="AV123" s="13" t="s">
        <v>136</v>
      </c>
      <c r="AW123" s="13" t="s">
        <v>37</v>
      </c>
      <c r="AX123" s="13" t="s">
        <v>86</v>
      </c>
      <c r="AY123" s="153" t="s">
        <v>129</v>
      </c>
    </row>
    <row r="124" spans="2:65" s="1" customFormat="1" ht="24.2" customHeight="1">
      <c r="B124" s="32"/>
      <c r="C124" s="127" t="s">
        <v>8</v>
      </c>
      <c r="D124" s="127" t="s">
        <v>132</v>
      </c>
      <c r="E124" s="128" t="s">
        <v>1202</v>
      </c>
      <c r="F124" s="129" t="s">
        <v>1203</v>
      </c>
      <c r="G124" s="130" t="s">
        <v>140</v>
      </c>
      <c r="H124" s="131">
        <v>295.27</v>
      </c>
      <c r="I124" s="132"/>
      <c r="J124" s="133">
        <f>ROUND(I124*H124,2)</f>
        <v>0</v>
      </c>
      <c r="K124" s="129" t="s">
        <v>141</v>
      </c>
      <c r="L124" s="32"/>
      <c r="M124" s="134" t="s">
        <v>35</v>
      </c>
      <c r="N124" s="135" t="s">
        <v>49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136</v>
      </c>
      <c r="AT124" s="138" t="s">
        <v>132</v>
      </c>
      <c r="AU124" s="138" t="s">
        <v>88</v>
      </c>
      <c r="AY124" s="17" t="s">
        <v>129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136</v>
      </c>
      <c r="BM124" s="138" t="s">
        <v>1204</v>
      </c>
    </row>
    <row r="125" spans="2:65" s="1" customFormat="1">
      <c r="B125" s="32"/>
      <c r="D125" s="140" t="s">
        <v>143</v>
      </c>
      <c r="F125" s="141" t="s">
        <v>1205</v>
      </c>
      <c r="I125" s="142"/>
      <c r="L125" s="32"/>
      <c r="M125" s="143"/>
      <c r="T125" s="53"/>
      <c r="AT125" s="17" t="s">
        <v>143</v>
      </c>
      <c r="AU125" s="17" t="s">
        <v>88</v>
      </c>
    </row>
    <row r="126" spans="2:65" s="1" customFormat="1" ht="16.5" customHeight="1">
      <c r="B126" s="32"/>
      <c r="C126" s="163" t="s">
        <v>204</v>
      </c>
      <c r="D126" s="163" t="s">
        <v>263</v>
      </c>
      <c r="E126" s="164" t="s">
        <v>1206</v>
      </c>
      <c r="F126" s="165" t="s">
        <v>1207</v>
      </c>
      <c r="G126" s="166" t="s">
        <v>351</v>
      </c>
      <c r="H126" s="167">
        <v>5.9050000000000002</v>
      </c>
      <c r="I126" s="168"/>
      <c r="J126" s="169">
        <f>ROUND(I126*H126,2)</f>
        <v>0</v>
      </c>
      <c r="K126" s="165" t="s">
        <v>141</v>
      </c>
      <c r="L126" s="170"/>
      <c r="M126" s="171" t="s">
        <v>35</v>
      </c>
      <c r="N126" s="172" t="s">
        <v>49</v>
      </c>
      <c r="P126" s="136">
        <f>O126*H126</f>
        <v>0</v>
      </c>
      <c r="Q126" s="136">
        <v>1E-3</v>
      </c>
      <c r="R126" s="136">
        <f>Q126*H126</f>
        <v>5.9050000000000005E-3</v>
      </c>
      <c r="S126" s="136">
        <v>0</v>
      </c>
      <c r="T126" s="137">
        <f>S126*H126</f>
        <v>0</v>
      </c>
      <c r="AR126" s="138" t="s">
        <v>180</v>
      </c>
      <c r="AT126" s="138" t="s">
        <v>263</v>
      </c>
      <c r="AU126" s="138" t="s">
        <v>88</v>
      </c>
      <c r="AY126" s="17" t="s">
        <v>129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86</v>
      </c>
      <c r="BK126" s="139">
        <f>ROUND(I126*H126,2)</f>
        <v>0</v>
      </c>
      <c r="BL126" s="17" t="s">
        <v>136</v>
      </c>
      <c r="BM126" s="138" t="s">
        <v>1208</v>
      </c>
    </row>
    <row r="127" spans="2:65" s="12" customFormat="1">
      <c r="B127" s="144"/>
      <c r="D127" s="145" t="s">
        <v>145</v>
      </c>
      <c r="F127" s="147" t="s">
        <v>1209</v>
      </c>
      <c r="H127" s="148">
        <v>5.9050000000000002</v>
      </c>
      <c r="I127" s="149"/>
      <c r="L127" s="144"/>
      <c r="M127" s="150"/>
      <c r="T127" s="151"/>
      <c r="AT127" s="146" t="s">
        <v>145</v>
      </c>
      <c r="AU127" s="146" t="s">
        <v>88</v>
      </c>
      <c r="AV127" s="12" t="s">
        <v>88</v>
      </c>
      <c r="AW127" s="12" t="s">
        <v>4</v>
      </c>
      <c r="AX127" s="12" t="s">
        <v>86</v>
      </c>
      <c r="AY127" s="146" t="s">
        <v>129</v>
      </c>
    </row>
    <row r="128" spans="2:65" s="1" customFormat="1" ht="24.2" customHeight="1">
      <c r="B128" s="32"/>
      <c r="C128" s="127" t="s">
        <v>209</v>
      </c>
      <c r="D128" s="127" t="s">
        <v>132</v>
      </c>
      <c r="E128" s="128" t="s">
        <v>1210</v>
      </c>
      <c r="F128" s="129" t="s">
        <v>1211</v>
      </c>
      <c r="G128" s="130" t="s">
        <v>275</v>
      </c>
      <c r="H128" s="131">
        <v>10</v>
      </c>
      <c r="I128" s="132"/>
      <c r="J128" s="133">
        <f>ROUND(I128*H128,2)</f>
        <v>0</v>
      </c>
      <c r="K128" s="129" t="s">
        <v>141</v>
      </c>
      <c r="L128" s="32"/>
      <c r="M128" s="134" t="s">
        <v>35</v>
      </c>
      <c r="N128" s="135" t="s">
        <v>49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136</v>
      </c>
      <c r="AT128" s="138" t="s">
        <v>132</v>
      </c>
      <c r="AU128" s="138" t="s">
        <v>88</v>
      </c>
      <c r="AY128" s="17" t="s">
        <v>129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86</v>
      </c>
      <c r="BK128" s="139">
        <f>ROUND(I128*H128,2)</f>
        <v>0</v>
      </c>
      <c r="BL128" s="17" t="s">
        <v>136</v>
      </c>
      <c r="BM128" s="138" t="s">
        <v>1212</v>
      </c>
    </row>
    <row r="129" spans="2:65" s="1" customFormat="1">
      <c r="B129" s="32"/>
      <c r="D129" s="140" t="s">
        <v>143</v>
      </c>
      <c r="F129" s="141" t="s">
        <v>1213</v>
      </c>
      <c r="I129" s="142"/>
      <c r="L129" s="32"/>
      <c r="M129" s="143"/>
      <c r="T129" s="53"/>
      <c r="AT129" s="17" t="s">
        <v>143</v>
      </c>
      <c r="AU129" s="17" t="s">
        <v>88</v>
      </c>
    </row>
    <row r="130" spans="2:65" s="1" customFormat="1" ht="16.5" customHeight="1">
      <c r="B130" s="32"/>
      <c r="C130" s="163" t="s">
        <v>214</v>
      </c>
      <c r="D130" s="163" t="s">
        <v>263</v>
      </c>
      <c r="E130" s="164" t="s">
        <v>1214</v>
      </c>
      <c r="F130" s="165" t="s">
        <v>1215</v>
      </c>
      <c r="G130" s="166" t="s">
        <v>275</v>
      </c>
      <c r="H130" s="167">
        <v>3</v>
      </c>
      <c r="I130" s="168"/>
      <c r="J130" s="169">
        <f>ROUND(I130*H130,2)</f>
        <v>0</v>
      </c>
      <c r="K130" s="165" t="s">
        <v>141</v>
      </c>
      <c r="L130" s="170"/>
      <c r="M130" s="171" t="s">
        <v>35</v>
      </c>
      <c r="N130" s="172" t="s">
        <v>49</v>
      </c>
      <c r="P130" s="136">
        <f>O130*H130</f>
        <v>0</v>
      </c>
      <c r="Q130" s="136">
        <v>2.7E-2</v>
      </c>
      <c r="R130" s="136">
        <f>Q130*H130</f>
        <v>8.1000000000000003E-2</v>
      </c>
      <c r="S130" s="136">
        <v>0</v>
      </c>
      <c r="T130" s="137">
        <f>S130*H130</f>
        <v>0</v>
      </c>
      <c r="AR130" s="138" t="s">
        <v>180</v>
      </c>
      <c r="AT130" s="138" t="s">
        <v>263</v>
      </c>
      <c r="AU130" s="138" t="s">
        <v>88</v>
      </c>
      <c r="AY130" s="17" t="s">
        <v>129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86</v>
      </c>
      <c r="BK130" s="139">
        <f>ROUND(I130*H130,2)</f>
        <v>0</v>
      </c>
      <c r="BL130" s="17" t="s">
        <v>136</v>
      </c>
      <c r="BM130" s="138" t="s">
        <v>1216</v>
      </c>
    </row>
    <row r="131" spans="2:65" s="1" customFormat="1" ht="16.5" customHeight="1">
      <c r="B131" s="32"/>
      <c r="C131" s="163" t="s">
        <v>219</v>
      </c>
      <c r="D131" s="163" t="s">
        <v>263</v>
      </c>
      <c r="E131" s="164" t="s">
        <v>1217</v>
      </c>
      <c r="F131" s="165" t="s">
        <v>1218</v>
      </c>
      <c r="G131" s="166" t="s">
        <v>275</v>
      </c>
      <c r="H131" s="167">
        <v>3</v>
      </c>
      <c r="I131" s="168"/>
      <c r="J131" s="169">
        <f>ROUND(I131*H131,2)</f>
        <v>0</v>
      </c>
      <c r="K131" s="165" t="s">
        <v>141</v>
      </c>
      <c r="L131" s="170"/>
      <c r="M131" s="171" t="s">
        <v>35</v>
      </c>
      <c r="N131" s="172" t="s">
        <v>49</v>
      </c>
      <c r="P131" s="136">
        <f>O131*H131</f>
        <v>0</v>
      </c>
      <c r="Q131" s="136">
        <v>2.7E-2</v>
      </c>
      <c r="R131" s="136">
        <f>Q131*H131</f>
        <v>8.1000000000000003E-2</v>
      </c>
      <c r="S131" s="136">
        <v>0</v>
      </c>
      <c r="T131" s="137">
        <f>S131*H131</f>
        <v>0</v>
      </c>
      <c r="AR131" s="138" t="s">
        <v>180</v>
      </c>
      <c r="AT131" s="138" t="s">
        <v>263</v>
      </c>
      <c r="AU131" s="138" t="s">
        <v>88</v>
      </c>
      <c r="AY131" s="17" t="s">
        <v>129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86</v>
      </c>
      <c r="BK131" s="139">
        <f>ROUND(I131*H131,2)</f>
        <v>0</v>
      </c>
      <c r="BL131" s="17" t="s">
        <v>136</v>
      </c>
      <c r="BM131" s="138" t="s">
        <v>1219</v>
      </c>
    </row>
    <row r="132" spans="2:65" s="1" customFormat="1" ht="16.5" customHeight="1">
      <c r="B132" s="32"/>
      <c r="C132" s="163" t="s">
        <v>224</v>
      </c>
      <c r="D132" s="163" t="s">
        <v>263</v>
      </c>
      <c r="E132" s="164" t="s">
        <v>1220</v>
      </c>
      <c r="F132" s="165" t="s">
        <v>1221</v>
      </c>
      <c r="G132" s="166" t="s">
        <v>275</v>
      </c>
      <c r="H132" s="167">
        <v>4</v>
      </c>
      <c r="I132" s="168"/>
      <c r="J132" s="169">
        <f>ROUND(I132*H132,2)</f>
        <v>0</v>
      </c>
      <c r="K132" s="165" t="s">
        <v>141</v>
      </c>
      <c r="L132" s="170"/>
      <c r="M132" s="171" t="s">
        <v>35</v>
      </c>
      <c r="N132" s="172" t="s">
        <v>49</v>
      </c>
      <c r="P132" s="136">
        <f>O132*H132</f>
        <v>0</v>
      </c>
      <c r="Q132" s="136">
        <v>0.04</v>
      </c>
      <c r="R132" s="136">
        <f>Q132*H132</f>
        <v>0.16</v>
      </c>
      <c r="S132" s="136">
        <v>0</v>
      </c>
      <c r="T132" s="137">
        <f>S132*H132</f>
        <v>0</v>
      </c>
      <c r="AR132" s="138" t="s">
        <v>180</v>
      </c>
      <c r="AT132" s="138" t="s">
        <v>263</v>
      </c>
      <c r="AU132" s="138" t="s">
        <v>88</v>
      </c>
      <c r="AY132" s="17" t="s">
        <v>129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86</v>
      </c>
      <c r="BK132" s="139">
        <f>ROUND(I132*H132,2)</f>
        <v>0</v>
      </c>
      <c r="BL132" s="17" t="s">
        <v>136</v>
      </c>
      <c r="BM132" s="138" t="s">
        <v>1222</v>
      </c>
    </row>
    <row r="133" spans="2:65" s="11" customFormat="1" ht="22.9" customHeight="1">
      <c r="B133" s="115"/>
      <c r="D133" s="116" t="s">
        <v>77</v>
      </c>
      <c r="E133" s="125" t="s">
        <v>88</v>
      </c>
      <c r="F133" s="125" t="s">
        <v>1223</v>
      </c>
      <c r="I133" s="118"/>
      <c r="J133" s="126">
        <f>BK133</f>
        <v>0</v>
      </c>
      <c r="L133" s="115"/>
      <c r="M133" s="120"/>
      <c r="P133" s="121">
        <f>SUM(P134:P167)</f>
        <v>0</v>
      </c>
      <c r="R133" s="121">
        <f>SUM(R134:R167)</f>
        <v>13.727182879999999</v>
      </c>
      <c r="T133" s="122">
        <f>SUM(T134:T167)</f>
        <v>0</v>
      </c>
      <c r="AR133" s="116" t="s">
        <v>86</v>
      </c>
      <c r="AT133" s="123" t="s">
        <v>77</v>
      </c>
      <c r="AU133" s="123" t="s">
        <v>86</v>
      </c>
      <c r="AY133" s="116" t="s">
        <v>129</v>
      </c>
      <c r="BK133" s="124">
        <f>SUM(BK134:BK167)</f>
        <v>0</v>
      </c>
    </row>
    <row r="134" spans="2:65" s="1" customFormat="1" ht="21.75" customHeight="1">
      <c r="B134" s="32"/>
      <c r="C134" s="127" t="s">
        <v>229</v>
      </c>
      <c r="D134" s="127" t="s">
        <v>132</v>
      </c>
      <c r="E134" s="128" t="s">
        <v>1224</v>
      </c>
      <c r="F134" s="129" t="s">
        <v>1225</v>
      </c>
      <c r="G134" s="130" t="s">
        <v>162</v>
      </c>
      <c r="H134" s="131">
        <v>5.2</v>
      </c>
      <c r="I134" s="132"/>
      <c r="J134" s="133">
        <f>ROUND(I134*H134,2)</f>
        <v>0</v>
      </c>
      <c r="K134" s="129" t="s">
        <v>141</v>
      </c>
      <c r="L134" s="32"/>
      <c r="M134" s="134" t="s">
        <v>35</v>
      </c>
      <c r="N134" s="135" t="s">
        <v>49</v>
      </c>
      <c r="P134" s="136">
        <f>O134*H134</f>
        <v>0</v>
      </c>
      <c r="Q134" s="136">
        <v>2.5018699999999998</v>
      </c>
      <c r="R134" s="136">
        <f>Q134*H134</f>
        <v>13.009724</v>
      </c>
      <c r="S134" s="136">
        <v>0</v>
      </c>
      <c r="T134" s="137">
        <f>S134*H134</f>
        <v>0</v>
      </c>
      <c r="AR134" s="138" t="s">
        <v>136</v>
      </c>
      <c r="AT134" s="138" t="s">
        <v>132</v>
      </c>
      <c r="AU134" s="138" t="s">
        <v>88</v>
      </c>
      <c r="AY134" s="17" t="s">
        <v>129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86</v>
      </c>
      <c r="BK134" s="139">
        <f>ROUND(I134*H134,2)</f>
        <v>0</v>
      </c>
      <c r="BL134" s="17" t="s">
        <v>136</v>
      </c>
      <c r="BM134" s="138" t="s">
        <v>1226</v>
      </c>
    </row>
    <row r="135" spans="2:65" s="1" customFormat="1">
      <c r="B135" s="32"/>
      <c r="D135" s="140" t="s">
        <v>143</v>
      </c>
      <c r="F135" s="141" t="s">
        <v>1227</v>
      </c>
      <c r="I135" s="142"/>
      <c r="L135" s="32"/>
      <c r="M135" s="143"/>
      <c r="T135" s="53"/>
      <c r="AT135" s="17" t="s">
        <v>143</v>
      </c>
      <c r="AU135" s="17" t="s">
        <v>88</v>
      </c>
    </row>
    <row r="136" spans="2:65" s="12" customFormat="1">
      <c r="B136" s="144"/>
      <c r="D136" s="145" t="s">
        <v>145</v>
      </c>
      <c r="E136" s="146" t="s">
        <v>35</v>
      </c>
      <c r="F136" s="147" t="s">
        <v>1228</v>
      </c>
      <c r="H136" s="148">
        <v>5.2</v>
      </c>
      <c r="I136" s="149"/>
      <c r="L136" s="144"/>
      <c r="M136" s="150"/>
      <c r="T136" s="151"/>
      <c r="AT136" s="146" t="s">
        <v>145</v>
      </c>
      <c r="AU136" s="146" t="s">
        <v>88</v>
      </c>
      <c r="AV136" s="12" t="s">
        <v>88</v>
      </c>
      <c r="AW136" s="12" t="s">
        <v>37</v>
      </c>
      <c r="AX136" s="12" t="s">
        <v>86</v>
      </c>
      <c r="AY136" s="146" t="s">
        <v>129</v>
      </c>
    </row>
    <row r="137" spans="2:65" s="1" customFormat="1" ht="24.2" customHeight="1">
      <c r="B137" s="32"/>
      <c r="C137" s="127" t="s">
        <v>330</v>
      </c>
      <c r="D137" s="127" t="s">
        <v>132</v>
      </c>
      <c r="E137" s="128" t="s">
        <v>1229</v>
      </c>
      <c r="F137" s="129" t="s">
        <v>1230</v>
      </c>
      <c r="G137" s="130" t="s">
        <v>162</v>
      </c>
      <c r="H137" s="131">
        <v>18.771999999999998</v>
      </c>
      <c r="I137" s="132"/>
      <c r="J137" s="133">
        <f>ROUND(I137*H137,2)</f>
        <v>0</v>
      </c>
      <c r="K137" s="129" t="s">
        <v>141</v>
      </c>
      <c r="L137" s="32"/>
      <c r="M137" s="134" t="s">
        <v>35</v>
      </c>
      <c r="N137" s="135" t="s">
        <v>49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136</v>
      </c>
      <c r="AT137" s="138" t="s">
        <v>132</v>
      </c>
      <c r="AU137" s="138" t="s">
        <v>88</v>
      </c>
      <c r="AY137" s="17" t="s">
        <v>129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86</v>
      </c>
      <c r="BK137" s="139">
        <f>ROUND(I137*H137,2)</f>
        <v>0</v>
      </c>
      <c r="BL137" s="17" t="s">
        <v>136</v>
      </c>
      <c r="BM137" s="138" t="s">
        <v>1231</v>
      </c>
    </row>
    <row r="138" spans="2:65" s="1" customFormat="1">
      <c r="B138" s="32"/>
      <c r="D138" s="140" t="s">
        <v>143</v>
      </c>
      <c r="F138" s="141" t="s">
        <v>1232</v>
      </c>
      <c r="I138" s="142"/>
      <c r="L138" s="32"/>
      <c r="M138" s="143"/>
      <c r="T138" s="53"/>
      <c r="AT138" s="17" t="s">
        <v>143</v>
      </c>
      <c r="AU138" s="17" t="s">
        <v>88</v>
      </c>
    </row>
    <row r="139" spans="2:65" s="12" customFormat="1">
      <c r="B139" s="144"/>
      <c r="D139" s="145" t="s">
        <v>145</v>
      </c>
      <c r="E139" s="146" t="s">
        <v>35</v>
      </c>
      <c r="F139" s="147" t="s">
        <v>1233</v>
      </c>
      <c r="H139" s="148">
        <v>18.771999999999998</v>
      </c>
      <c r="I139" s="149"/>
      <c r="L139" s="144"/>
      <c r="M139" s="150"/>
      <c r="T139" s="151"/>
      <c r="AT139" s="146" t="s">
        <v>145</v>
      </c>
      <c r="AU139" s="146" t="s">
        <v>88</v>
      </c>
      <c r="AV139" s="12" t="s">
        <v>88</v>
      </c>
      <c r="AW139" s="12" t="s">
        <v>37</v>
      </c>
      <c r="AX139" s="12" t="s">
        <v>86</v>
      </c>
      <c r="AY139" s="146" t="s">
        <v>129</v>
      </c>
    </row>
    <row r="140" spans="2:65" s="1" customFormat="1" ht="37.9" customHeight="1">
      <c r="B140" s="32"/>
      <c r="C140" s="127" t="s">
        <v>335</v>
      </c>
      <c r="D140" s="127" t="s">
        <v>132</v>
      </c>
      <c r="E140" s="128" t="s">
        <v>1186</v>
      </c>
      <c r="F140" s="129" t="s">
        <v>1187</v>
      </c>
      <c r="G140" s="130" t="s">
        <v>162</v>
      </c>
      <c r="H140" s="131">
        <v>5.2</v>
      </c>
      <c r="I140" s="132"/>
      <c r="J140" s="133">
        <f>ROUND(I140*H140,2)</f>
        <v>0</v>
      </c>
      <c r="K140" s="129" t="s">
        <v>141</v>
      </c>
      <c r="L140" s="32"/>
      <c r="M140" s="134" t="s">
        <v>35</v>
      </c>
      <c r="N140" s="135" t="s">
        <v>49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136</v>
      </c>
      <c r="AT140" s="138" t="s">
        <v>132</v>
      </c>
      <c r="AU140" s="138" t="s">
        <v>88</v>
      </c>
      <c r="AY140" s="17" t="s">
        <v>129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86</v>
      </c>
      <c r="BK140" s="139">
        <f>ROUND(I140*H140,2)</f>
        <v>0</v>
      </c>
      <c r="BL140" s="17" t="s">
        <v>136</v>
      </c>
      <c r="BM140" s="138" t="s">
        <v>1234</v>
      </c>
    </row>
    <row r="141" spans="2:65" s="1" customFormat="1">
      <c r="B141" s="32"/>
      <c r="D141" s="140" t="s">
        <v>143</v>
      </c>
      <c r="F141" s="141" t="s">
        <v>1189</v>
      </c>
      <c r="I141" s="142"/>
      <c r="L141" s="32"/>
      <c r="M141" s="143"/>
      <c r="T141" s="53"/>
      <c r="AT141" s="17" t="s">
        <v>143</v>
      </c>
      <c r="AU141" s="17" t="s">
        <v>88</v>
      </c>
    </row>
    <row r="142" spans="2:65" s="1" customFormat="1" ht="37.9" customHeight="1">
      <c r="B142" s="32"/>
      <c r="C142" s="127" t="s">
        <v>7</v>
      </c>
      <c r="D142" s="127" t="s">
        <v>132</v>
      </c>
      <c r="E142" s="128" t="s">
        <v>928</v>
      </c>
      <c r="F142" s="129" t="s">
        <v>929</v>
      </c>
      <c r="G142" s="130" t="s">
        <v>162</v>
      </c>
      <c r="H142" s="131">
        <v>5.2</v>
      </c>
      <c r="I142" s="132"/>
      <c r="J142" s="133">
        <f>ROUND(I142*H142,2)</f>
        <v>0</v>
      </c>
      <c r="K142" s="129" t="s">
        <v>141</v>
      </c>
      <c r="L142" s="32"/>
      <c r="M142" s="134" t="s">
        <v>35</v>
      </c>
      <c r="N142" s="135" t="s">
        <v>49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136</v>
      </c>
      <c r="AT142" s="138" t="s">
        <v>132</v>
      </c>
      <c r="AU142" s="138" t="s">
        <v>88</v>
      </c>
      <c r="AY142" s="17" t="s">
        <v>129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86</v>
      </c>
      <c r="BK142" s="139">
        <f>ROUND(I142*H142,2)</f>
        <v>0</v>
      </c>
      <c r="BL142" s="17" t="s">
        <v>136</v>
      </c>
      <c r="BM142" s="138" t="s">
        <v>1235</v>
      </c>
    </row>
    <row r="143" spans="2:65" s="1" customFormat="1">
      <c r="B143" s="32"/>
      <c r="D143" s="140" t="s">
        <v>143</v>
      </c>
      <c r="F143" s="141" t="s">
        <v>931</v>
      </c>
      <c r="I143" s="142"/>
      <c r="L143" s="32"/>
      <c r="M143" s="143"/>
      <c r="T143" s="53"/>
      <c r="AT143" s="17" t="s">
        <v>143</v>
      </c>
      <c r="AU143" s="17" t="s">
        <v>88</v>
      </c>
    </row>
    <row r="144" spans="2:65" s="1" customFormat="1" ht="24.2" customHeight="1">
      <c r="B144" s="32"/>
      <c r="C144" s="127" t="s">
        <v>348</v>
      </c>
      <c r="D144" s="127" t="s">
        <v>132</v>
      </c>
      <c r="E144" s="128" t="s">
        <v>933</v>
      </c>
      <c r="F144" s="129" t="s">
        <v>934</v>
      </c>
      <c r="G144" s="130" t="s">
        <v>172</v>
      </c>
      <c r="H144" s="131">
        <v>10.4</v>
      </c>
      <c r="I144" s="132"/>
      <c r="J144" s="133">
        <f>ROUND(I144*H144,2)</f>
        <v>0</v>
      </c>
      <c r="K144" s="129" t="s">
        <v>141</v>
      </c>
      <c r="L144" s="32"/>
      <c r="M144" s="134" t="s">
        <v>35</v>
      </c>
      <c r="N144" s="135" t="s">
        <v>49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136</v>
      </c>
      <c r="AT144" s="138" t="s">
        <v>132</v>
      </c>
      <c r="AU144" s="138" t="s">
        <v>88</v>
      </c>
      <c r="AY144" s="17" t="s">
        <v>129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86</v>
      </c>
      <c r="BK144" s="139">
        <f>ROUND(I144*H144,2)</f>
        <v>0</v>
      </c>
      <c r="BL144" s="17" t="s">
        <v>136</v>
      </c>
      <c r="BM144" s="138" t="s">
        <v>1236</v>
      </c>
    </row>
    <row r="145" spans="2:65" s="1" customFormat="1">
      <c r="B145" s="32"/>
      <c r="D145" s="140" t="s">
        <v>143</v>
      </c>
      <c r="F145" s="141" t="s">
        <v>936</v>
      </c>
      <c r="I145" s="142"/>
      <c r="L145" s="32"/>
      <c r="M145" s="143"/>
      <c r="T145" s="53"/>
      <c r="AT145" s="17" t="s">
        <v>143</v>
      </c>
      <c r="AU145" s="17" t="s">
        <v>88</v>
      </c>
    </row>
    <row r="146" spans="2:65" s="12" customFormat="1">
      <c r="B146" s="144"/>
      <c r="D146" s="145" t="s">
        <v>145</v>
      </c>
      <c r="E146" s="146" t="s">
        <v>35</v>
      </c>
      <c r="F146" s="147" t="s">
        <v>1237</v>
      </c>
      <c r="H146" s="148">
        <v>10.4</v>
      </c>
      <c r="I146" s="149"/>
      <c r="L146" s="144"/>
      <c r="M146" s="150"/>
      <c r="T146" s="151"/>
      <c r="AT146" s="146" t="s">
        <v>145</v>
      </c>
      <c r="AU146" s="146" t="s">
        <v>88</v>
      </c>
      <c r="AV146" s="12" t="s">
        <v>88</v>
      </c>
      <c r="AW146" s="12" t="s">
        <v>37</v>
      </c>
      <c r="AX146" s="12" t="s">
        <v>78</v>
      </c>
      <c r="AY146" s="146" t="s">
        <v>129</v>
      </c>
    </row>
    <row r="147" spans="2:65" s="13" customFormat="1">
      <c r="B147" s="152"/>
      <c r="D147" s="145" t="s">
        <v>145</v>
      </c>
      <c r="E147" s="153" t="s">
        <v>35</v>
      </c>
      <c r="F147" s="154" t="s">
        <v>148</v>
      </c>
      <c r="H147" s="155">
        <v>10.4</v>
      </c>
      <c r="I147" s="156"/>
      <c r="L147" s="152"/>
      <c r="M147" s="157"/>
      <c r="T147" s="158"/>
      <c r="AT147" s="153" t="s">
        <v>145</v>
      </c>
      <c r="AU147" s="153" t="s">
        <v>88</v>
      </c>
      <c r="AV147" s="13" t="s">
        <v>136</v>
      </c>
      <c r="AW147" s="13" t="s">
        <v>37</v>
      </c>
      <c r="AX147" s="13" t="s">
        <v>86</v>
      </c>
      <c r="AY147" s="153" t="s">
        <v>129</v>
      </c>
    </row>
    <row r="148" spans="2:65" s="1" customFormat="1" ht="24.2" customHeight="1">
      <c r="B148" s="32"/>
      <c r="C148" s="127" t="s">
        <v>355</v>
      </c>
      <c r="D148" s="127" t="s">
        <v>132</v>
      </c>
      <c r="E148" s="128" t="s">
        <v>1238</v>
      </c>
      <c r="F148" s="129" t="s">
        <v>1239</v>
      </c>
      <c r="G148" s="130" t="s">
        <v>162</v>
      </c>
      <c r="H148" s="131">
        <v>13.571999999999999</v>
      </c>
      <c r="I148" s="132"/>
      <c r="J148" s="133">
        <f>ROUND(I148*H148,2)</f>
        <v>0</v>
      </c>
      <c r="K148" s="129" t="s">
        <v>141</v>
      </c>
      <c r="L148" s="32"/>
      <c r="M148" s="134" t="s">
        <v>35</v>
      </c>
      <c r="N148" s="135" t="s">
        <v>49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136</v>
      </c>
      <c r="AT148" s="138" t="s">
        <v>132</v>
      </c>
      <c r="AU148" s="138" t="s">
        <v>88</v>
      </c>
      <c r="AY148" s="17" t="s">
        <v>129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86</v>
      </c>
      <c r="BK148" s="139">
        <f>ROUND(I148*H148,2)</f>
        <v>0</v>
      </c>
      <c r="BL148" s="17" t="s">
        <v>136</v>
      </c>
      <c r="BM148" s="138" t="s">
        <v>1240</v>
      </c>
    </row>
    <row r="149" spans="2:65" s="1" customFormat="1">
      <c r="B149" s="32"/>
      <c r="D149" s="140" t="s">
        <v>143</v>
      </c>
      <c r="F149" s="141" t="s">
        <v>1241</v>
      </c>
      <c r="I149" s="142"/>
      <c r="L149" s="32"/>
      <c r="M149" s="143"/>
      <c r="T149" s="53"/>
      <c r="AT149" s="17" t="s">
        <v>143</v>
      </c>
      <c r="AU149" s="17" t="s">
        <v>88</v>
      </c>
    </row>
    <row r="150" spans="2:65" s="12" customFormat="1">
      <c r="B150" s="144"/>
      <c r="D150" s="145" t="s">
        <v>145</v>
      </c>
      <c r="E150" s="146" t="s">
        <v>35</v>
      </c>
      <c r="F150" s="147" t="s">
        <v>1233</v>
      </c>
      <c r="H150" s="148">
        <v>18.771999999999998</v>
      </c>
      <c r="I150" s="149"/>
      <c r="L150" s="144"/>
      <c r="M150" s="150"/>
      <c r="T150" s="151"/>
      <c r="AT150" s="146" t="s">
        <v>145</v>
      </c>
      <c r="AU150" s="146" t="s">
        <v>88</v>
      </c>
      <c r="AV150" s="12" t="s">
        <v>88</v>
      </c>
      <c r="AW150" s="12" t="s">
        <v>37</v>
      </c>
      <c r="AX150" s="12" t="s">
        <v>78</v>
      </c>
      <c r="AY150" s="146" t="s">
        <v>129</v>
      </c>
    </row>
    <row r="151" spans="2:65" s="12" customFormat="1">
      <c r="B151" s="144"/>
      <c r="D151" s="145" t="s">
        <v>145</v>
      </c>
      <c r="E151" s="146" t="s">
        <v>35</v>
      </c>
      <c r="F151" s="147" t="s">
        <v>1242</v>
      </c>
      <c r="H151" s="148">
        <v>-5.2</v>
      </c>
      <c r="I151" s="149"/>
      <c r="L151" s="144"/>
      <c r="M151" s="150"/>
      <c r="T151" s="151"/>
      <c r="AT151" s="146" t="s">
        <v>145</v>
      </c>
      <c r="AU151" s="146" t="s">
        <v>88</v>
      </c>
      <c r="AV151" s="12" t="s">
        <v>88</v>
      </c>
      <c r="AW151" s="12" t="s">
        <v>37</v>
      </c>
      <c r="AX151" s="12" t="s">
        <v>78</v>
      </c>
      <c r="AY151" s="146" t="s">
        <v>129</v>
      </c>
    </row>
    <row r="152" spans="2:65" s="13" customFormat="1">
      <c r="B152" s="152"/>
      <c r="D152" s="145" t="s">
        <v>145</v>
      </c>
      <c r="E152" s="153" t="s">
        <v>35</v>
      </c>
      <c r="F152" s="154" t="s">
        <v>148</v>
      </c>
      <c r="H152" s="155">
        <v>13.571999999999999</v>
      </c>
      <c r="I152" s="156"/>
      <c r="L152" s="152"/>
      <c r="M152" s="157"/>
      <c r="T152" s="158"/>
      <c r="AT152" s="153" t="s">
        <v>145</v>
      </c>
      <c r="AU152" s="153" t="s">
        <v>88</v>
      </c>
      <c r="AV152" s="13" t="s">
        <v>136</v>
      </c>
      <c r="AW152" s="13" t="s">
        <v>37</v>
      </c>
      <c r="AX152" s="13" t="s">
        <v>86</v>
      </c>
      <c r="AY152" s="153" t="s">
        <v>129</v>
      </c>
    </row>
    <row r="153" spans="2:65" s="1" customFormat="1" ht="16.5" customHeight="1">
      <c r="B153" s="32"/>
      <c r="C153" s="127" t="s">
        <v>362</v>
      </c>
      <c r="D153" s="127" t="s">
        <v>132</v>
      </c>
      <c r="E153" s="128" t="s">
        <v>1243</v>
      </c>
      <c r="F153" s="129" t="s">
        <v>1244</v>
      </c>
      <c r="G153" s="130" t="s">
        <v>162</v>
      </c>
      <c r="H153" s="131">
        <v>13.571999999999999</v>
      </c>
      <c r="I153" s="132"/>
      <c r="J153" s="133">
        <f>ROUND(I153*H153,2)</f>
        <v>0</v>
      </c>
      <c r="K153" s="129" t="s">
        <v>141</v>
      </c>
      <c r="L153" s="32"/>
      <c r="M153" s="134" t="s">
        <v>35</v>
      </c>
      <c r="N153" s="135" t="s">
        <v>49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136</v>
      </c>
      <c r="AT153" s="138" t="s">
        <v>132</v>
      </c>
      <c r="AU153" s="138" t="s">
        <v>88</v>
      </c>
      <c r="AY153" s="17" t="s">
        <v>129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86</v>
      </c>
      <c r="BK153" s="139">
        <f>ROUND(I153*H153,2)</f>
        <v>0</v>
      </c>
      <c r="BL153" s="17" t="s">
        <v>136</v>
      </c>
      <c r="BM153" s="138" t="s">
        <v>1245</v>
      </c>
    </row>
    <row r="154" spans="2:65" s="1" customFormat="1">
      <c r="B154" s="32"/>
      <c r="D154" s="140" t="s">
        <v>143</v>
      </c>
      <c r="F154" s="141" t="s">
        <v>1246</v>
      </c>
      <c r="I154" s="142"/>
      <c r="L154" s="32"/>
      <c r="M154" s="143"/>
      <c r="T154" s="53"/>
      <c r="AT154" s="17" t="s">
        <v>143</v>
      </c>
      <c r="AU154" s="17" t="s">
        <v>88</v>
      </c>
    </row>
    <row r="155" spans="2:65" s="1" customFormat="1" ht="16.5" customHeight="1">
      <c r="B155" s="32"/>
      <c r="C155" s="127" t="s">
        <v>369</v>
      </c>
      <c r="D155" s="127" t="s">
        <v>132</v>
      </c>
      <c r="E155" s="128" t="s">
        <v>1247</v>
      </c>
      <c r="F155" s="129" t="s">
        <v>1248</v>
      </c>
      <c r="G155" s="130" t="s">
        <v>140</v>
      </c>
      <c r="H155" s="131">
        <v>20.8</v>
      </c>
      <c r="I155" s="132"/>
      <c r="J155" s="133">
        <f>ROUND(I155*H155,2)</f>
        <v>0</v>
      </c>
      <c r="K155" s="129" t="s">
        <v>141</v>
      </c>
      <c r="L155" s="32"/>
      <c r="M155" s="134" t="s">
        <v>35</v>
      </c>
      <c r="N155" s="135" t="s">
        <v>49</v>
      </c>
      <c r="P155" s="136">
        <f>O155*H155</f>
        <v>0</v>
      </c>
      <c r="Q155" s="136">
        <v>2.64E-3</v>
      </c>
      <c r="R155" s="136">
        <f>Q155*H155</f>
        <v>5.4912000000000002E-2</v>
      </c>
      <c r="S155" s="136">
        <v>0</v>
      </c>
      <c r="T155" s="137">
        <f>S155*H155</f>
        <v>0</v>
      </c>
      <c r="AR155" s="138" t="s">
        <v>136</v>
      </c>
      <c r="AT155" s="138" t="s">
        <v>132</v>
      </c>
      <c r="AU155" s="138" t="s">
        <v>88</v>
      </c>
      <c r="AY155" s="17" t="s">
        <v>129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86</v>
      </c>
      <c r="BK155" s="139">
        <f>ROUND(I155*H155,2)</f>
        <v>0</v>
      </c>
      <c r="BL155" s="17" t="s">
        <v>136</v>
      </c>
      <c r="BM155" s="138" t="s">
        <v>1249</v>
      </c>
    </row>
    <row r="156" spans="2:65" s="1" customFormat="1">
      <c r="B156" s="32"/>
      <c r="D156" s="140" t="s">
        <v>143</v>
      </c>
      <c r="F156" s="141" t="s">
        <v>1250</v>
      </c>
      <c r="I156" s="142"/>
      <c r="L156" s="32"/>
      <c r="M156" s="143"/>
      <c r="T156" s="53"/>
      <c r="AT156" s="17" t="s">
        <v>143</v>
      </c>
      <c r="AU156" s="17" t="s">
        <v>88</v>
      </c>
    </row>
    <row r="157" spans="2:65" s="12" customFormat="1">
      <c r="B157" s="144"/>
      <c r="D157" s="145" t="s">
        <v>145</v>
      </c>
      <c r="E157" s="146" t="s">
        <v>35</v>
      </c>
      <c r="F157" s="147" t="s">
        <v>1251</v>
      </c>
      <c r="H157" s="148">
        <v>20.8</v>
      </c>
      <c r="I157" s="149"/>
      <c r="L157" s="144"/>
      <c r="M157" s="150"/>
      <c r="T157" s="151"/>
      <c r="AT157" s="146" t="s">
        <v>145</v>
      </c>
      <c r="AU157" s="146" t="s">
        <v>88</v>
      </c>
      <c r="AV157" s="12" t="s">
        <v>88</v>
      </c>
      <c r="AW157" s="12" t="s">
        <v>37</v>
      </c>
      <c r="AX157" s="12" t="s">
        <v>86</v>
      </c>
      <c r="AY157" s="146" t="s">
        <v>129</v>
      </c>
    </row>
    <row r="158" spans="2:65" s="1" customFormat="1" ht="16.5" customHeight="1">
      <c r="B158" s="32"/>
      <c r="C158" s="127" t="s">
        <v>375</v>
      </c>
      <c r="D158" s="127" t="s">
        <v>132</v>
      </c>
      <c r="E158" s="128" t="s">
        <v>1252</v>
      </c>
      <c r="F158" s="129" t="s">
        <v>1253</v>
      </c>
      <c r="G158" s="130" t="s">
        <v>140</v>
      </c>
      <c r="H158" s="131">
        <v>20.8</v>
      </c>
      <c r="I158" s="132"/>
      <c r="J158" s="133">
        <f>ROUND(I158*H158,2)</f>
        <v>0</v>
      </c>
      <c r="K158" s="129" t="s">
        <v>141</v>
      </c>
      <c r="L158" s="32"/>
      <c r="M158" s="134" t="s">
        <v>35</v>
      </c>
      <c r="N158" s="135" t="s">
        <v>49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136</v>
      </c>
      <c r="AT158" s="138" t="s">
        <v>132</v>
      </c>
      <c r="AU158" s="138" t="s">
        <v>88</v>
      </c>
      <c r="AY158" s="17" t="s">
        <v>129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86</v>
      </c>
      <c r="BK158" s="139">
        <f>ROUND(I158*H158,2)</f>
        <v>0</v>
      </c>
      <c r="BL158" s="17" t="s">
        <v>136</v>
      </c>
      <c r="BM158" s="138" t="s">
        <v>1254</v>
      </c>
    </row>
    <row r="159" spans="2:65" s="1" customFormat="1">
      <c r="B159" s="32"/>
      <c r="D159" s="140" t="s">
        <v>143</v>
      </c>
      <c r="F159" s="141" t="s">
        <v>1255</v>
      </c>
      <c r="I159" s="142"/>
      <c r="L159" s="32"/>
      <c r="M159" s="143"/>
      <c r="T159" s="53"/>
      <c r="AT159" s="17" t="s">
        <v>143</v>
      </c>
      <c r="AU159" s="17" t="s">
        <v>88</v>
      </c>
    </row>
    <row r="160" spans="2:65" s="12" customFormat="1">
      <c r="B160" s="144"/>
      <c r="D160" s="145" t="s">
        <v>145</v>
      </c>
      <c r="E160" s="146" t="s">
        <v>35</v>
      </c>
      <c r="F160" s="147" t="s">
        <v>1251</v>
      </c>
      <c r="H160" s="148">
        <v>20.8</v>
      </c>
      <c r="I160" s="149"/>
      <c r="L160" s="144"/>
      <c r="M160" s="150"/>
      <c r="T160" s="151"/>
      <c r="AT160" s="146" t="s">
        <v>145</v>
      </c>
      <c r="AU160" s="146" t="s">
        <v>88</v>
      </c>
      <c r="AV160" s="12" t="s">
        <v>88</v>
      </c>
      <c r="AW160" s="12" t="s">
        <v>37</v>
      </c>
      <c r="AX160" s="12" t="s">
        <v>86</v>
      </c>
      <c r="AY160" s="146" t="s">
        <v>129</v>
      </c>
    </row>
    <row r="161" spans="2:65" s="1" customFormat="1" ht="24.2" customHeight="1">
      <c r="B161" s="32"/>
      <c r="C161" s="127" t="s">
        <v>381</v>
      </c>
      <c r="D161" s="127" t="s">
        <v>132</v>
      </c>
      <c r="E161" s="128" t="s">
        <v>1256</v>
      </c>
      <c r="F161" s="129" t="s">
        <v>1257</v>
      </c>
      <c r="G161" s="130" t="s">
        <v>140</v>
      </c>
      <c r="H161" s="131">
        <v>4.8</v>
      </c>
      <c r="I161" s="132"/>
      <c r="J161" s="133">
        <f>ROUND(I161*H161,2)</f>
        <v>0</v>
      </c>
      <c r="K161" s="129" t="s">
        <v>141</v>
      </c>
      <c r="L161" s="32"/>
      <c r="M161" s="134" t="s">
        <v>35</v>
      </c>
      <c r="N161" s="135" t="s">
        <v>49</v>
      </c>
      <c r="P161" s="136">
        <f>O161*H161</f>
        <v>0</v>
      </c>
      <c r="Q161" s="136">
        <v>1.4999999999999999E-4</v>
      </c>
      <c r="R161" s="136">
        <f>Q161*H161</f>
        <v>7.1999999999999994E-4</v>
      </c>
      <c r="S161" s="136">
        <v>0</v>
      </c>
      <c r="T161" s="137">
        <f>S161*H161</f>
        <v>0</v>
      </c>
      <c r="AR161" s="138" t="s">
        <v>136</v>
      </c>
      <c r="AT161" s="138" t="s">
        <v>132</v>
      </c>
      <c r="AU161" s="138" t="s">
        <v>88</v>
      </c>
      <c r="AY161" s="17" t="s">
        <v>129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86</v>
      </c>
      <c r="BK161" s="139">
        <f>ROUND(I161*H161,2)</f>
        <v>0</v>
      </c>
      <c r="BL161" s="17" t="s">
        <v>136</v>
      </c>
      <c r="BM161" s="138" t="s">
        <v>1258</v>
      </c>
    </row>
    <row r="162" spans="2:65" s="1" customFormat="1">
      <c r="B162" s="32"/>
      <c r="D162" s="140" t="s">
        <v>143</v>
      </c>
      <c r="F162" s="141" t="s">
        <v>1259</v>
      </c>
      <c r="I162" s="142"/>
      <c r="L162" s="32"/>
      <c r="M162" s="143"/>
      <c r="T162" s="53"/>
      <c r="AT162" s="17" t="s">
        <v>143</v>
      </c>
      <c r="AU162" s="17" t="s">
        <v>88</v>
      </c>
    </row>
    <row r="163" spans="2:65" s="12" customFormat="1">
      <c r="B163" s="144"/>
      <c r="D163" s="145" t="s">
        <v>145</v>
      </c>
      <c r="E163" s="146" t="s">
        <v>35</v>
      </c>
      <c r="F163" s="147" t="s">
        <v>1260</v>
      </c>
      <c r="H163" s="148">
        <v>4</v>
      </c>
      <c r="I163" s="149"/>
      <c r="L163" s="144"/>
      <c r="M163" s="150"/>
      <c r="T163" s="151"/>
      <c r="AT163" s="146" t="s">
        <v>145</v>
      </c>
      <c r="AU163" s="146" t="s">
        <v>88</v>
      </c>
      <c r="AV163" s="12" t="s">
        <v>88</v>
      </c>
      <c r="AW163" s="12" t="s">
        <v>37</v>
      </c>
      <c r="AX163" s="12" t="s">
        <v>86</v>
      </c>
      <c r="AY163" s="146" t="s">
        <v>129</v>
      </c>
    </row>
    <row r="164" spans="2:65" s="12" customFormat="1">
      <c r="B164" s="144"/>
      <c r="D164" s="145" t="s">
        <v>145</v>
      </c>
      <c r="F164" s="147" t="s">
        <v>1261</v>
      </c>
      <c r="H164" s="148">
        <v>4.8</v>
      </c>
      <c r="I164" s="149"/>
      <c r="L164" s="144"/>
      <c r="M164" s="150"/>
      <c r="T164" s="151"/>
      <c r="AT164" s="146" t="s">
        <v>145</v>
      </c>
      <c r="AU164" s="146" t="s">
        <v>88</v>
      </c>
      <c r="AV164" s="12" t="s">
        <v>88</v>
      </c>
      <c r="AW164" s="12" t="s">
        <v>4</v>
      </c>
      <c r="AX164" s="12" t="s">
        <v>86</v>
      </c>
      <c r="AY164" s="146" t="s">
        <v>129</v>
      </c>
    </row>
    <row r="165" spans="2:65" s="1" customFormat="1" ht="16.5" customHeight="1">
      <c r="B165" s="32"/>
      <c r="C165" s="127" t="s">
        <v>387</v>
      </c>
      <c r="D165" s="127" t="s">
        <v>132</v>
      </c>
      <c r="E165" s="128" t="s">
        <v>1262</v>
      </c>
      <c r="F165" s="129" t="s">
        <v>1263</v>
      </c>
      <c r="G165" s="130" t="s">
        <v>172</v>
      </c>
      <c r="H165" s="131">
        <v>0.624</v>
      </c>
      <c r="I165" s="132"/>
      <c r="J165" s="133">
        <f>ROUND(I165*H165,2)</f>
        <v>0</v>
      </c>
      <c r="K165" s="129" t="s">
        <v>141</v>
      </c>
      <c r="L165" s="32"/>
      <c r="M165" s="134" t="s">
        <v>35</v>
      </c>
      <c r="N165" s="135" t="s">
        <v>49</v>
      </c>
      <c r="P165" s="136">
        <f>O165*H165</f>
        <v>0</v>
      </c>
      <c r="Q165" s="136">
        <v>1.0606199999999999</v>
      </c>
      <c r="R165" s="136">
        <f>Q165*H165</f>
        <v>0.6618268799999999</v>
      </c>
      <c r="S165" s="136">
        <v>0</v>
      </c>
      <c r="T165" s="137">
        <f>S165*H165</f>
        <v>0</v>
      </c>
      <c r="AR165" s="138" t="s">
        <v>136</v>
      </c>
      <c r="AT165" s="138" t="s">
        <v>132</v>
      </c>
      <c r="AU165" s="138" t="s">
        <v>88</v>
      </c>
      <c r="AY165" s="17" t="s">
        <v>129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86</v>
      </c>
      <c r="BK165" s="139">
        <f>ROUND(I165*H165,2)</f>
        <v>0</v>
      </c>
      <c r="BL165" s="17" t="s">
        <v>136</v>
      </c>
      <c r="BM165" s="138" t="s">
        <v>1264</v>
      </c>
    </row>
    <row r="166" spans="2:65" s="1" customFormat="1">
      <c r="B166" s="32"/>
      <c r="D166" s="140" t="s">
        <v>143</v>
      </c>
      <c r="F166" s="141" t="s">
        <v>1265</v>
      </c>
      <c r="I166" s="142"/>
      <c r="L166" s="32"/>
      <c r="M166" s="143"/>
      <c r="T166" s="53"/>
      <c r="AT166" s="17" t="s">
        <v>143</v>
      </c>
      <c r="AU166" s="17" t="s">
        <v>88</v>
      </c>
    </row>
    <row r="167" spans="2:65" s="12" customFormat="1">
      <c r="B167" s="144"/>
      <c r="D167" s="145" t="s">
        <v>145</v>
      </c>
      <c r="E167" s="146" t="s">
        <v>35</v>
      </c>
      <c r="F167" s="147" t="s">
        <v>1266</v>
      </c>
      <c r="H167" s="148">
        <v>0.624</v>
      </c>
      <c r="I167" s="149"/>
      <c r="L167" s="144"/>
      <c r="M167" s="150"/>
      <c r="T167" s="151"/>
      <c r="AT167" s="146" t="s">
        <v>145</v>
      </c>
      <c r="AU167" s="146" t="s">
        <v>88</v>
      </c>
      <c r="AV167" s="12" t="s">
        <v>88</v>
      </c>
      <c r="AW167" s="12" t="s">
        <v>37</v>
      </c>
      <c r="AX167" s="12" t="s">
        <v>86</v>
      </c>
      <c r="AY167" s="146" t="s">
        <v>129</v>
      </c>
    </row>
    <row r="168" spans="2:65" s="11" customFormat="1" ht="22.9" customHeight="1">
      <c r="B168" s="115"/>
      <c r="D168" s="116" t="s">
        <v>77</v>
      </c>
      <c r="E168" s="125" t="s">
        <v>169</v>
      </c>
      <c r="F168" s="125" t="s">
        <v>1267</v>
      </c>
      <c r="I168" s="118"/>
      <c r="J168" s="126">
        <f>BK168</f>
        <v>0</v>
      </c>
      <c r="L168" s="115"/>
      <c r="M168" s="120"/>
      <c r="P168" s="121">
        <f>SUM(P169:P175)</f>
        <v>0</v>
      </c>
      <c r="R168" s="121">
        <f>SUM(R169:R175)</f>
        <v>14.830625999999999</v>
      </c>
      <c r="T168" s="122">
        <f>SUM(T169:T175)</f>
        <v>0</v>
      </c>
      <c r="AR168" s="116" t="s">
        <v>86</v>
      </c>
      <c r="AT168" s="123" t="s">
        <v>77</v>
      </c>
      <c r="AU168" s="123" t="s">
        <v>86</v>
      </c>
      <c r="AY168" s="116" t="s">
        <v>129</v>
      </c>
      <c r="BK168" s="124">
        <f>SUM(BK169:BK175)</f>
        <v>0</v>
      </c>
    </row>
    <row r="169" spans="2:65" s="1" customFormat="1" ht="16.5" customHeight="1">
      <c r="B169" s="32"/>
      <c r="C169" s="127" t="s">
        <v>392</v>
      </c>
      <c r="D169" s="127" t="s">
        <v>132</v>
      </c>
      <c r="E169" s="128" t="s">
        <v>1268</v>
      </c>
      <c r="F169" s="129" t="s">
        <v>1269</v>
      </c>
      <c r="G169" s="130" t="s">
        <v>140</v>
      </c>
      <c r="H169" s="131">
        <v>9.33</v>
      </c>
      <c r="I169" s="132"/>
      <c r="J169" s="133">
        <f>ROUND(I169*H169,2)</f>
        <v>0</v>
      </c>
      <c r="K169" s="129" t="s">
        <v>141</v>
      </c>
      <c r="L169" s="32"/>
      <c r="M169" s="134" t="s">
        <v>35</v>
      </c>
      <c r="N169" s="135" t="s">
        <v>49</v>
      </c>
      <c r="P169" s="136">
        <f>O169*H169</f>
        <v>0</v>
      </c>
      <c r="Q169" s="136">
        <v>0.3674</v>
      </c>
      <c r="R169" s="136">
        <f>Q169*H169</f>
        <v>3.4278420000000001</v>
      </c>
      <c r="S169" s="136">
        <v>0</v>
      </c>
      <c r="T169" s="137">
        <f>S169*H169</f>
        <v>0</v>
      </c>
      <c r="AR169" s="138" t="s">
        <v>136</v>
      </c>
      <c r="AT169" s="138" t="s">
        <v>132</v>
      </c>
      <c r="AU169" s="138" t="s">
        <v>88</v>
      </c>
      <c r="AY169" s="17" t="s">
        <v>129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86</v>
      </c>
      <c r="BK169" s="139">
        <f>ROUND(I169*H169,2)</f>
        <v>0</v>
      </c>
      <c r="BL169" s="17" t="s">
        <v>136</v>
      </c>
      <c r="BM169" s="138" t="s">
        <v>1270</v>
      </c>
    </row>
    <row r="170" spans="2:65" s="1" customFormat="1">
      <c r="B170" s="32"/>
      <c r="D170" s="140" t="s">
        <v>143</v>
      </c>
      <c r="F170" s="141" t="s">
        <v>1271</v>
      </c>
      <c r="I170" s="142"/>
      <c r="L170" s="32"/>
      <c r="M170" s="143"/>
      <c r="T170" s="53"/>
      <c r="AT170" s="17" t="s">
        <v>143</v>
      </c>
      <c r="AU170" s="17" t="s">
        <v>88</v>
      </c>
    </row>
    <row r="171" spans="2:65" s="1" customFormat="1" ht="24.2" customHeight="1">
      <c r="B171" s="32"/>
      <c r="C171" s="127" t="s">
        <v>399</v>
      </c>
      <c r="D171" s="127" t="s">
        <v>132</v>
      </c>
      <c r="E171" s="128" t="s">
        <v>1087</v>
      </c>
      <c r="F171" s="129" t="s">
        <v>1088</v>
      </c>
      <c r="G171" s="130" t="s">
        <v>358</v>
      </c>
      <c r="H171" s="131">
        <v>61.2</v>
      </c>
      <c r="I171" s="132"/>
      <c r="J171" s="133">
        <f>ROUND(I171*H171,2)</f>
        <v>0</v>
      </c>
      <c r="K171" s="129" t="s">
        <v>141</v>
      </c>
      <c r="L171" s="32"/>
      <c r="M171" s="134" t="s">
        <v>35</v>
      </c>
      <c r="N171" s="135" t="s">
        <v>49</v>
      </c>
      <c r="P171" s="136">
        <f>O171*H171</f>
        <v>0</v>
      </c>
      <c r="Q171" s="136">
        <v>0.14041999999999999</v>
      </c>
      <c r="R171" s="136">
        <f>Q171*H171</f>
        <v>8.5937039999999989</v>
      </c>
      <c r="S171" s="136">
        <v>0</v>
      </c>
      <c r="T171" s="137">
        <f>S171*H171</f>
        <v>0</v>
      </c>
      <c r="AR171" s="138" t="s">
        <v>136</v>
      </c>
      <c r="AT171" s="138" t="s">
        <v>132</v>
      </c>
      <c r="AU171" s="138" t="s">
        <v>88</v>
      </c>
      <c r="AY171" s="17" t="s">
        <v>129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86</v>
      </c>
      <c r="BK171" s="139">
        <f>ROUND(I171*H171,2)</f>
        <v>0</v>
      </c>
      <c r="BL171" s="17" t="s">
        <v>136</v>
      </c>
      <c r="BM171" s="138" t="s">
        <v>1272</v>
      </c>
    </row>
    <row r="172" spans="2:65" s="1" customFormat="1">
      <c r="B172" s="32"/>
      <c r="D172" s="140" t="s">
        <v>143</v>
      </c>
      <c r="F172" s="141" t="s">
        <v>1090</v>
      </c>
      <c r="I172" s="142"/>
      <c r="L172" s="32"/>
      <c r="M172" s="143"/>
      <c r="T172" s="53"/>
      <c r="AT172" s="17" t="s">
        <v>143</v>
      </c>
      <c r="AU172" s="17" t="s">
        <v>88</v>
      </c>
    </row>
    <row r="173" spans="2:65" s="12" customFormat="1">
      <c r="B173" s="144"/>
      <c r="D173" s="145" t="s">
        <v>145</v>
      </c>
      <c r="E173" s="146" t="s">
        <v>35</v>
      </c>
      <c r="F173" s="147" t="s">
        <v>1273</v>
      </c>
      <c r="H173" s="148">
        <v>61.2</v>
      </c>
      <c r="I173" s="149"/>
      <c r="L173" s="144"/>
      <c r="M173" s="150"/>
      <c r="T173" s="151"/>
      <c r="AT173" s="146" t="s">
        <v>145</v>
      </c>
      <c r="AU173" s="146" t="s">
        <v>88</v>
      </c>
      <c r="AV173" s="12" t="s">
        <v>88</v>
      </c>
      <c r="AW173" s="12" t="s">
        <v>37</v>
      </c>
      <c r="AX173" s="12" t="s">
        <v>86</v>
      </c>
      <c r="AY173" s="146" t="s">
        <v>129</v>
      </c>
    </row>
    <row r="174" spans="2:65" s="1" customFormat="1" ht="16.5" customHeight="1">
      <c r="B174" s="32"/>
      <c r="C174" s="163" t="s">
        <v>403</v>
      </c>
      <c r="D174" s="163" t="s">
        <v>263</v>
      </c>
      <c r="E174" s="164" t="s">
        <v>1274</v>
      </c>
      <c r="F174" s="165" t="s">
        <v>1275</v>
      </c>
      <c r="G174" s="166" t="s">
        <v>358</v>
      </c>
      <c r="H174" s="167">
        <v>62.423999999999999</v>
      </c>
      <c r="I174" s="168"/>
      <c r="J174" s="169">
        <f>ROUND(I174*H174,2)</f>
        <v>0</v>
      </c>
      <c r="K174" s="165" t="s">
        <v>141</v>
      </c>
      <c r="L174" s="170"/>
      <c r="M174" s="171" t="s">
        <v>35</v>
      </c>
      <c r="N174" s="172" t="s">
        <v>49</v>
      </c>
      <c r="P174" s="136">
        <f>O174*H174</f>
        <v>0</v>
      </c>
      <c r="Q174" s="136">
        <v>4.4999999999999998E-2</v>
      </c>
      <c r="R174" s="136">
        <f>Q174*H174</f>
        <v>2.8090799999999998</v>
      </c>
      <c r="S174" s="136">
        <v>0</v>
      </c>
      <c r="T174" s="137">
        <f>S174*H174</f>
        <v>0</v>
      </c>
      <c r="AR174" s="138" t="s">
        <v>180</v>
      </c>
      <c r="AT174" s="138" t="s">
        <v>263</v>
      </c>
      <c r="AU174" s="138" t="s">
        <v>88</v>
      </c>
      <c r="AY174" s="17" t="s">
        <v>129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86</v>
      </c>
      <c r="BK174" s="139">
        <f>ROUND(I174*H174,2)</f>
        <v>0</v>
      </c>
      <c r="BL174" s="17" t="s">
        <v>136</v>
      </c>
      <c r="BM174" s="138" t="s">
        <v>1276</v>
      </c>
    </row>
    <row r="175" spans="2:65" s="12" customFormat="1">
      <c r="B175" s="144"/>
      <c r="D175" s="145" t="s">
        <v>145</v>
      </c>
      <c r="F175" s="147" t="s">
        <v>1277</v>
      </c>
      <c r="H175" s="148">
        <v>62.423999999999999</v>
      </c>
      <c r="I175" s="149"/>
      <c r="L175" s="144"/>
      <c r="M175" s="150"/>
      <c r="T175" s="151"/>
      <c r="AT175" s="146" t="s">
        <v>145</v>
      </c>
      <c r="AU175" s="146" t="s">
        <v>88</v>
      </c>
      <c r="AV175" s="12" t="s">
        <v>88</v>
      </c>
      <c r="AW175" s="12" t="s">
        <v>4</v>
      </c>
      <c r="AX175" s="12" t="s">
        <v>86</v>
      </c>
      <c r="AY175" s="146" t="s">
        <v>129</v>
      </c>
    </row>
    <row r="176" spans="2:65" s="11" customFormat="1" ht="22.9" customHeight="1">
      <c r="B176" s="115"/>
      <c r="D176" s="116" t="s">
        <v>77</v>
      </c>
      <c r="E176" s="125" t="s">
        <v>1005</v>
      </c>
      <c r="F176" s="125" t="s">
        <v>1006</v>
      </c>
      <c r="I176" s="118"/>
      <c r="J176" s="126">
        <f>BK176</f>
        <v>0</v>
      </c>
      <c r="L176" s="115"/>
      <c r="M176" s="120"/>
      <c r="P176" s="121">
        <f>SUM(P177:P204)</f>
        <v>0</v>
      </c>
      <c r="R176" s="121">
        <f>SUM(R177:R204)</f>
        <v>430.87775999999997</v>
      </c>
      <c r="T176" s="122">
        <f>SUM(T177:T204)</f>
        <v>0</v>
      </c>
      <c r="AR176" s="116" t="s">
        <v>86</v>
      </c>
      <c r="AT176" s="123" t="s">
        <v>77</v>
      </c>
      <c r="AU176" s="123" t="s">
        <v>86</v>
      </c>
      <c r="AY176" s="116" t="s">
        <v>129</v>
      </c>
      <c r="BK176" s="124">
        <f>SUM(BK177:BK204)</f>
        <v>0</v>
      </c>
    </row>
    <row r="177" spans="2:65" s="1" customFormat="1" ht="21.75" customHeight="1">
      <c r="B177" s="32"/>
      <c r="C177" s="127" t="s">
        <v>365</v>
      </c>
      <c r="D177" s="127" t="s">
        <v>132</v>
      </c>
      <c r="E177" s="128" t="s">
        <v>1278</v>
      </c>
      <c r="F177" s="129" t="s">
        <v>917</v>
      </c>
      <c r="G177" s="130" t="s">
        <v>162</v>
      </c>
      <c r="H177" s="131">
        <v>222.4</v>
      </c>
      <c r="I177" s="132"/>
      <c r="J177" s="133">
        <f>ROUND(I177*H177,2)</f>
        <v>0</v>
      </c>
      <c r="K177" s="129" t="s">
        <v>141</v>
      </c>
      <c r="L177" s="32"/>
      <c r="M177" s="134" t="s">
        <v>35</v>
      </c>
      <c r="N177" s="135" t="s">
        <v>49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136</v>
      </c>
      <c r="AT177" s="138" t="s">
        <v>132</v>
      </c>
      <c r="AU177" s="138" t="s">
        <v>88</v>
      </c>
      <c r="AY177" s="17" t="s">
        <v>129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86</v>
      </c>
      <c r="BK177" s="139">
        <f>ROUND(I177*H177,2)</f>
        <v>0</v>
      </c>
      <c r="BL177" s="17" t="s">
        <v>136</v>
      </c>
      <c r="BM177" s="138" t="s">
        <v>438</v>
      </c>
    </row>
    <row r="178" spans="2:65" s="1" customFormat="1">
      <c r="B178" s="32"/>
      <c r="D178" s="140" t="s">
        <v>143</v>
      </c>
      <c r="F178" s="141" t="s">
        <v>1279</v>
      </c>
      <c r="I178" s="142"/>
      <c r="L178" s="32"/>
      <c r="M178" s="143"/>
      <c r="T178" s="53"/>
      <c r="AT178" s="17" t="s">
        <v>143</v>
      </c>
      <c r="AU178" s="17" t="s">
        <v>88</v>
      </c>
    </row>
    <row r="179" spans="2:65" s="12" customFormat="1">
      <c r="B179" s="144"/>
      <c r="D179" s="145" t="s">
        <v>145</v>
      </c>
      <c r="E179" s="146" t="s">
        <v>35</v>
      </c>
      <c r="F179" s="147" t="s">
        <v>1280</v>
      </c>
      <c r="H179" s="148">
        <v>83.8</v>
      </c>
      <c r="I179" s="149"/>
      <c r="L179" s="144"/>
      <c r="M179" s="150"/>
      <c r="T179" s="151"/>
      <c r="AT179" s="146" t="s">
        <v>145</v>
      </c>
      <c r="AU179" s="146" t="s">
        <v>88</v>
      </c>
      <c r="AV179" s="12" t="s">
        <v>88</v>
      </c>
      <c r="AW179" s="12" t="s">
        <v>37</v>
      </c>
      <c r="AX179" s="12" t="s">
        <v>78</v>
      </c>
      <c r="AY179" s="146" t="s">
        <v>129</v>
      </c>
    </row>
    <row r="180" spans="2:65" s="12" customFormat="1">
      <c r="B180" s="144"/>
      <c r="D180" s="145" t="s">
        <v>145</v>
      </c>
      <c r="E180" s="146" t="s">
        <v>35</v>
      </c>
      <c r="F180" s="147" t="s">
        <v>1281</v>
      </c>
      <c r="H180" s="148">
        <v>37.4</v>
      </c>
      <c r="I180" s="149"/>
      <c r="L180" s="144"/>
      <c r="M180" s="150"/>
      <c r="T180" s="151"/>
      <c r="AT180" s="146" t="s">
        <v>145</v>
      </c>
      <c r="AU180" s="146" t="s">
        <v>88</v>
      </c>
      <c r="AV180" s="12" t="s">
        <v>88</v>
      </c>
      <c r="AW180" s="12" t="s">
        <v>37</v>
      </c>
      <c r="AX180" s="12" t="s">
        <v>78</v>
      </c>
      <c r="AY180" s="146" t="s">
        <v>129</v>
      </c>
    </row>
    <row r="181" spans="2:65" s="12" customFormat="1">
      <c r="B181" s="144"/>
      <c r="D181" s="145" t="s">
        <v>145</v>
      </c>
      <c r="E181" s="146" t="s">
        <v>35</v>
      </c>
      <c r="F181" s="147" t="s">
        <v>1282</v>
      </c>
      <c r="H181" s="148">
        <v>101.2</v>
      </c>
      <c r="I181" s="149"/>
      <c r="L181" s="144"/>
      <c r="M181" s="150"/>
      <c r="T181" s="151"/>
      <c r="AT181" s="146" t="s">
        <v>145</v>
      </c>
      <c r="AU181" s="146" t="s">
        <v>88</v>
      </c>
      <c r="AV181" s="12" t="s">
        <v>88</v>
      </c>
      <c r="AW181" s="12" t="s">
        <v>37</v>
      </c>
      <c r="AX181" s="12" t="s">
        <v>78</v>
      </c>
      <c r="AY181" s="146" t="s">
        <v>129</v>
      </c>
    </row>
    <row r="182" spans="2:65" s="13" customFormat="1">
      <c r="B182" s="152"/>
      <c r="D182" s="145" t="s">
        <v>145</v>
      </c>
      <c r="E182" s="153" t="s">
        <v>35</v>
      </c>
      <c r="F182" s="154" t="s">
        <v>148</v>
      </c>
      <c r="H182" s="155">
        <v>222.39999999999998</v>
      </c>
      <c r="I182" s="156"/>
      <c r="L182" s="152"/>
      <c r="M182" s="157"/>
      <c r="T182" s="158"/>
      <c r="AT182" s="153" t="s">
        <v>145</v>
      </c>
      <c r="AU182" s="153" t="s">
        <v>88</v>
      </c>
      <c r="AV182" s="13" t="s">
        <v>136</v>
      </c>
      <c r="AW182" s="13" t="s">
        <v>37</v>
      </c>
      <c r="AX182" s="13" t="s">
        <v>86</v>
      </c>
      <c r="AY182" s="153" t="s">
        <v>129</v>
      </c>
    </row>
    <row r="183" spans="2:65" s="1" customFormat="1" ht="37.9" customHeight="1">
      <c r="B183" s="32"/>
      <c r="C183" s="127" t="s">
        <v>412</v>
      </c>
      <c r="D183" s="127" t="s">
        <v>132</v>
      </c>
      <c r="E183" s="128" t="s">
        <v>1010</v>
      </c>
      <c r="F183" s="129" t="s">
        <v>1011</v>
      </c>
      <c r="G183" s="130" t="s">
        <v>162</v>
      </c>
      <c r="H183" s="131">
        <v>222.4</v>
      </c>
      <c r="I183" s="132"/>
      <c r="J183" s="133">
        <f>ROUND(I183*H183,2)</f>
        <v>0</v>
      </c>
      <c r="K183" s="129" t="s">
        <v>141</v>
      </c>
      <c r="L183" s="32"/>
      <c r="M183" s="134" t="s">
        <v>35</v>
      </c>
      <c r="N183" s="135" t="s">
        <v>49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136</v>
      </c>
      <c r="AT183" s="138" t="s">
        <v>132</v>
      </c>
      <c r="AU183" s="138" t="s">
        <v>88</v>
      </c>
      <c r="AY183" s="17" t="s">
        <v>129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86</v>
      </c>
      <c r="BK183" s="139">
        <f>ROUND(I183*H183,2)</f>
        <v>0</v>
      </c>
      <c r="BL183" s="17" t="s">
        <v>136</v>
      </c>
      <c r="BM183" s="138" t="s">
        <v>450</v>
      </c>
    </row>
    <row r="184" spans="2:65" s="1" customFormat="1">
      <c r="B184" s="32"/>
      <c r="D184" s="140" t="s">
        <v>143</v>
      </c>
      <c r="F184" s="141" t="s">
        <v>1013</v>
      </c>
      <c r="I184" s="142"/>
      <c r="L184" s="32"/>
      <c r="M184" s="143"/>
      <c r="T184" s="53"/>
      <c r="AT184" s="17" t="s">
        <v>143</v>
      </c>
      <c r="AU184" s="17" t="s">
        <v>88</v>
      </c>
    </row>
    <row r="185" spans="2:65" s="12" customFormat="1">
      <c r="B185" s="144"/>
      <c r="D185" s="145" t="s">
        <v>145</v>
      </c>
      <c r="E185" s="146" t="s">
        <v>35</v>
      </c>
      <c r="F185" s="147" t="s">
        <v>1280</v>
      </c>
      <c r="H185" s="148">
        <v>83.8</v>
      </c>
      <c r="I185" s="149"/>
      <c r="L185" s="144"/>
      <c r="M185" s="150"/>
      <c r="T185" s="151"/>
      <c r="AT185" s="146" t="s">
        <v>145</v>
      </c>
      <c r="AU185" s="146" t="s">
        <v>88</v>
      </c>
      <c r="AV185" s="12" t="s">
        <v>88</v>
      </c>
      <c r="AW185" s="12" t="s">
        <v>37</v>
      </c>
      <c r="AX185" s="12" t="s">
        <v>78</v>
      </c>
      <c r="AY185" s="146" t="s">
        <v>129</v>
      </c>
    </row>
    <row r="186" spans="2:65" s="12" customFormat="1">
      <c r="B186" s="144"/>
      <c r="D186" s="145" t="s">
        <v>145</v>
      </c>
      <c r="E186" s="146" t="s">
        <v>35</v>
      </c>
      <c r="F186" s="147" t="s">
        <v>1281</v>
      </c>
      <c r="H186" s="148">
        <v>37.4</v>
      </c>
      <c r="I186" s="149"/>
      <c r="L186" s="144"/>
      <c r="M186" s="150"/>
      <c r="T186" s="151"/>
      <c r="AT186" s="146" t="s">
        <v>145</v>
      </c>
      <c r="AU186" s="146" t="s">
        <v>88</v>
      </c>
      <c r="AV186" s="12" t="s">
        <v>88</v>
      </c>
      <c r="AW186" s="12" t="s">
        <v>37</v>
      </c>
      <c r="AX186" s="12" t="s">
        <v>78</v>
      </c>
      <c r="AY186" s="146" t="s">
        <v>129</v>
      </c>
    </row>
    <row r="187" spans="2:65" s="12" customFormat="1">
      <c r="B187" s="144"/>
      <c r="D187" s="145" t="s">
        <v>145</v>
      </c>
      <c r="E187" s="146" t="s">
        <v>35</v>
      </c>
      <c r="F187" s="147" t="s">
        <v>1282</v>
      </c>
      <c r="H187" s="148">
        <v>101.2</v>
      </c>
      <c r="I187" s="149"/>
      <c r="L187" s="144"/>
      <c r="M187" s="150"/>
      <c r="T187" s="151"/>
      <c r="AT187" s="146" t="s">
        <v>145</v>
      </c>
      <c r="AU187" s="146" t="s">
        <v>88</v>
      </c>
      <c r="AV187" s="12" t="s">
        <v>88</v>
      </c>
      <c r="AW187" s="12" t="s">
        <v>37</v>
      </c>
      <c r="AX187" s="12" t="s">
        <v>78</v>
      </c>
      <c r="AY187" s="146" t="s">
        <v>129</v>
      </c>
    </row>
    <row r="188" spans="2:65" s="13" customFormat="1">
      <c r="B188" s="152"/>
      <c r="D188" s="145" t="s">
        <v>145</v>
      </c>
      <c r="E188" s="153" t="s">
        <v>35</v>
      </c>
      <c r="F188" s="154" t="s">
        <v>148</v>
      </c>
      <c r="H188" s="155">
        <v>222.39999999999998</v>
      </c>
      <c r="I188" s="156"/>
      <c r="L188" s="152"/>
      <c r="M188" s="157"/>
      <c r="T188" s="158"/>
      <c r="AT188" s="153" t="s">
        <v>145</v>
      </c>
      <c r="AU188" s="153" t="s">
        <v>88</v>
      </c>
      <c r="AV188" s="13" t="s">
        <v>136</v>
      </c>
      <c r="AW188" s="13" t="s">
        <v>37</v>
      </c>
      <c r="AX188" s="13" t="s">
        <v>86</v>
      </c>
      <c r="AY188" s="153" t="s">
        <v>129</v>
      </c>
    </row>
    <row r="189" spans="2:65" s="1" customFormat="1" ht="24.2" customHeight="1">
      <c r="B189" s="32"/>
      <c r="C189" s="127" t="s">
        <v>417</v>
      </c>
      <c r="D189" s="127" t="s">
        <v>132</v>
      </c>
      <c r="E189" s="128" t="s">
        <v>933</v>
      </c>
      <c r="F189" s="129" t="s">
        <v>934</v>
      </c>
      <c r="G189" s="130" t="s">
        <v>172</v>
      </c>
      <c r="H189" s="131">
        <v>400.32</v>
      </c>
      <c r="I189" s="132"/>
      <c r="J189" s="133">
        <f>ROUND(I189*H189,2)</f>
        <v>0</v>
      </c>
      <c r="K189" s="129" t="s">
        <v>141</v>
      </c>
      <c r="L189" s="32"/>
      <c r="M189" s="134" t="s">
        <v>35</v>
      </c>
      <c r="N189" s="135" t="s">
        <v>49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136</v>
      </c>
      <c r="AT189" s="138" t="s">
        <v>132</v>
      </c>
      <c r="AU189" s="138" t="s">
        <v>88</v>
      </c>
      <c r="AY189" s="17" t="s">
        <v>129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86</v>
      </c>
      <c r="BK189" s="139">
        <f>ROUND(I189*H189,2)</f>
        <v>0</v>
      </c>
      <c r="BL189" s="17" t="s">
        <v>136</v>
      </c>
      <c r="BM189" s="138" t="s">
        <v>460</v>
      </c>
    </row>
    <row r="190" spans="2:65" s="1" customFormat="1">
      <c r="B190" s="32"/>
      <c r="D190" s="140" t="s">
        <v>143</v>
      </c>
      <c r="F190" s="141" t="s">
        <v>936</v>
      </c>
      <c r="I190" s="142"/>
      <c r="L190" s="32"/>
      <c r="M190" s="143"/>
      <c r="T190" s="53"/>
      <c r="AT190" s="17" t="s">
        <v>143</v>
      </c>
      <c r="AU190" s="17" t="s">
        <v>88</v>
      </c>
    </row>
    <row r="191" spans="2:65" s="12" customFormat="1">
      <c r="B191" s="144"/>
      <c r="D191" s="145" t="s">
        <v>145</v>
      </c>
      <c r="E191" s="146" t="s">
        <v>35</v>
      </c>
      <c r="F191" s="147" t="s">
        <v>1283</v>
      </c>
      <c r="H191" s="148">
        <v>400.32</v>
      </c>
      <c r="I191" s="149"/>
      <c r="L191" s="144"/>
      <c r="M191" s="150"/>
      <c r="T191" s="151"/>
      <c r="AT191" s="146" t="s">
        <v>145</v>
      </c>
      <c r="AU191" s="146" t="s">
        <v>88</v>
      </c>
      <c r="AV191" s="12" t="s">
        <v>88</v>
      </c>
      <c r="AW191" s="12" t="s">
        <v>37</v>
      </c>
      <c r="AX191" s="12" t="s">
        <v>78</v>
      </c>
      <c r="AY191" s="146" t="s">
        <v>129</v>
      </c>
    </row>
    <row r="192" spans="2:65" s="13" customFormat="1">
      <c r="B192" s="152"/>
      <c r="D192" s="145" t="s">
        <v>145</v>
      </c>
      <c r="E192" s="153" t="s">
        <v>35</v>
      </c>
      <c r="F192" s="154" t="s">
        <v>148</v>
      </c>
      <c r="H192" s="155">
        <v>400.32</v>
      </c>
      <c r="I192" s="156"/>
      <c r="L192" s="152"/>
      <c r="M192" s="157"/>
      <c r="T192" s="158"/>
      <c r="AT192" s="153" t="s">
        <v>145</v>
      </c>
      <c r="AU192" s="153" t="s">
        <v>88</v>
      </c>
      <c r="AV192" s="13" t="s">
        <v>136</v>
      </c>
      <c r="AW192" s="13" t="s">
        <v>37</v>
      </c>
      <c r="AX192" s="13" t="s">
        <v>86</v>
      </c>
      <c r="AY192" s="153" t="s">
        <v>129</v>
      </c>
    </row>
    <row r="193" spans="2:65" s="1" customFormat="1" ht="24.2" customHeight="1">
      <c r="B193" s="32"/>
      <c r="C193" s="127" t="s">
        <v>424</v>
      </c>
      <c r="D193" s="127" t="s">
        <v>132</v>
      </c>
      <c r="E193" s="128" t="s">
        <v>1016</v>
      </c>
      <c r="F193" s="129" t="s">
        <v>1017</v>
      </c>
      <c r="G193" s="130" t="s">
        <v>140</v>
      </c>
      <c r="H193" s="131">
        <v>1112</v>
      </c>
      <c r="I193" s="132"/>
      <c r="J193" s="133">
        <f>ROUND(I193*H193,2)</f>
        <v>0</v>
      </c>
      <c r="K193" s="129" t="s">
        <v>141</v>
      </c>
      <c r="L193" s="32"/>
      <c r="M193" s="134" t="s">
        <v>35</v>
      </c>
      <c r="N193" s="135" t="s">
        <v>49</v>
      </c>
      <c r="P193" s="136">
        <f>O193*H193</f>
        <v>0</v>
      </c>
      <c r="Q193" s="136">
        <v>0.38700000000000001</v>
      </c>
      <c r="R193" s="136">
        <f>Q193*H193</f>
        <v>430.34399999999999</v>
      </c>
      <c r="S193" s="136">
        <v>0</v>
      </c>
      <c r="T193" s="137">
        <f>S193*H193</f>
        <v>0</v>
      </c>
      <c r="AR193" s="138" t="s">
        <v>136</v>
      </c>
      <c r="AT193" s="138" t="s">
        <v>132</v>
      </c>
      <c r="AU193" s="138" t="s">
        <v>88</v>
      </c>
      <c r="AY193" s="17" t="s">
        <v>129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86</v>
      </c>
      <c r="BK193" s="139">
        <f>ROUND(I193*H193,2)</f>
        <v>0</v>
      </c>
      <c r="BL193" s="17" t="s">
        <v>136</v>
      </c>
      <c r="BM193" s="138" t="s">
        <v>1284</v>
      </c>
    </row>
    <row r="194" spans="2:65" s="1" customFormat="1">
      <c r="B194" s="32"/>
      <c r="D194" s="140" t="s">
        <v>143</v>
      </c>
      <c r="F194" s="141" t="s">
        <v>1019</v>
      </c>
      <c r="I194" s="142"/>
      <c r="L194" s="32"/>
      <c r="M194" s="143"/>
      <c r="T194" s="53"/>
      <c r="AT194" s="17" t="s">
        <v>143</v>
      </c>
      <c r="AU194" s="17" t="s">
        <v>88</v>
      </c>
    </row>
    <row r="195" spans="2:65" s="12" customFormat="1">
      <c r="B195" s="144"/>
      <c r="D195" s="145" t="s">
        <v>145</v>
      </c>
      <c r="E195" s="146" t="s">
        <v>35</v>
      </c>
      <c r="F195" s="147" t="s">
        <v>1285</v>
      </c>
      <c r="H195" s="148">
        <v>419</v>
      </c>
      <c r="I195" s="149"/>
      <c r="L195" s="144"/>
      <c r="M195" s="150"/>
      <c r="T195" s="151"/>
      <c r="AT195" s="146" t="s">
        <v>145</v>
      </c>
      <c r="AU195" s="146" t="s">
        <v>88</v>
      </c>
      <c r="AV195" s="12" t="s">
        <v>88</v>
      </c>
      <c r="AW195" s="12" t="s">
        <v>37</v>
      </c>
      <c r="AX195" s="12" t="s">
        <v>78</v>
      </c>
      <c r="AY195" s="146" t="s">
        <v>129</v>
      </c>
    </row>
    <row r="196" spans="2:65" s="12" customFormat="1">
      <c r="B196" s="144"/>
      <c r="D196" s="145" t="s">
        <v>145</v>
      </c>
      <c r="E196" s="146" t="s">
        <v>35</v>
      </c>
      <c r="F196" s="147" t="s">
        <v>1286</v>
      </c>
      <c r="H196" s="148">
        <v>187</v>
      </c>
      <c r="I196" s="149"/>
      <c r="L196" s="144"/>
      <c r="M196" s="150"/>
      <c r="T196" s="151"/>
      <c r="AT196" s="146" t="s">
        <v>145</v>
      </c>
      <c r="AU196" s="146" t="s">
        <v>88</v>
      </c>
      <c r="AV196" s="12" t="s">
        <v>88</v>
      </c>
      <c r="AW196" s="12" t="s">
        <v>37</v>
      </c>
      <c r="AX196" s="12" t="s">
        <v>78</v>
      </c>
      <c r="AY196" s="146" t="s">
        <v>129</v>
      </c>
    </row>
    <row r="197" spans="2:65" s="12" customFormat="1">
      <c r="B197" s="144"/>
      <c r="D197" s="145" t="s">
        <v>145</v>
      </c>
      <c r="E197" s="146" t="s">
        <v>35</v>
      </c>
      <c r="F197" s="147" t="s">
        <v>1287</v>
      </c>
      <c r="H197" s="148">
        <v>506</v>
      </c>
      <c r="I197" s="149"/>
      <c r="L197" s="144"/>
      <c r="M197" s="150"/>
      <c r="T197" s="151"/>
      <c r="AT197" s="146" t="s">
        <v>145</v>
      </c>
      <c r="AU197" s="146" t="s">
        <v>88</v>
      </c>
      <c r="AV197" s="12" t="s">
        <v>88</v>
      </c>
      <c r="AW197" s="12" t="s">
        <v>37</v>
      </c>
      <c r="AX197" s="12" t="s">
        <v>78</v>
      </c>
      <c r="AY197" s="146" t="s">
        <v>129</v>
      </c>
    </row>
    <row r="198" spans="2:65" s="13" customFormat="1">
      <c r="B198" s="152"/>
      <c r="D198" s="145" t="s">
        <v>145</v>
      </c>
      <c r="E198" s="153" t="s">
        <v>35</v>
      </c>
      <c r="F198" s="154" t="s">
        <v>148</v>
      </c>
      <c r="H198" s="155">
        <v>1112</v>
      </c>
      <c r="I198" s="156"/>
      <c r="L198" s="152"/>
      <c r="M198" s="157"/>
      <c r="T198" s="158"/>
      <c r="AT198" s="153" t="s">
        <v>145</v>
      </c>
      <c r="AU198" s="153" t="s">
        <v>88</v>
      </c>
      <c r="AV198" s="13" t="s">
        <v>136</v>
      </c>
      <c r="AW198" s="13" t="s">
        <v>37</v>
      </c>
      <c r="AX198" s="13" t="s">
        <v>86</v>
      </c>
      <c r="AY198" s="153" t="s">
        <v>129</v>
      </c>
    </row>
    <row r="199" spans="2:65" s="1" customFormat="1" ht="24.2" customHeight="1">
      <c r="B199" s="32"/>
      <c r="C199" s="127" t="s">
        <v>428</v>
      </c>
      <c r="D199" s="127" t="s">
        <v>132</v>
      </c>
      <c r="E199" s="128" t="s">
        <v>1022</v>
      </c>
      <c r="F199" s="129" t="s">
        <v>1023</v>
      </c>
      <c r="G199" s="130" t="s">
        <v>140</v>
      </c>
      <c r="H199" s="131">
        <v>1112</v>
      </c>
      <c r="I199" s="132"/>
      <c r="J199" s="133">
        <f>ROUND(I199*H199,2)</f>
        <v>0</v>
      </c>
      <c r="K199" s="129" t="s">
        <v>141</v>
      </c>
      <c r="L199" s="32"/>
      <c r="M199" s="134" t="s">
        <v>35</v>
      </c>
      <c r="N199" s="135" t="s">
        <v>49</v>
      </c>
      <c r="P199" s="136">
        <f>O199*H199</f>
        <v>0</v>
      </c>
      <c r="Q199" s="136">
        <v>4.8000000000000001E-4</v>
      </c>
      <c r="R199" s="136">
        <f>Q199*H199</f>
        <v>0.53376000000000001</v>
      </c>
      <c r="S199" s="136">
        <v>0</v>
      </c>
      <c r="T199" s="137">
        <f>S199*H199</f>
        <v>0</v>
      </c>
      <c r="AR199" s="138" t="s">
        <v>136</v>
      </c>
      <c r="AT199" s="138" t="s">
        <v>132</v>
      </c>
      <c r="AU199" s="138" t="s">
        <v>88</v>
      </c>
      <c r="AY199" s="17" t="s">
        <v>129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86</v>
      </c>
      <c r="BK199" s="139">
        <f>ROUND(I199*H199,2)</f>
        <v>0</v>
      </c>
      <c r="BL199" s="17" t="s">
        <v>136</v>
      </c>
      <c r="BM199" s="138" t="s">
        <v>490</v>
      </c>
    </row>
    <row r="200" spans="2:65" s="1" customFormat="1">
      <c r="B200" s="32"/>
      <c r="D200" s="140" t="s">
        <v>143</v>
      </c>
      <c r="F200" s="141" t="s">
        <v>1025</v>
      </c>
      <c r="I200" s="142"/>
      <c r="L200" s="32"/>
      <c r="M200" s="143"/>
      <c r="T200" s="53"/>
      <c r="AT200" s="17" t="s">
        <v>143</v>
      </c>
      <c r="AU200" s="17" t="s">
        <v>88</v>
      </c>
    </row>
    <row r="201" spans="2:65" s="12" customFormat="1">
      <c r="B201" s="144"/>
      <c r="D201" s="145" t="s">
        <v>145</v>
      </c>
      <c r="E201" s="146" t="s">
        <v>35</v>
      </c>
      <c r="F201" s="147" t="s">
        <v>1285</v>
      </c>
      <c r="H201" s="148">
        <v>419</v>
      </c>
      <c r="I201" s="149"/>
      <c r="L201" s="144"/>
      <c r="M201" s="150"/>
      <c r="T201" s="151"/>
      <c r="AT201" s="146" t="s">
        <v>145</v>
      </c>
      <c r="AU201" s="146" t="s">
        <v>88</v>
      </c>
      <c r="AV201" s="12" t="s">
        <v>88</v>
      </c>
      <c r="AW201" s="12" t="s">
        <v>37</v>
      </c>
      <c r="AX201" s="12" t="s">
        <v>78</v>
      </c>
      <c r="AY201" s="146" t="s">
        <v>129</v>
      </c>
    </row>
    <row r="202" spans="2:65" s="12" customFormat="1">
      <c r="B202" s="144"/>
      <c r="D202" s="145" t="s">
        <v>145</v>
      </c>
      <c r="E202" s="146" t="s">
        <v>35</v>
      </c>
      <c r="F202" s="147" t="s">
        <v>1286</v>
      </c>
      <c r="H202" s="148">
        <v>187</v>
      </c>
      <c r="I202" s="149"/>
      <c r="L202" s="144"/>
      <c r="M202" s="150"/>
      <c r="T202" s="151"/>
      <c r="AT202" s="146" t="s">
        <v>145</v>
      </c>
      <c r="AU202" s="146" t="s">
        <v>88</v>
      </c>
      <c r="AV202" s="12" t="s">
        <v>88</v>
      </c>
      <c r="AW202" s="12" t="s">
        <v>37</v>
      </c>
      <c r="AX202" s="12" t="s">
        <v>78</v>
      </c>
      <c r="AY202" s="146" t="s">
        <v>129</v>
      </c>
    </row>
    <row r="203" spans="2:65" s="12" customFormat="1">
      <c r="B203" s="144"/>
      <c r="D203" s="145" t="s">
        <v>145</v>
      </c>
      <c r="E203" s="146" t="s">
        <v>35</v>
      </c>
      <c r="F203" s="147" t="s">
        <v>1287</v>
      </c>
      <c r="H203" s="148">
        <v>506</v>
      </c>
      <c r="I203" s="149"/>
      <c r="L203" s="144"/>
      <c r="M203" s="150"/>
      <c r="T203" s="151"/>
      <c r="AT203" s="146" t="s">
        <v>145</v>
      </c>
      <c r="AU203" s="146" t="s">
        <v>88</v>
      </c>
      <c r="AV203" s="12" t="s">
        <v>88</v>
      </c>
      <c r="AW203" s="12" t="s">
        <v>37</v>
      </c>
      <c r="AX203" s="12" t="s">
        <v>78</v>
      </c>
      <c r="AY203" s="146" t="s">
        <v>129</v>
      </c>
    </row>
    <row r="204" spans="2:65" s="13" customFormat="1">
      <c r="B204" s="152"/>
      <c r="D204" s="145" t="s">
        <v>145</v>
      </c>
      <c r="E204" s="153" t="s">
        <v>35</v>
      </c>
      <c r="F204" s="154" t="s">
        <v>148</v>
      </c>
      <c r="H204" s="155">
        <v>1112</v>
      </c>
      <c r="I204" s="156"/>
      <c r="L204" s="152"/>
      <c r="M204" s="157"/>
      <c r="T204" s="158"/>
      <c r="AT204" s="153" t="s">
        <v>145</v>
      </c>
      <c r="AU204" s="153" t="s">
        <v>88</v>
      </c>
      <c r="AV204" s="13" t="s">
        <v>136</v>
      </c>
      <c r="AW204" s="13" t="s">
        <v>37</v>
      </c>
      <c r="AX204" s="13" t="s">
        <v>86</v>
      </c>
      <c r="AY204" s="153" t="s">
        <v>129</v>
      </c>
    </row>
    <row r="205" spans="2:65" s="11" customFormat="1" ht="22.9" customHeight="1">
      <c r="B205" s="115"/>
      <c r="D205" s="116" t="s">
        <v>77</v>
      </c>
      <c r="E205" s="125" t="s">
        <v>1026</v>
      </c>
      <c r="F205" s="125" t="s">
        <v>1288</v>
      </c>
      <c r="I205" s="118"/>
      <c r="J205" s="126">
        <f>BK205</f>
        <v>0</v>
      </c>
      <c r="L205" s="115"/>
      <c r="M205" s="120"/>
      <c r="P205" s="121">
        <f>SUM(P206:P216)</f>
        <v>0</v>
      </c>
      <c r="R205" s="121">
        <f>SUM(R206:R216)</f>
        <v>252.96747899999997</v>
      </c>
      <c r="T205" s="122">
        <f>SUM(T206:T216)</f>
        <v>0</v>
      </c>
      <c r="AR205" s="116" t="s">
        <v>86</v>
      </c>
      <c r="AT205" s="123" t="s">
        <v>77</v>
      </c>
      <c r="AU205" s="123" t="s">
        <v>86</v>
      </c>
      <c r="AY205" s="116" t="s">
        <v>129</v>
      </c>
      <c r="BK205" s="124">
        <f>SUM(BK206:BK216)</f>
        <v>0</v>
      </c>
    </row>
    <row r="206" spans="2:65" s="1" customFormat="1" ht="21.75" customHeight="1">
      <c r="B206" s="32"/>
      <c r="C206" s="127" t="s">
        <v>432</v>
      </c>
      <c r="D206" s="127" t="s">
        <v>132</v>
      </c>
      <c r="E206" s="128" t="s">
        <v>1289</v>
      </c>
      <c r="F206" s="129" t="s">
        <v>1290</v>
      </c>
      <c r="G206" s="130" t="s">
        <v>140</v>
      </c>
      <c r="H206" s="131">
        <v>419</v>
      </c>
      <c r="I206" s="132"/>
      <c r="J206" s="133">
        <f>ROUND(I206*H206,2)</f>
        <v>0</v>
      </c>
      <c r="K206" s="129" t="s">
        <v>141</v>
      </c>
      <c r="L206" s="32"/>
      <c r="M206" s="134" t="s">
        <v>35</v>
      </c>
      <c r="N206" s="135" t="s">
        <v>49</v>
      </c>
      <c r="P206" s="136">
        <f>O206*H206</f>
        <v>0</v>
      </c>
      <c r="Q206" s="136">
        <v>0.34499999999999997</v>
      </c>
      <c r="R206" s="136">
        <f>Q206*H206</f>
        <v>144.55499999999998</v>
      </c>
      <c r="S206" s="136">
        <v>0</v>
      </c>
      <c r="T206" s="137">
        <f>S206*H206</f>
        <v>0</v>
      </c>
      <c r="AR206" s="138" t="s">
        <v>136</v>
      </c>
      <c r="AT206" s="138" t="s">
        <v>132</v>
      </c>
      <c r="AU206" s="138" t="s">
        <v>88</v>
      </c>
      <c r="AY206" s="17" t="s">
        <v>129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86</v>
      </c>
      <c r="BK206" s="139">
        <f>ROUND(I206*H206,2)</f>
        <v>0</v>
      </c>
      <c r="BL206" s="17" t="s">
        <v>136</v>
      </c>
      <c r="BM206" s="138" t="s">
        <v>362</v>
      </c>
    </row>
    <row r="207" spans="2:65" s="1" customFormat="1">
      <c r="B207" s="32"/>
      <c r="D207" s="140" t="s">
        <v>143</v>
      </c>
      <c r="F207" s="141" t="s">
        <v>1291</v>
      </c>
      <c r="I207" s="142"/>
      <c r="L207" s="32"/>
      <c r="M207" s="143"/>
      <c r="T207" s="53"/>
      <c r="AT207" s="17" t="s">
        <v>143</v>
      </c>
      <c r="AU207" s="17" t="s">
        <v>88</v>
      </c>
    </row>
    <row r="208" spans="2:65" s="1" customFormat="1" ht="21.75" customHeight="1">
      <c r="B208" s="32"/>
      <c r="C208" s="127" t="s">
        <v>438</v>
      </c>
      <c r="D208" s="127" t="s">
        <v>132</v>
      </c>
      <c r="E208" s="128" t="s">
        <v>1292</v>
      </c>
      <c r="F208" s="129" t="s">
        <v>1293</v>
      </c>
      <c r="G208" s="130" t="s">
        <v>140</v>
      </c>
      <c r="H208" s="131">
        <v>419</v>
      </c>
      <c r="I208" s="132"/>
      <c r="J208" s="133">
        <f>ROUND(I208*H208,2)</f>
        <v>0</v>
      </c>
      <c r="K208" s="129" t="s">
        <v>141</v>
      </c>
      <c r="L208" s="32"/>
      <c r="M208" s="134" t="s">
        <v>35</v>
      </c>
      <c r="N208" s="135" t="s">
        <v>49</v>
      </c>
      <c r="P208" s="136">
        <f>O208*H208</f>
        <v>0</v>
      </c>
      <c r="Q208" s="136">
        <v>0.14399999999999999</v>
      </c>
      <c r="R208" s="136">
        <f>Q208*H208</f>
        <v>60.335999999999999</v>
      </c>
      <c r="S208" s="136">
        <v>0</v>
      </c>
      <c r="T208" s="137">
        <f>S208*H208</f>
        <v>0</v>
      </c>
      <c r="AR208" s="138" t="s">
        <v>136</v>
      </c>
      <c r="AT208" s="138" t="s">
        <v>132</v>
      </c>
      <c r="AU208" s="138" t="s">
        <v>88</v>
      </c>
      <c r="AY208" s="17" t="s">
        <v>129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86</v>
      </c>
      <c r="BK208" s="139">
        <f>ROUND(I208*H208,2)</f>
        <v>0</v>
      </c>
      <c r="BL208" s="17" t="s">
        <v>136</v>
      </c>
      <c r="BM208" s="138" t="s">
        <v>399</v>
      </c>
    </row>
    <row r="209" spans="2:65" s="1" customFormat="1">
      <c r="B209" s="32"/>
      <c r="D209" s="140" t="s">
        <v>143</v>
      </c>
      <c r="F209" s="141" t="s">
        <v>1294</v>
      </c>
      <c r="I209" s="142"/>
      <c r="L209" s="32"/>
      <c r="M209" s="143"/>
      <c r="T209" s="53"/>
      <c r="AT209" s="17" t="s">
        <v>143</v>
      </c>
      <c r="AU209" s="17" t="s">
        <v>88</v>
      </c>
    </row>
    <row r="210" spans="2:65" s="1" customFormat="1" ht="16.5" customHeight="1">
      <c r="B210" s="32"/>
      <c r="C210" s="127" t="s">
        <v>443</v>
      </c>
      <c r="D210" s="127" t="s">
        <v>132</v>
      </c>
      <c r="E210" s="128" t="s">
        <v>1295</v>
      </c>
      <c r="F210" s="129" t="s">
        <v>1296</v>
      </c>
      <c r="G210" s="130" t="s">
        <v>140</v>
      </c>
      <c r="H210" s="131">
        <v>460.9</v>
      </c>
      <c r="I210" s="132"/>
      <c r="J210" s="133">
        <f>ROUND(I210*H210,2)</f>
        <v>0</v>
      </c>
      <c r="K210" s="129" t="s">
        <v>141</v>
      </c>
      <c r="L210" s="32"/>
      <c r="M210" s="134" t="s">
        <v>35</v>
      </c>
      <c r="N210" s="135" t="s">
        <v>49</v>
      </c>
      <c r="P210" s="136">
        <f>O210*H210</f>
        <v>0</v>
      </c>
      <c r="Q210" s="136">
        <v>6.0999999999999997E-4</v>
      </c>
      <c r="R210" s="136">
        <f>Q210*H210</f>
        <v>0.28114899999999998</v>
      </c>
      <c r="S210" s="136">
        <v>0</v>
      </c>
      <c r="T210" s="137">
        <f>S210*H210</f>
        <v>0</v>
      </c>
      <c r="AR210" s="138" t="s">
        <v>136</v>
      </c>
      <c r="AT210" s="138" t="s">
        <v>132</v>
      </c>
      <c r="AU210" s="138" t="s">
        <v>88</v>
      </c>
      <c r="AY210" s="17" t="s">
        <v>129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86</v>
      </c>
      <c r="BK210" s="139">
        <f>ROUND(I210*H210,2)</f>
        <v>0</v>
      </c>
      <c r="BL210" s="17" t="s">
        <v>136</v>
      </c>
      <c r="BM210" s="138" t="s">
        <v>365</v>
      </c>
    </row>
    <row r="211" spans="2:65" s="1" customFormat="1">
      <c r="B211" s="32"/>
      <c r="D211" s="140" t="s">
        <v>143</v>
      </c>
      <c r="F211" s="141" t="s">
        <v>1297</v>
      </c>
      <c r="I211" s="142"/>
      <c r="L211" s="32"/>
      <c r="M211" s="143"/>
      <c r="T211" s="53"/>
      <c r="AT211" s="17" t="s">
        <v>143</v>
      </c>
      <c r="AU211" s="17" t="s">
        <v>88</v>
      </c>
    </row>
    <row r="212" spans="2:65" s="12" customFormat="1">
      <c r="B212" s="144"/>
      <c r="D212" s="145" t="s">
        <v>145</v>
      </c>
      <c r="E212" s="146" t="s">
        <v>35</v>
      </c>
      <c r="F212" s="147" t="s">
        <v>1298</v>
      </c>
      <c r="H212" s="148">
        <v>460.9</v>
      </c>
      <c r="I212" s="149"/>
      <c r="L212" s="144"/>
      <c r="M212" s="150"/>
      <c r="T212" s="151"/>
      <c r="AT212" s="146" t="s">
        <v>145</v>
      </c>
      <c r="AU212" s="146" t="s">
        <v>88</v>
      </c>
      <c r="AV212" s="12" t="s">
        <v>88</v>
      </c>
      <c r="AW212" s="12" t="s">
        <v>37</v>
      </c>
      <c r="AX212" s="12" t="s">
        <v>78</v>
      </c>
      <c r="AY212" s="146" t="s">
        <v>129</v>
      </c>
    </row>
    <row r="213" spans="2:65" s="13" customFormat="1">
      <c r="B213" s="152"/>
      <c r="D213" s="145" t="s">
        <v>145</v>
      </c>
      <c r="E213" s="153" t="s">
        <v>35</v>
      </c>
      <c r="F213" s="154" t="s">
        <v>148</v>
      </c>
      <c r="H213" s="155">
        <v>460.9</v>
      </c>
      <c r="I213" s="156"/>
      <c r="L213" s="152"/>
      <c r="M213" s="157"/>
      <c r="T213" s="158"/>
      <c r="AT213" s="153" t="s">
        <v>145</v>
      </c>
      <c r="AU213" s="153" t="s">
        <v>88</v>
      </c>
      <c r="AV213" s="13" t="s">
        <v>136</v>
      </c>
      <c r="AW213" s="13" t="s">
        <v>37</v>
      </c>
      <c r="AX213" s="13" t="s">
        <v>86</v>
      </c>
      <c r="AY213" s="153" t="s">
        <v>129</v>
      </c>
    </row>
    <row r="214" spans="2:65" s="1" customFormat="1" ht="33" customHeight="1">
      <c r="B214" s="32"/>
      <c r="C214" s="127" t="s">
        <v>450</v>
      </c>
      <c r="D214" s="127" t="s">
        <v>132</v>
      </c>
      <c r="E214" s="128" t="s">
        <v>1299</v>
      </c>
      <c r="F214" s="129" t="s">
        <v>1300</v>
      </c>
      <c r="G214" s="130" t="s">
        <v>140</v>
      </c>
      <c r="H214" s="131">
        <v>460.9</v>
      </c>
      <c r="I214" s="132"/>
      <c r="J214" s="133">
        <f>ROUND(I214*H214,2)</f>
        <v>0</v>
      </c>
      <c r="K214" s="129" t="s">
        <v>35</v>
      </c>
      <c r="L214" s="32"/>
      <c r="M214" s="134" t="s">
        <v>35</v>
      </c>
      <c r="N214" s="135" t="s">
        <v>49</v>
      </c>
      <c r="P214" s="136">
        <f>O214*H214</f>
        <v>0</v>
      </c>
      <c r="Q214" s="136">
        <v>0.1037</v>
      </c>
      <c r="R214" s="136">
        <f>Q214*H214</f>
        <v>47.79533</v>
      </c>
      <c r="S214" s="136">
        <v>0</v>
      </c>
      <c r="T214" s="137">
        <f>S214*H214</f>
        <v>0</v>
      </c>
      <c r="AR214" s="138" t="s">
        <v>136</v>
      </c>
      <c r="AT214" s="138" t="s">
        <v>132</v>
      </c>
      <c r="AU214" s="138" t="s">
        <v>88</v>
      </c>
      <c r="AY214" s="17" t="s">
        <v>129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86</v>
      </c>
      <c r="BK214" s="139">
        <f>ROUND(I214*H214,2)</f>
        <v>0</v>
      </c>
      <c r="BL214" s="17" t="s">
        <v>136</v>
      </c>
      <c r="BM214" s="138" t="s">
        <v>1301</v>
      </c>
    </row>
    <row r="215" spans="2:65" s="12" customFormat="1">
      <c r="B215" s="144"/>
      <c r="D215" s="145" t="s">
        <v>145</v>
      </c>
      <c r="E215" s="146" t="s">
        <v>35</v>
      </c>
      <c r="F215" s="147" t="s">
        <v>1298</v>
      </c>
      <c r="H215" s="148">
        <v>460.9</v>
      </c>
      <c r="I215" s="149"/>
      <c r="L215" s="144"/>
      <c r="M215" s="150"/>
      <c r="T215" s="151"/>
      <c r="AT215" s="146" t="s">
        <v>145</v>
      </c>
      <c r="AU215" s="146" t="s">
        <v>88</v>
      </c>
      <c r="AV215" s="12" t="s">
        <v>88</v>
      </c>
      <c r="AW215" s="12" t="s">
        <v>37</v>
      </c>
      <c r="AX215" s="12" t="s">
        <v>78</v>
      </c>
      <c r="AY215" s="146" t="s">
        <v>129</v>
      </c>
    </row>
    <row r="216" spans="2:65" s="13" customFormat="1">
      <c r="B216" s="152"/>
      <c r="D216" s="145" t="s">
        <v>145</v>
      </c>
      <c r="E216" s="153" t="s">
        <v>35</v>
      </c>
      <c r="F216" s="154" t="s">
        <v>148</v>
      </c>
      <c r="H216" s="155">
        <v>460.9</v>
      </c>
      <c r="I216" s="156"/>
      <c r="L216" s="152"/>
      <c r="M216" s="157"/>
      <c r="T216" s="158"/>
      <c r="AT216" s="153" t="s">
        <v>145</v>
      </c>
      <c r="AU216" s="153" t="s">
        <v>88</v>
      </c>
      <c r="AV216" s="13" t="s">
        <v>136</v>
      </c>
      <c r="AW216" s="13" t="s">
        <v>37</v>
      </c>
      <c r="AX216" s="13" t="s">
        <v>86</v>
      </c>
      <c r="AY216" s="153" t="s">
        <v>129</v>
      </c>
    </row>
    <row r="217" spans="2:65" s="11" customFormat="1" ht="22.9" customHeight="1">
      <c r="B217" s="115"/>
      <c r="D217" s="116" t="s">
        <v>77</v>
      </c>
      <c r="E217" s="125" t="s">
        <v>535</v>
      </c>
      <c r="F217" s="125" t="s">
        <v>1027</v>
      </c>
      <c r="I217" s="118"/>
      <c r="J217" s="126">
        <f>BK217</f>
        <v>0</v>
      </c>
      <c r="L217" s="115"/>
      <c r="M217" s="120"/>
      <c r="P217" s="121">
        <f>SUM(P218:P223)</f>
        <v>0</v>
      </c>
      <c r="R217" s="121">
        <f>SUM(R218:R223)</f>
        <v>161.77744000000001</v>
      </c>
      <c r="T217" s="122">
        <f>SUM(T218:T223)</f>
        <v>0</v>
      </c>
      <c r="AR217" s="116" t="s">
        <v>86</v>
      </c>
      <c r="AT217" s="123" t="s">
        <v>77</v>
      </c>
      <c r="AU217" s="123" t="s">
        <v>86</v>
      </c>
      <c r="AY217" s="116" t="s">
        <v>129</v>
      </c>
      <c r="BK217" s="124">
        <f>SUM(BK218:BK223)</f>
        <v>0</v>
      </c>
    </row>
    <row r="218" spans="2:65" s="1" customFormat="1" ht="21.75" customHeight="1">
      <c r="B218" s="32"/>
      <c r="C218" s="127" t="s">
        <v>455</v>
      </c>
      <c r="D218" s="127" t="s">
        <v>132</v>
      </c>
      <c r="E218" s="128" t="s">
        <v>1028</v>
      </c>
      <c r="F218" s="129" t="s">
        <v>1029</v>
      </c>
      <c r="G218" s="130" t="s">
        <v>140</v>
      </c>
      <c r="H218" s="131">
        <v>187</v>
      </c>
      <c r="I218" s="132"/>
      <c r="J218" s="133">
        <f>ROUND(I218*H218,2)</f>
        <v>0</v>
      </c>
      <c r="K218" s="129" t="s">
        <v>141</v>
      </c>
      <c r="L218" s="32"/>
      <c r="M218" s="134" t="s">
        <v>35</v>
      </c>
      <c r="N218" s="135" t="s">
        <v>49</v>
      </c>
      <c r="P218" s="136">
        <f>O218*H218</f>
        <v>0</v>
      </c>
      <c r="Q218" s="136">
        <v>0.57499999999999996</v>
      </c>
      <c r="R218" s="136">
        <f>Q218*H218</f>
        <v>107.52499999999999</v>
      </c>
      <c r="S218" s="136">
        <v>0</v>
      </c>
      <c r="T218" s="137">
        <f>S218*H218</f>
        <v>0</v>
      </c>
      <c r="AR218" s="138" t="s">
        <v>136</v>
      </c>
      <c r="AT218" s="138" t="s">
        <v>132</v>
      </c>
      <c r="AU218" s="138" t="s">
        <v>88</v>
      </c>
      <c r="AY218" s="17" t="s">
        <v>129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86</v>
      </c>
      <c r="BK218" s="139">
        <f>ROUND(I218*H218,2)</f>
        <v>0</v>
      </c>
      <c r="BL218" s="17" t="s">
        <v>136</v>
      </c>
      <c r="BM218" s="138" t="s">
        <v>1302</v>
      </c>
    </row>
    <row r="219" spans="2:65" s="1" customFormat="1">
      <c r="B219" s="32"/>
      <c r="D219" s="140" t="s">
        <v>143</v>
      </c>
      <c r="F219" s="141" t="s">
        <v>1031</v>
      </c>
      <c r="I219" s="142"/>
      <c r="L219" s="32"/>
      <c r="M219" s="143"/>
      <c r="T219" s="53"/>
      <c r="AT219" s="17" t="s">
        <v>143</v>
      </c>
      <c r="AU219" s="17" t="s">
        <v>88</v>
      </c>
    </row>
    <row r="220" spans="2:65" s="1" customFormat="1" ht="37.9" customHeight="1">
      <c r="B220" s="32"/>
      <c r="C220" s="127" t="s">
        <v>460</v>
      </c>
      <c r="D220" s="127" t="s">
        <v>132</v>
      </c>
      <c r="E220" s="128" t="s">
        <v>1033</v>
      </c>
      <c r="F220" s="129" t="s">
        <v>1034</v>
      </c>
      <c r="G220" s="130" t="s">
        <v>140</v>
      </c>
      <c r="H220" s="131">
        <v>187</v>
      </c>
      <c r="I220" s="132"/>
      <c r="J220" s="133">
        <f>ROUND(I220*H220,2)</f>
        <v>0</v>
      </c>
      <c r="K220" s="129" t="s">
        <v>141</v>
      </c>
      <c r="L220" s="32"/>
      <c r="M220" s="134" t="s">
        <v>35</v>
      </c>
      <c r="N220" s="135" t="s">
        <v>49</v>
      </c>
      <c r="P220" s="136">
        <f>O220*H220</f>
        <v>0</v>
      </c>
      <c r="Q220" s="136">
        <v>0.11162</v>
      </c>
      <c r="R220" s="136">
        <f>Q220*H220</f>
        <v>20.87294</v>
      </c>
      <c r="S220" s="136">
        <v>0</v>
      </c>
      <c r="T220" s="137">
        <f>S220*H220</f>
        <v>0</v>
      </c>
      <c r="AR220" s="138" t="s">
        <v>136</v>
      </c>
      <c r="AT220" s="138" t="s">
        <v>132</v>
      </c>
      <c r="AU220" s="138" t="s">
        <v>88</v>
      </c>
      <c r="AY220" s="17" t="s">
        <v>129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86</v>
      </c>
      <c r="BK220" s="139">
        <f>ROUND(I220*H220,2)</f>
        <v>0</v>
      </c>
      <c r="BL220" s="17" t="s">
        <v>136</v>
      </c>
      <c r="BM220" s="138" t="s">
        <v>1303</v>
      </c>
    </row>
    <row r="221" spans="2:65" s="1" customFormat="1">
      <c r="B221" s="32"/>
      <c r="D221" s="140" t="s">
        <v>143</v>
      </c>
      <c r="F221" s="141" t="s">
        <v>1036</v>
      </c>
      <c r="I221" s="142"/>
      <c r="L221" s="32"/>
      <c r="M221" s="143"/>
      <c r="T221" s="53"/>
      <c r="AT221" s="17" t="s">
        <v>143</v>
      </c>
      <c r="AU221" s="17" t="s">
        <v>88</v>
      </c>
    </row>
    <row r="222" spans="2:65" s="1" customFormat="1" ht="16.5" customHeight="1">
      <c r="B222" s="32"/>
      <c r="C222" s="163" t="s">
        <v>465</v>
      </c>
      <c r="D222" s="163" t="s">
        <v>263</v>
      </c>
      <c r="E222" s="164" t="s">
        <v>1037</v>
      </c>
      <c r="F222" s="165" t="s">
        <v>1038</v>
      </c>
      <c r="G222" s="166" t="s">
        <v>140</v>
      </c>
      <c r="H222" s="167">
        <v>196.35</v>
      </c>
      <c r="I222" s="168"/>
      <c r="J222" s="169">
        <f>ROUND(I222*H222,2)</f>
        <v>0</v>
      </c>
      <c r="K222" s="165" t="s">
        <v>141</v>
      </c>
      <c r="L222" s="170"/>
      <c r="M222" s="171" t="s">
        <v>35</v>
      </c>
      <c r="N222" s="172" t="s">
        <v>49</v>
      </c>
      <c r="P222" s="136">
        <f>O222*H222</f>
        <v>0</v>
      </c>
      <c r="Q222" s="136">
        <v>0.17</v>
      </c>
      <c r="R222" s="136">
        <f>Q222*H222</f>
        <v>33.3795</v>
      </c>
      <c r="S222" s="136">
        <v>0</v>
      </c>
      <c r="T222" s="137">
        <f>S222*H222</f>
        <v>0</v>
      </c>
      <c r="AR222" s="138" t="s">
        <v>180</v>
      </c>
      <c r="AT222" s="138" t="s">
        <v>263</v>
      </c>
      <c r="AU222" s="138" t="s">
        <v>88</v>
      </c>
      <c r="AY222" s="17" t="s">
        <v>129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86</v>
      </c>
      <c r="BK222" s="139">
        <f>ROUND(I222*H222,2)</f>
        <v>0</v>
      </c>
      <c r="BL222" s="17" t="s">
        <v>136</v>
      </c>
      <c r="BM222" s="138" t="s">
        <v>1304</v>
      </c>
    </row>
    <row r="223" spans="2:65" s="12" customFormat="1">
      <c r="B223" s="144"/>
      <c r="D223" s="145" t="s">
        <v>145</v>
      </c>
      <c r="F223" s="147" t="s">
        <v>1305</v>
      </c>
      <c r="H223" s="148">
        <v>196.35</v>
      </c>
      <c r="I223" s="149"/>
      <c r="L223" s="144"/>
      <c r="M223" s="150"/>
      <c r="T223" s="151"/>
      <c r="AT223" s="146" t="s">
        <v>145</v>
      </c>
      <c r="AU223" s="146" t="s">
        <v>88</v>
      </c>
      <c r="AV223" s="12" t="s">
        <v>88</v>
      </c>
      <c r="AW223" s="12" t="s">
        <v>4</v>
      </c>
      <c r="AX223" s="12" t="s">
        <v>86</v>
      </c>
      <c r="AY223" s="146" t="s">
        <v>129</v>
      </c>
    </row>
    <row r="224" spans="2:65" s="11" customFormat="1" ht="22.9" customHeight="1">
      <c r="B224" s="115"/>
      <c r="D224" s="116" t="s">
        <v>77</v>
      </c>
      <c r="E224" s="125" t="s">
        <v>603</v>
      </c>
      <c r="F224" s="125" t="s">
        <v>1306</v>
      </c>
      <c r="I224" s="118"/>
      <c r="J224" s="126">
        <f>BK224</f>
        <v>0</v>
      </c>
      <c r="L224" s="115"/>
      <c r="M224" s="120"/>
      <c r="P224" s="121">
        <f>SUM(P225:P237)</f>
        <v>0</v>
      </c>
      <c r="R224" s="121">
        <f>SUM(R225:R237)</f>
        <v>346.6859</v>
      </c>
      <c r="T224" s="122">
        <f>SUM(T225:T237)</f>
        <v>0</v>
      </c>
      <c r="AR224" s="116" t="s">
        <v>86</v>
      </c>
      <c r="AT224" s="123" t="s">
        <v>77</v>
      </c>
      <c r="AU224" s="123" t="s">
        <v>86</v>
      </c>
      <c r="AY224" s="116" t="s">
        <v>129</v>
      </c>
      <c r="BK224" s="124">
        <f>SUM(BK225:BK237)</f>
        <v>0</v>
      </c>
    </row>
    <row r="225" spans="2:65" s="1" customFormat="1" ht="24.2" customHeight="1">
      <c r="B225" s="32"/>
      <c r="C225" s="127" t="s">
        <v>469</v>
      </c>
      <c r="D225" s="127" t="s">
        <v>132</v>
      </c>
      <c r="E225" s="128" t="s">
        <v>1307</v>
      </c>
      <c r="F225" s="129" t="s">
        <v>1308</v>
      </c>
      <c r="G225" s="130" t="s">
        <v>140</v>
      </c>
      <c r="H225" s="131">
        <v>506</v>
      </c>
      <c r="I225" s="132"/>
      <c r="J225" s="133">
        <f>ROUND(I225*H225,2)</f>
        <v>0</v>
      </c>
      <c r="K225" s="129" t="s">
        <v>141</v>
      </c>
      <c r="L225" s="32"/>
      <c r="M225" s="134" t="s">
        <v>35</v>
      </c>
      <c r="N225" s="135" t="s">
        <v>49</v>
      </c>
      <c r="P225" s="136">
        <f>O225*H225</f>
        <v>0</v>
      </c>
      <c r="Q225" s="136">
        <v>0.115</v>
      </c>
      <c r="R225" s="136">
        <f>Q225*H225</f>
        <v>58.190000000000005</v>
      </c>
      <c r="S225" s="136">
        <v>0</v>
      </c>
      <c r="T225" s="137">
        <f>S225*H225</f>
        <v>0</v>
      </c>
      <c r="AR225" s="138" t="s">
        <v>136</v>
      </c>
      <c r="AT225" s="138" t="s">
        <v>132</v>
      </c>
      <c r="AU225" s="138" t="s">
        <v>88</v>
      </c>
      <c r="AY225" s="17" t="s">
        <v>129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86</v>
      </c>
      <c r="BK225" s="139">
        <f>ROUND(I225*H225,2)</f>
        <v>0</v>
      </c>
      <c r="BL225" s="17" t="s">
        <v>136</v>
      </c>
      <c r="BM225" s="138" t="s">
        <v>1309</v>
      </c>
    </row>
    <row r="226" spans="2:65" s="1" customFormat="1">
      <c r="B226" s="32"/>
      <c r="D226" s="140" t="s">
        <v>143</v>
      </c>
      <c r="F226" s="141" t="s">
        <v>1310</v>
      </c>
      <c r="I226" s="142"/>
      <c r="L226" s="32"/>
      <c r="M226" s="143"/>
      <c r="T226" s="53"/>
      <c r="AT226" s="17" t="s">
        <v>143</v>
      </c>
      <c r="AU226" s="17" t="s">
        <v>88</v>
      </c>
    </row>
    <row r="227" spans="2:65" s="1" customFormat="1" ht="24.2" customHeight="1">
      <c r="B227" s="32"/>
      <c r="C227" s="127" t="s">
        <v>474</v>
      </c>
      <c r="D227" s="127" t="s">
        <v>132</v>
      </c>
      <c r="E227" s="128" t="s">
        <v>1311</v>
      </c>
      <c r="F227" s="129" t="s">
        <v>1312</v>
      </c>
      <c r="G227" s="130" t="s">
        <v>140</v>
      </c>
      <c r="H227" s="131">
        <v>506</v>
      </c>
      <c r="I227" s="132"/>
      <c r="J227" s="133">
        <f>ROUND(I227*H227,2)</f>
        <v>0</v>
      </c>
      <c r="K227" s="129" t="s">
        <v>141</v>
      </c>
      <c r="L227" s="32"/>
      <c r="M227" s="134" t="s">
        <v>35</v>
      </c>
      <c r="N227" s="135" t="s">
        <v>49</v>
      </c>
      <c r="P227" s="136">
        <f>O227*H227</f>
        <v>0</v>
      </c>
      <c r="Q227" s="136">
        <v>0.17726</v>
      </c>
      <c r="R227" s="136">
        <f>Q227*H227</f>
        <v>89.693560000000005</v>
      </c>
      <c r="S227" s="136">
        <v>0</v>
      </c>
      <c r="T227" s="137">
        <f>S227*H227</f>
        <v>0</v>
      </c>
      <c r="AR227" s="138" t="s">
        <v>136</v>
      </c>
      <c r="AT227" s="138" t="s">
        <v>132</v>
      </c>
      <c r="AU227" s="138" t="s">
        <v>88</v>
      </c>
      <c r="AY227" s="17" t="s">
        <v>129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86</v>
      </c>
      <c r="BK227" s="139">
        <f>ROUND(I227*H227,2)</f>
        <v>0</v>
      </c>
      <c r="BL227" s="17" t="s">
        <v>136</v>
      </c>
      <c r="BM227" s="138" t="s">
        <v>1313</v>
      </c>
    </row>
    <row r="228" spans="2:65" s="1" customFormat="1">
      <c r="B228" s="32"/>
      <c r="D228" s="140" t="s">
        <v>143</v>
      </c>
      <c r="F228" s="141" t="s">
        <v>1314</v>
      </c>
      <c r="I228" s="142"/>
      <c r="L228" s="32"/>
      <c r="M228" s="143"/>
      <c r="T228" s="53"/>
      <c r="AT228" s="17" t="s">
        <v>143</v>
      </c>
      <c r="AU228" s="17" t="s">
        <v>88</v>
      </c>
    </row>
    <row r="229" spans="2:65" s="1" customFormat="1" ht="24.2" customHeight="1">
      <c r="B229" s="32"/>
      <c r="C229" s="127" t="s">
        <v>478</v>
      </c>
      <c r="D229" s="127" t="s">
        <v>132</v>
      </c>
      <c r="E229" s="128" t="s">
        <v>1315</v>
      </c>
      <c r="F229" s="129" t="s">
        <v>1316</v>
      </c>
      <c r="G229" s="130" t="s">
        <v>140</v>
      </c>
      <c r="H229" s="131">
        <v>506</v>
      </c>
      <c r="I229" s="132"/>
      <c r="J229" s="133">
        <f>ROUND(I229*H229,2)</f>
        <v>0</v>
      </c>
      <c r="K229" s="129" t="s">
        <v>141</v>
      </c>
      <c r="L229" s="32"/>
      <c r="M229" s="134" t="s">
        <v>35</v>
      </c>
      <c r="N229" s="135" t="s">
        <v>49</v>
      </c>
      <c r="P229" s="136">
        <f>O229*H229</f>
        <v>0</v>
      </c>
      <c r="Q229" s="136">
        <v>0.121</v>
      </c>
      <c r="R229" s="136">
        <f>Q229*H229</f>
        <v>61.225999999999999</v>
      </c>
      <c r="S229" s="136">
        <v>0</v>
      </c>
      <c r="T229" s="137">
        <f>S229*H229</f>
        <v>0</v>
      </c>
      <c r="AR229" s="138" t="s">
        <v>136</v>
      </c>
      <c r="AT229" s="138" t="s">
        <v>132</v>
      </c>
      <c r="AU229" s="138" t="s">
        <v>88</v>
      </c>
      <c r="AY229" s="17" t="s">
        <v>129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86</v>
      </c>
      <c r="BK229" s="139">
        <f>ROUND(I229*H229,2)</f>
        <v>0</v>
      </c>
      <c r="BL229" s="17" t="s">
        <v>136</v>
      </c>
      <c r="BM229" s="138" t="s">
        <v>1317</v>
      </c>
    </row>
    <row r="230" spans="2:65" s="1" customFormat="1">
      <c r="B230" s="32"/>
      <c r="D230" s="140" t="s">
        <v>143</v>
      </c>
      <c r="F230" s="141" t="s">
        <v>1318</v>
      </c>
      <c r="I230" s="142"/>
      <c r="L230" s="32"/>
      <c r="M230" s="143"/>
      <c r="T230" s="53"/>
      <c r="AT230" s="17" t="s">
        <v>143</v>
      </c>
      <c r="AU230" s="17" t="s">
        <v>88</v>
      </c>
    </row>
    <row r="231" spans="2:65" s="1" customFormat="1" ht="24.2" customHeight="1">
      <c r="B231" s="32"/>
      <c r="C231" s="127" t="s">
        <v>484</v>
      </c>
      <c r="D231" s="127" t="s">
        <v>132</v>
      </c>
      <c r="E231" s="128" t="s">
        <v>1319</v>
      </c>
      <c r="F231" s="129" t="s">
        <v>1320</v>
      </c>
      <c r="G231" s="130" t="s">
        <v>140</v>
      </c>
      <c r="H231" s="131">
        <v>506</v>
      </c>
      <c r="I231" s="132"/>
      <c r="J231" s="133">
        <f>ROUND(I231*H231,2)</f>
        <v>0</v>
      </c>
      <c r="K231" s="129" t="s">
        <v>35</v>
      </c>
      <c r="L231" s="32"/>
      <c r="M231" s="134" t="s">
        <v>35</v>
      </c>
      <c r="N231" s="135" t="s">
        <v>49</v>
      </c>
      <c r="P231" s="136">
        <f>O231*H231</f>
        <v>0</v>
      </c>
      <c r="Q231" s="136">
        <v>0.106</v>
      </c>
      <c r="R231" s="136">
        <f>Q231*H231</f>
        <v>53.635999999999996</v>
      </c>
      <c r="S231" s="136">
        <v>0</v>
      </c>
      <c r="T231" s="137">
        <f>S231*H231</f>
        <v>0</v>
      </c>
      <c r="AR231" s="138" t="s">
        <v>136</v>
      </c>
      <c r="AT231" s="138" t="s">
        <v>132</v>
      </c>
      <c r="AU231" s="138" t="s">
        <v>88</v>
      </c>
      <c r="AY231" s="17" t="s">
        <v>129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7" t="s">
        <v>86</v>
      </c>
      <c r="BK231" s="139">
        <f>ROUND(I231*H231,2)</f>
        <v>0</v>
      </c>
      <c r="BL231" s="17" t="s">
        <v>136</v>
      </c>
      <c r="BM231" s="138" t="s">
        <v>1321</v>
      </c>
    </row>
    <row r="232" spans="2:65" s="1" customFormat="1" ht="21.75" customHeight="1">
      <c r="B232" s="32"/>
      <c r="C232" s="127" t="s">
        <v>490</v>
      </c>
      <c r="D232" s="127" t="s">
        <v>132</v>
      </c>
      <c r="E232" s="128" t="s">
        <v>1322</v>
      </c>
      <c r="F232" s="129" t="s">
        <v>1323</v>
      </c>
      <c r="G232" s="130" t="s">
        <v>140</v>
      </c>
      <c r="H232" s="131">
        <v>506</v>
      </c>
      <c r="I232" s="132"/>
      <c r="J232" s="133">
        <f>ROUND(I232*H232,2)</f>
        <v>0</v>
      </c>
      <c r="K232" s="129" t="s">
        <v>141</v>
      </c>
      <c r="L232" s="32"/>
      <c r="M232" s="134" t="s">
        <v>35</v>
      </c>
      <c r="N232" s="135" t="s">
        <v>49</v>
      </c>
      <c r="P232" s="136">
        <f>O232*H232</f>
        <v>0</v>
      </c>
      <c r="Q232" s="136">
        <v>6.9000000000000006E-2</v>
      </c>
      <c r="R232" s="136">
        <f>Q232*H232</f>
        <v>34.914000000000001</v>
      </c>
      <c r="S232" s="136">
        <v>0</v>
      </c>
      <c r="T232" s="137">
        <f>S232*H232</f>
        <v>0</v>
      </c>
      <c r="AR232" s="138" t="s">
        <v>136</v>
      </c>
      <c r="AT232" s="138" t="s">
        <v>132</v>
      </c>
      <c r="AU232" s="138" t="s">
        <v>88</v>
      </c>
      <c r="AY232" s="17" t="s">
        <v>129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7" t="s">
        <v>86</v>
      </c>
      <c r="BK232" s="139">
        <f>ROUND(I232*H232,2)</f>
        <v>0</v>
      </c>
      <c r="BL232" s="17" t="s">
        <v>136</v>
      </c>
      <c r="BM232" s="138" t="s">
        <v>1324</v>
      </c>
    </row>
    <row r="233" spans="2:65" s="1" customFormat="1">
      <c r="B233" s="32"/>
      <c r="D233" s="140" t="s">
        <v>143</v>
      </c>
      <c r="F233" s="141" t="s">
        <v>1325</v>
      </c>
      <c r="I233" s="142"/>
      <c r="L233" s="32"/>
      <c r="M233" s="143"/>
      <c r="T233" s="53"/>
      <c r="AT233" s="17" t="s">
        <v>143</v>
      </c>
      <c r="AU233" s="17" t="s">
        <v>88</v>
      </c>
    </row>
    <row r="234" spans="2:65" s="1" customFormat="1" ht="24.2" customHeight="1">
      <c r="B234" s="32"/>
      <c r="C234" s="127" t="s">
        <v>495</v>
      </c>
      <c r="D234" s="127" t="s">
        <v>132</v>
      </c>
      <c r="E234" s="128" t="s">
        <v>1326</v>
      </c>
      <c r="F234" s="129" t="s">
        <v>1327</v>
      </c>
      <c r="G234" s="130" t="s">
        <v>140</v>
      </c>
      <c r="H234" s="131">
        <v>506</v>
      </c>
      <c r="I234" s="132"/>
      <c r="J234" s="133">
        <f>ROUND(I234*H234,2)</f>
        <v>0</v>
      </c>
      <c r="K234" s="129" t="s">
        <v>141</v>
      </c>
      <c r="L234" s="32"/>
      <c r="M234" s="134" t="s">
        <v>35</v>
      </c>
      <c r="N234" s="135" t="s">
        <v>49</v>
      </c>
      <c r="P234" s="136">
        <f>O234*H234</f>
        <v>0</v>
      </c>
      <c r="Q234" s="136">
        <v>6.5000000000000002E-2</v>
      </c>
      <c r="R234" s="136">
        <f>Q234*H234</f>
        <v>32.89</v>
      </c>
      <c r="S234" s="136">
        <v>0</v>
      </c>
      <c r="T234" s="137">
        <f>S234*H234</f>
        <v>0</v>
      </c>
      <c r="AR234" s="138" t="s">
        <v>136</v>
      </c>
      <c r="AT234" s="138" t="s">
        <v>132</v>
      </c>
      <c r="AU234" s="138" t="s">
        <v>88</v>
      </c>
      <c r="AY234" s="17" t="s">
        <v>129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86</v>
      </c>
      <c r="BK234" s="139">
        <f>ROUND(I234*H234,2)</f>
        <v>0</v>
      </c>
      <c r="BL234" s="17" t="s">
        <v>136</v>
      </c>
      <c r="BM234" s="138" t="s">
        <v>1328</v>
      </c>
    </row>
    <row r="235" spans="2:65" s="1" customFormat="1">
      <c r="B235" s="32"/>
      <c r="D235" s="140" t="s">
        <v>143</v>
      </c>
      <c r="F235" s="141" t="s">
        <v>1329</v>
      </c>
      <c r="I235" s="142"/>
      <c r="L235" s="32"/>
      <c r="M235" s="143"/>
      <c r="T235" s="53"/>
      <c r="AT235" s="17" t="s">
        <v>143</v>
      </c>
      <c r="AU235" s="17" t="s">
        <v>88</v>
      </c>
    </row>
    <row r="236" spans="2:65" s="1" customFormat="1" ht="24.2" customHeight="1">
      <c r="B236" s="32"/>
      <c r="C236" s="127" t="s">
        <v>500</v>
      </c>
      <c r="D236" s="127" t="s">
        <v>132</v>
      </c>
      <c r="E236" s="128" t="s">
        <v>1330</v>
      </c>
      <c r="F236" s="129" t="s">
        <v>1331</v>
      </c>
      <c r="G236" s="130" t="s">
        <v>140</v>
      </c>
      <c r="H236" s="131">
        <v>506</v>
      </c>
      <c r="I236" s="132"/>
      <c r="J236" s="133">
        <f>ROUND(I236*H236,2)</f>
        <v>0</v>
      </c>
      <c r="K236" s="129" t="s">
        <v>141</v>
      </c>
      <c r="L236" s="32"/>
      <c r="M236" s="134" t="s">
        <v>35</v>
      </c>
      <c r="N236" s="135" t="s">
        <v>49</v>
      </c>
      <c r="P236" s="136">
        <f>O236*H236</f>
        <v>0</v>
      </c>
      <c r="Q236" s="136">
        <v>3.1890000000000002E-2</v>
      </c>
      <c r="R236" s="136">
        <f>Q236*H236</f>
        <v>16.136340000000001</v>
      </c>
      <c r="S236" s="136">
        <v>0</v>
      </c>
      <c r="T236" s="137">
        <f>S236*H236</f>
        <v>0</v>
      </c>
      <c r="AR236" s="138" t="s">
        <v>136</v>
      </c>
      <c r="AT236" s="138" t="s">
        <v>132</v>
      </c>
      <c r="AU236" s="138" t="s">
        <v>88</v>
      </c>
      <c r="AY236" s="17" t="s">
        <v>129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86</v>
      </c>
      <c r="BK236" s="139">
        <f>ROUND(I236*H236,2)</f>
        <v>0</v>
      </c>
      <c r="BL236" s="17" t="s">
        <v>136</v>
      </c>
      <c r="BM236" s="138" t="s">
        <v>1332</v>
      </c>
    </row>
    <row r="237" spans="2:65" s="1" customFormat="1">
      <c r="B237" s="32"/>
      <c r="D237" s="140" t="s">
        <v>143</v>
      </c>
      <c r="F237" s="141" t="s">
        <v>1333</v>
      </c>
      <c r="I237" s="142"/>
      <c r="L237" s="32"/>
      <c r="M237" s="143"/>
      <c r="T237" s="53"/>
      <c r="AT237" s="17" t="s">
        <v>143</v>
      </c>
      <c r="AU237" s="17" t="s">
        <v>88</v>
      </c>
    </row>
    <row r="238" spans="2:65" s="11" customFormat="1" ht="22.9" customHeight="1">
      <c r="B238" s="115"/>
      <c r="D238" s="116" t="s">
        <v>77</v>
      </c>
      <c r="E238" s="125" t="s">
        <v>619</v>
      </c>
      <c r="F238" s="125" t="s">
        <v>1334</v>
      </c>
      <c r="I238" s="118"/>
      <c r="J238" s="126">
        <f>BK238</f>
        <v>0</v>
      </c>
      <c r="L238" s="115"/>
      <c r="M238" s="120"/>
      <c r="P238" s="121">
        <f>SUM(P239:P264)</f>
        <v>0</v>
      </c>
      <c r="R238" s="121">
        <f>SUM(R239:R264)</f>
        <v>38.010078</v>
      </c>
      <c r="T238" s="122">
        <f>SUM(T239:T264)</f>
        <v>0</v>
      </c>
      <c r="AR238" s="116" t="s">
        <v>86</v>
      </c>
      <c r="AT238" s="123" t="s">
        <v>77</v>
      </c>
      <c r="AU238" s="123" t="s">
        <v>86</v>
      </c>
      <c r="AY238" s="116" t="s">
        <v>129</v>
      </c>
      <c r="BK238" s="124">
        <f>SUM(BK239:BK264)</f>
        <v>0</v>
      </c>
    </row>
    <row r="239" spans="2:65" s="1" customFormat="1" ht="16.5" customHeight="1">
      <c r="B239" s="32"/>
      <c r="C239" s="127" t="s">
        <v>505</v>
      </c>
      <c r="D239" s="127" t="s">
        <v>132</v>
      </c>
      <c r="E239" s="128" t="s">
        <v>838</v>
      </c>
      <c r="F239" s="129" t="s">
        <v>839</v>
      </c>
      <c r="G239" s="130" t="s">
        <v>358</v>
      </c>
      <c r="H239" s="131">
        <v>146</v>
      </c>
      <c r="I239" s="132"/>
      <c r="J239" s="133">
        <f>ROUND(I239*H239,2)</f>
        <v>0</v>
      </c>
      <c r="K239" s="129" t="s">
        <v>141</v>
      </c>
      <c r="L239" s="32"/>
      <c r="M239" s="134" t="s">
        <v>35</v>
      </c>
      <c r="N239" s="135" t="s">
        <v>49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136</v>
      </c>
      <c r="AT239" s="138" t="s">
        <v>132</v>
      </c>
      <c r="AU239" s="138" t="s">
        <v>88</v>
      </c>
      <c r="AY239" s="17" t="s">
        <v>129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86</v>
      </c>
      <c r="BK239" s="139">
        <f>ROUND(I239*H239,2)</f>
        <v>0</v>
      </c>
      <c r="BL239" s="17" t="s">
        <v>136</v>
      </c>
      <c r="BM239" s="138" t="s">
        <v>1335</v>
      </c>
    </row>
    <row r="240" spans="2:65" s="1" customFormat="1">
      <c r="B240" s="32"/>
      <c r="D240" s="140" t="s">
        <v>143</v>
      </c>
      <c r="F240" s="141" t="s">
        <v>841</v>
      </c>
      <c r="I240" s="142"/>
      <c r="L240" s="32"/>
      <c r="M240" s="143"/>
      <c r="T240" s="53"/>
      <c r="AT240" s="17" t="s">
        <v>143</v>
      </c>
      <c r="AU240" s="17" t="s">
        <v>88</v>
      </c>
    </row>
    <row r="241" spans="2:65" s="12" customFormat="1">
      <c r="B241" s="144"/>
      <c r="D241" s="145" t="s">
        <v>145</v>
      </c>
      <c r="E241" s="146" t="s">
        <v>35</v>
      </c>
      <c r="F241" s="147" t="s">
        <v>1336</v>
      </c>
      <c r="H241" s="148">
        <v>146</v>
      </c>
      <c r="I241" s="149"/>
      <c r="L241" s="144"/>
      <c r="M241" s="150"/>
      <c r="T241" s="151"/>
      <c r="AT241" s="146" t="s">
        <v>145</v>
      </c>
      <c r="AU241" s="146" t="s">
        <v>88</v>
      </c>
      <c r="AV241" s="12" t="s">
        <v>88</v>
      </c>
      <c r="AW241" s="12" t="s">
        <v>37</v>
      </c>
      <c r="AX241" s="12" t="s">
        <v>78</v>
      </c>
      <c r="AY241" s="146" t="s">
        <v>129</v>
      </c>
    </row>
    <row r="242" spans="2:65" s="13" customFormat="1">
      <c r="B242" s="152"/>
      <c r="D242" s="145" t="s">
        <v>145</v>
      </c>
      <c r="E242" s="153" t="s">
        <v>35</v>
      </c>
      <c r="F242" s="154" t="s">
        <v>148</v>
      </c>
      <c r="H242" s="155">
        <v>146</v>
      </c>
      <c r="I242" s="156"/>
      <c r="L242" s="152"/>
      <c r="M242" s="157"/>
      <c r="T242" s="158"/>
      <c r="AT242" s="153" t="s">
        <v>145</v>
      </c>
      <c r="AU242" s="153" t="s">
        <v>88</v>
      </c>
      <c r="AV242" s="13" t="s">
        <v>136</v>
      </c>
      <c r="AW242" s="13" t="s">
        <v>37</v>
      </c>
      <c r="AX242" s="13" t="s">
        <v>86</v>
      </c>
      <c r="AY242" s="153" t="s">
        <v>129</v>
      </c>
    </row>
    <row r="243" spans="2:65" s="1" customFormat="1" ht="16.5" customHeight="1">
      <c r="B243" s="32"/>
      <c r="C243" s="163" t="s">
        <v>510</v>
      </c>
      <c r="D243" s="163" t="s">
        <v>263</v>
      </c>
      <c r="E243" s="164" t="s">
        <v>844</v>
      </c>
      <c r="F243" s="165" t="s">
        <v>845</v>
      </c>
      <c r="G243" s="166" t="s">
        <v>358</v>
      </c>
      <c r="H243" s="167">
        <v>153.30000000000001</v>
      </c>
      <c r="I243" s="168"/>
      <c r="J243" s="169">
        <f>ROUND(I243*H243,2)</f>
        <v>0</v>
      </c>
      <c r="K243" s="165" t="s">
        <v>141</v>
      </c>
      <c r="L243" s="170"/>
      <c r="M243" s="171" t="s">
        <v>35</v>
      </c>
      <c r="N243" s="172" t="s">
        <v>49</v>
      </c>
      <c r="P243" s="136">
        <f>O243*H243</f>
        <v>0</v>
      </c>
      <c r="Q243" s="136">
        <v>2.5999999999999998E-4</v>
      </c>
      <c r="R243" s="136">
        <f>Q243*H243</f>
        <v>3.9857999999999998E-2</v>
      </c>
      <c r="S243" s="136">
        <v>0</v>
      </c>
      <c r="T243" s="137">
        <f>S243*H243</f>
        <v>0</v>
      </c>
      <c r="AR243" s="138" t="s">
        <v>180</v>
      </c>
      <c r="AT243" s="138" t="s">
        <v>263</v>
      </c>
      <c r="AU243" s="138" t="s">
        <v>88</v>
      </c>
      <c r="AY243" s="17" t="s">
        <v>129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7" t="s">
        <v>86</v>
      </c>
      <c r="BK243" s="139">
        <f>ROUND(I243*H243,2)</f>
        <v>0</v>
      </c>
      <c r="BL243" s="17" t="s">
        <v>136</v>
      </c>
      <c r="BM243" s="138" t="s">
        <v>1337</v>
      </c>
    </row>
    <row r="244" spans="2:65" s="12" customFormat="1">
      <c r="B244" s="144"/>
      <c r="D244" s="145" t="s">
        <v>145</v>
      </c>
      <c r="F244" s="147" t="s">
        <v>1338</v>
      </c>
      <c r="H244" s="148">
        <v>153.30000000000001</v>
      </c>
      <c r="I244" s="149"/>
      <c r="L244" s="144"/>
      <c r="M244" s="150"/>
      <c r="T244" s="151"/>
      <c r="AT244" s="146" t="s">
        <v>145</v>
      </c>
      <c r="AU244" s="146" t="s">
        <v>88</v>
      </c>
      <c r="AV244" s="12" t="s">
        <v>88</v>
      </c>
      <c r="AW244" s="12" t="s">
        <v>4</v>
      </c>
      <c r="AX244" s="12" t="s">
        <v>86</v>
      </c>
      <c r="AY244" s="146" t="s">
        <v>129</v>
      </c>
    </row>
    <row r="245" spans="2:65" s="1" customFormat="1" ht="33" customHeight="1">
      <c r="B245" s="32"/>
      <c r="C245" s="127" t="s">
        <v>516</v>
      </c>
      <c r="D245" s="127" t="s">
        <v>132</v>
      </c>
      <c r="E245" s="128" t="s">
        <v>857</v>
      </c>
      <c r="F245" s="129" t="s">
        <v>858</v>
      </c>
      <c r="G245" s="130" t="s">
        <v>162</v>
      </c>
      <c r="H245" s="131">
        <v>70.08</v>
      </c>
      <c r="I245" s="132"/>
      <c r="J245" s="133">
        <f>ROUND(I245*H245,2)</f>
        <v>0</v>
      </c>
      <c r="K245" s="129" t="s">
        <v>141</v>
      </c>
      <c r="L245" s="32"/>
      <c r="M245" s="134" t="s">
        <v>35</v>
      </c>
      <c r="N245" s="135" t="s">
        <v>49</v>
      </c>
      <c r="P245" s="136">
        <f>O245*H245</f>
        <v>0</v>
      </c>
      <c r="Q245" s="136">
        <v>0</v>
      </c>
      <c r="R245" s="136">
        <f>Q245*H245</f>
        <v>0</v>
      </c>
      <c r="S245" s="136">
        <v>0</v>
      </c>
      <c r="T245" s="137">
        <f>S245*H245</f>
        <v>0</v>
      </c>
      <c r="AR245" s="138" t="s">
        <v>136</v>
      </c>
      <c r="AT245" s="138" t="s">
        <v>132</v>
      </c>
      <c r="AU245" s="138" t="s">
        <v>88</v>
      </c>
      <c r="AY245" s="17" t="s">
        <v>129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86</v>
      </c>
      <c r="BK245" s="139">
        <f>ROUND(I245*H245,2)</f>
        <v>0</v>
      </c>
      <c r="BL245" s="17" t="s">
        <v>136</v>
      </c>
      <c r="BM245" s="138" t="s">
        <v>1339</v>
      </c>
    </row>
    <row r="246" spans="2:65" s="1" customFormat="1">
      <c r="B246" s="32"/>
      <c r="D246" s="140" t="s">
        <v>143</v>
      </c>
      <c r="F246" s="141" t="s">
        <v>860</v>
      </c>
      <c r="I246" s="142"/>
      <c r="L246" s="32"/>
      <c r="M246" s="143"/>
      <c r="T246" s="53"/>
      <c r="AT246" s="17" t="s">
        <v>143</v>
      </c>
      <c r="AU246" s="17" t="s">
        <v>88</v>
      </c>
    </row>
    <row r="247" spans="2:65" s="14" customFormat="1">
      <c r="B247" s="174"/>
      <c r="D247" s="145" t="s">
        <v>145</v>
      </c>
      <c r="E247" s="175" t="s">
        <v>35</v>
      </c>
      <c r="F247" s="176" t="s">
        <v>861</v>
      </c>
      <c r="H247" s="175" t="s">
        <v>35</v>
      </c>
      <c r="I247" s="177"/>
      <c r="L247" s="174"/>
      <c r="M247" s="178"/>
      <c r="T247" s="179"/>
      <c r="AT247" s="175" t="s">
        <v>145</v>
      </c>
      <c r="AU247" s="175" t="s">
        <v>88</v>
      </c>
      <c r="AV247" s="14" t="s">
        <v>86</v>
      </c>
      <c r="AW247" s="14" t="s">
        <v>37</v>
      </c>
      <c r="AX247" s="14" t="s">
        <v>78</v>
      </c>
      <c r="AY247" s="175" t="s">
        <v>129</v>
      </c>
    </row>
    <row r="248" spans="2:65" s="12" customFormat="1">
      <c r="B248" s="144"/>
      <c r="D248" s="145" t="s">
        <v>145</v>
      </c>
      <c r="E248" s="146" t="s">
        <v>35</v>
      </c>
      <c r="F248" s="147" t="s">
        <v>1340</v>
      </c>
      <c r="H248" s="148">
        <v>70.08</v>
      </c>
      <c r="I248" s="149"/>
      <c r="L248" s="144"/>
      <c r="M248" s="150"/>
      <c r="T248" s="151"/>
      <c r="AT248" s="146" t="s">
        <v>145</v>
      </c>
      <c r="AU248" s="146" t="s">
        <v>88</v>
      </c>
      <c r="AV248" s="12" t="s">
        <v>88</v>
      </c>
      <c r="AW248" s="12" t="s">
        <v>37</v>
      </c>
      <c r="AX248" s="12" t="s">
        <v>86</v>
      </c>
      <c r="AY248" s="146" t="s">
        <v>129</v>
      </c>
    </row>
    <row r="249" spans="2:65" s="1" customFormat="1" ht="33" customHeight="1">
      <c r="B249" s="32"/>
      <c r="C249" s="127" t="s">
        <v>520</v>
      </c>
      <c r="D249" s="127" t="s">
        <v>132</v>
      </c>
      <c r="E249" s="128" t="s">
        <v>864</v>
      </c>
      <c r="F249" s="129" t="s">
        <v>865</v>
      </c>
      <c r="G249" s="130" t="s">
        <v>162</v>
      </c>
      <c r="H249" s="131">
        <v>70.08</v>
      </c>
      <c r="I249" s="132"/>
      <c r="J249" s="133">
        <f>ROUND(I249*H249,2)</f>
        <v>0</v>
      </c>
      <c r="K249" s="129" t="s">
        <v>141</v>
      </c>
      <c r="L249" s="32"/>
      <c r="M249" s="134" t="s">
        <v>35</v>
      </c>
      <c r="N249" s="135" t="s">
        <v>49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136</v>
      </c>
      <c r="AT249" s="138" t="s">
        <v>132</v>
      </c>
      <c r="AU249" s="138" t="s">
        <v>88</v>
      </c>
      <c r="AY249" s="17" t="s">
        <v>129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86</v>
      </c>
      <c r="BK249" s="139">
        <f>ROUND(I249*H249,2)</f>
        <v>0</v>
      </c>
      <c r="BL249" s="17" t="s">
        <v>136</v>
      </c>
      <c r="BM249" s="138" t="s">
        <v>1341</v>
      </c>
    </row>
    <row r="250" spans="2:65" s="1" customFormat="1">
      <c r="B250" s="32"/>
      <c r="D250" s="140" t="s">
        <v>143</v>
      </c>
      <c r="F250" s="141" t="s">
        <v>867</v>
      </c>
      <c r="I250" s="142"/>
      <c r="L250" s="32"/>
      <c r="M250" s="143"/>
      <c r="T250" s="53"/>
      <c r="AT250" s="17" t="s">
        <v>143</v>
      </c>
      <c r="AU250" s="17" t="s">
        <v>88</v>
      </c>
    </row>
    <row r="251" spans="2:65" s="14" customFormat="1">
      <c r="B251" s="174"/>
      <c r="D251" s="145" t="s">
        <v>145</v>
      </c>
      <c r="E251" s="175" t="s">
        <v>35</v>
      </c>
      <c r="F251" s="176" t="s">
        <v>861</v>
      </c>
      <c r="H251" s="175" t="s">
        <v>35</v>
      </c>
      <c r="I251" s="177"/>
      <c r="L251" s="174"/>
      <c r="M251" s="178"/>
      <c r="T251" s="179"/>
      <c r="AT251" s="175" t="s">
        <v>145</v>
      </c>
      <c r="AU251" s="175" t="s">
        <v>88</v>
      </c>
      <c r="AV251" s="14" t="s">
        <v>86</v>
      </c>
      <c r="AW251" s="14" t="s">
        <v>37</v>
      </c>
      <c r="AX251" s="14" t="s">
        <v>78</v>
      </c>
      <c r="AY251" s="175" t="s">
        <v>129</v>
      </c>
    </row>
    <row r="252" spans="2:65" s="12" customFormat="1">
      <c r="B252" s="144"/>
      <c r="D252" s="145" t="s">
        <v>145</v>
      </c>
      <c r="E252" s="146" t="s">
        <v>35</v>
      </c>
      <c r="F252" s="147" t="s">
        <v>1340</v>
      </c>
      <c r="H252" s="148">
        <v>70.08</v>
      </c>
      <c r="I252" s="149"/>
      <c r="L252" s="144"/>
      <c r="M252" s="150"/>
      <c r="T252" s="151"/>
      <c r="AT252" s="146" t="s">
        <v>145</v>
      </c>
      <c r="AU252" s="146" t="s">
        <v>88</v>
      </c>
      <c r="AV252" s="12" t="s">
        <v>88</v>
      </c>
      <c r="AW252" s="12" t="s">
        <v>37</v>
      </c>
      <c r="AX252" s="12" t="s">
        <v>86</v>
      </c>
      <c r="AY252" s="146" t="s">
        <v>129</v>
      </c>
    </row>
    <row r="253" spans="2:65" s="1" customFormat="1" ht="24.2" customHeight="1">
      <c r="B253" s="32"/>
      <c r="C253" s="127" t="s">
        <v>525</v>
      </c>
      <c r="D253" s="127" t="s">
        <v>132</v>
      </c>
      <c r="E253" s="128" t="s">
        <v>875</v>
      </c>
      <c r="F253" s="129" t="s">
        <v>876</v>
      </c>
      <c r="G253" s="130" t="s">
        <v>358</v>
      </c>
      <c r="H253" s="131">
        <v>146</v>
      </c>
      <c r="I253" s="132"/>
      <c r="J253" s="133">
        <f>ROUND(I253*H253,2)</f>
        <v>0</v>
      </c>
      <c r="K253" s="129" t="s">
        <v>141</v>
      </c>
      <c r="L253" s="32"/>
      <c r="M253" s="134" t="s">
        <v>35</v>
      </c>
      <c r="N253" s="135" t="s">
        <v>49</v>
      </c>
      <c r="P253" s="136">
        <f>O253*H253</f>
        <v>0</v>
      </c>
      <c r="Q253" s="136">
        <v>0.26</v>
      </c>
      <c r="R253" s="136">
        <f>Q253*H253</f>
        <v>37.96</v>
      </c>
      <c r="S253" s="136">
        <v>0</v>
      </c>
      <c r="T253" s="137">
        <f>S253*H253</f>
        <v>0</v>
      </c>
      <c r="AR253" s="138" t="s">
        <v>136</v>
      </c>
      <c r="AT253" s="138" t="s">
        <v>132</v>
      </c>
      <c r="AU253" s="138" t="s">
        <v>88</v>
      </c>
      <c r="AY253" s="17" t="s">
        <v>129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86</v>
      </c>
      <c r="BK253" s="139">
        <f>ROUND(I253*H253,2)</f>
        <v>0</v>
      </c>
      <c r="BL253" s="17" t="s">
        <v>136</v>
      </c>
      <c r="BM253" s="138" t="s">
        <v>1342</v>
      </c>
    </row>
    <row r="254" spans="2:65" s="1" customFormat="1">
      <c r="B254" s="32"/>
      <c r="D254" s="140" t="s">
        <v>143</v>
      </c>
      <c r="F254" s="141" t="s">
        <v>878</v>
      </c>
      <c r="I254" s="142"/>
      <c r="L254" s="32"/>
      <c r="M254" s="143"/>
      <c r="T254" s="53"/>
      <c r="AT254" s="17" t="s">
        <v>143</v>
      </c>
      <c r="AU254" s="17" t="s">
        <v>88</v>
      </c>
    </row>
    <row r="255" spans="2:65" s="14" customFormat="1">
      <c r="B255" s="174"/>
      <c r="D255" s="145" t="s">
        <v>145</v>
      </c>
      <c r="E255" s="175" t="s">
        <v>35</v>
      </c>
      <c r="F255" s="176" t="s">
        <v>683</v>
      </c>
      <c r="H255" s="175" t="s">
        <v>35</v>
      </c>
      <c r="I255" s="177"/>
      <c r="L255" s="174"/>
      <c r="M255" s="178"/>
      <c r="T255" s="179"/>
      <c r="AT255" s="175" t="s">
        <v>145</v>
      </c>
      <c r="AU255" s="175" t="s">
        <v>88</v>
      </c>
      <c r="AV255" s="14" t="s">
        <v>86</v>
      </c>
      <c r="AW255" s="14" t="s">
        <v>37</v>
      </c>
      <c r="AX255" s="14" t="s">
        <v>78</v>
      </c>
      <c r="AY255" s="175" t="s">
        <v>129</v>
      </c>
    </row>
    <row r="256" spans="2:65" s="12" customFormat="1">
      <c r="B256" s="144"/>
      <c r="D256" s="145" t="s">
        <v>145</v>
      </c>
      <c r="E256" s="146" t="s">
        <v>35</v>
      </c>
      <c r="F256" s="147" t="s">
        <v>1343</v>
      </c>
      <c r="H256" s="148">
        <v>146</v>
      </c>
      <c r="I256" s="149"/>
      <c r="L256" s="144"/>
      <c r="M256" s="150"/>
      <c r="T256" s="151"/>
      <c r="AT256" s="146" t="s">
        <v>145</v>
      </c>
      <c r="AU256" s="146" t="s">
        <v>88</v>
      </c>
      <c r="AV256" s="12" t="s">
        <v>88</v>
      </c>
      <c r="AW256" s="12" t="s">
        <v>37</v>
      </c>
      <c r="AX256" s="12" t="s">
        <v>86</v>
      </c>
      <c r="AY256" s="146" t="s">
        <v>129</v>
      </c>
    </row>
    <row r="257" spans="2:65" s="1" customFormat="1" ht="21.75" customHeight="1">
      <c r="B257" s="32"/>
      <c r="C257" s="127" t="s">
        <v>530</v>
      </c>
      <c r="D257" s="127" t="s">
        <v>132</v>
      </c>
      <c r="E257" s="128" t="s">
        <v>881</v>
      </c>
      <c r="F257" s="129" t="s">
        <v>882</v>
      </c>
      <c r="G257" s="130" t="s">
        <v>358</v>
      </c>
      <c r="H257" s="131">
        <v>146</v>
      </c>
      <c r="I257" s="132"/>
      <c r="J257" s="133">
        <f>ROUND(I257*H257,2)</f>
        <v>0</v>
      </c>
      <c r="K257" s="129" t="s">
        <v>141</v>
      </c>
      <c r="L257" s="32"/>
      <c r="M257" s="134" t="s">
        <v>35</v>
      </c>
      <c r="N257" s="135" t="s">
        <v>49</v>
      </c>
      <c r="P257" s="136">
        <f>O257*H257</f>
        <v>0</v>
      </c>
      <c r="Q257" s="136">
        <v>6.9999999999999994E-5</v>
      </c>
      <c r="R257" s="136">
        <f>Q257*H257</f>
        <v>1.022E-2</v>
      </c>
      <c r="S257" s="136">
        <v>0</v>
      </c>
      <c r="T257" s="137">
        <f>S257*H257</f>
        <v>0</v>
      </c>
      <c r="AR257" s="138" t="s">
        <v>136</v>
      </c>
      <c r="AT257" s="138" t="s">
        <v>132</v>
      </c>
      <c r="AU257" s="138" t="s">
        <v>88</v>
      </c>
      <c r="AY257" s="17" t="s">
        <v>129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86</v>
      </c>
      <c r="BK257" s="139">
        <f>ROUND(I257*H257,2)</f>
        <v>0</v>
      </c>
      <c r="BL257" s="17" t="s">
        <v>136</v>
      </c>
      <c r="BM257" s="138" t="s">
        <v>1344</v>
      </c>
    </row>
    <row r="258" spans="2:65" s="1" customFormat="1">
      <c r="B258" s="32"/>
      <c r="D258" s="140" t="s">
        <v>143</v>
      </c>
      <c r="F258" s="141" t="s">
        <v>884</v>
      </c>
      <c r="I258" s="142"/>
      <c r="L258" s="32"/>
      <c r="M258" s="143"/>
      <c r="T258" s="53"/>
      <c r="AT258" s="17" t="s">
        <v>143</v>
      </c>
      <c r="AU258" s="17" t="s">
        <v>88</v>
      </c>
    </row>
    <row r="259" spans="2:65" s="14" customFormat="1">
      <c r="B259" s="174"/>
      <c r="D259" s="145" t="s">
        <v>145</v>
      </c>
      <c r="E259" s="175" t="s">
        <v>35</v>
      </c>
      <c r="F259" s="176" t="s">
        <v>683</v>
      </c>
      <c r="H259" s="175" t="s">
        <v>35</v>
      </c>
      <c r="I259" s="177"/>
      <c r="L259" s="174"/>
      <c r="M259" s="178"/>
      <c r="T259" s="179"/>
      <c r="AT259" s="175" t="s">
        <v>145</v>
      </c>
      <c r="AU259" s="175" t="s">
        <v>88</v>
      </c>
      <c r="AV259" s="14" t="s">
        <v>86</v>
      </c>
      <c r="AW259" s="14" t="s">
        <v>37</v>
      </c>
      <c r="AX259" s="14" t="s">
        <v>78</v>
      </c>
      <c r="AY259" s="175" t="s">
        <v>129</v>
      </c>
    </row>
    <row r="260" spans="2:65" s="12" customFormat="1">
      <c r="B260" s="144"/>
      <c r="D260" s="145" t="s">
        <v>145</v>
      </c>
      <c r="E260" s="146" t="s">
        <v>35</v>
      </c>
      <c r="F260" s="147" t="s">
        <v>1343</v>
      </c>
      <c r="H260" s="148">
        <v>146</v>
      </c>
      <c r="I260" s="149"/>
      <c r="L260" s="144"/>
      <c r="M260" s="150"/>
      <c r="T260" s="151"/>
      <c r="AT260" s="146" t="s">
        <v>145</v>
      </c>
      <c r="AU260" s="146" t="s">
        <v>88</v>
      </c>
      <c r="AV260" s="12" t="s">
        <v>88</v>
      </c>
      <c r="AW260" s="12" t="s">
        <v>37</v>
      </c>
      <c r="AX260" s="12" t="s">
        <v>86</v>
      </c>
      <c r="AY260" s="146" t="s">
        <v>129</v>
      </c>
    </row>
    <row r="261" spans="2:65" s="1" customFormat="1" ht="24.2" customHeight="1">
      <c r="B261" s="32"/>
      <c r="C261" s="127" t="s">
        <v>536</v>
      </c>
      <c r="D261" s="127" t="s">
        <v>132</v>
      </c>
      <c r="E261" s="128" t="s">
        <v>1078</v>
      </c>
      <c r="F261" s="129" t="s">
        <v>1079</v>
      </c>
      <c r="G261" s="130" t="s">
        <v>172</v>
      </c>
      <c r="H261" s="131">
        <v>0.5</v>
      </c>
      <c r="I261" s="132"/>
      <c r="J261" s="133">
        <f>ROUND(I261*H261,2)</f>
        <v>0</v>
      </c>
      <c r="K261" s="129" t="s">
        <v>141</v>
      </c>
      <c r="L261" s="32"/>
      <c r="M261" s="134" t="s">
        <v>35</v>
      </c>
      <c r="N261" s="135" t="s">
        <v>49</v>
      </c>
      <c r="P261" s="136">
        <f>O261*H261</f>
        <v>0</v>
      </c>
      <c r="Q261" s="136">
        <v>0</v>
      </c>
      <c r="R261" s="136">
        <f>Q261*H261</f>
        <v>0</v>
      </c>
      <c r="S261" s="136">
        <v>0</v>
      </c>
      <c r="T261" s="137">
        <f>S261*H261</f>
        <v>0</v>
      </c>
      <c r="AR261" s="138" t="s">
        <v>136</v>
      </c>
      <c r="AT261" s="138" t="s">
        <v>132</v>
      </c>
      <c r="AU261" s="138" t="s">
        <v>88</v>
      </c>
      <c r="AY261" s="17" t="s">
        <v>129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86</v>
      </c>
      <c r="BK261" s="139">
        <f>ROUND(I261*H261,2)</f>
        <v>0</v>
      </c>
      <c r="BL261" s="17" t="s">
        <v>136</v>
      </c>
      <c r="BM261" s="138" t="s">
        <v>1345</v>
      </c>
    </row>
    <row r="262" spans="2:65" s="1" customFormat="1">
      <c r="B262" s="32"/>
      <c r="D262" s="140" t="s">
        <v>143</v>
      </c>
      <c r="F262" s="141" t="s">
        <v>1081</v>
      </c>
      <c r="I262" s="142"/>
      <c r="L262" s="32"/>
      <c r="M262" s="143"/>
      <c r="T262" s="53"/>
      <c r="AT262" s="17" t="s">
        <v>143</v>
      </c>
      <c r="AU262" s="17" t="s">
        <v>88</v>
      </c>
    </row>
    <row r="263" spans="2:65" s="1" customFormat="1" ht="37.9" customHeight="1">
      <c r="B263" s="32"/>
      <c r="C263" s="127" t="s">
        <v>541</v>
      </c>
      <c r="D263" s="127" t="s">
        <v>132</v>
      </c>
      <c r="E263" s="128" t="s">
        <v>1082</v>
      </c>
      <c r="F263" s="129" t="s">
        <v>1083</v>
      </c>
      <c r="G263" s="130" t="s">
        <v>172</v>
      </c>
      <c r="H263" s="131">
        <v>0.5</v>
      </c>
      <c r="I263" s="132"/>
      <c r="J263" s="133">
        <f>ROUND(I263*H263,2)</f>
        <v>0</v>
      </c>
      <c r="K263" s="129" t="s">
        <v>141</v>
      </c>
      <c r="L263" s="32"/>
      <c r="M263" s="134" t="s">
        <v>35</v>
      </c>
      <c r="N263" s="135" t="s">
        <v>49</v>
      </c>
      <c r="P263" s="136">
        <f>O263*H263</f>
        <v>0</v>
      </c>
      <c r="Q263" s="136">
        <v>0</v>
      </c>
      <c r="R263" s="136">
        <f>Q263*H263</f>
        <v>0</v>
      </c>
      <c r="S263" s="136">
        <v>0</v>
      </c>
      <c r="T263" s="137">
        <f>S263*H263</f>
        <v>0</v>
      </c>
      <c r="AR263" s="138" t="s">
        <v>136</v>
      </c>
      <c r="AT263" s="138" t="s">
        <v>132</v>
      </c>
      <c r="AU263" s="138" t="s">
        <v>88</v>
      </c>
      <c r="AY263" s="17" t="s">
        <v>129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7" t="s">
        <v>86</v>
      </c>
      <c r="BK263" s="139">
        <f>ROUND(I263*H263,2)</f>
        <v>0</v>
      </c>
      <c r="BL263" s="17" t="s">
        <v>136</v>
      </c>
      <c r="BM263" s="138" t="s">
        <v>1346</v>
      </c>
    </row>
    <row r="264" spans="2:65" s="1" customFormat="1">
      <c r="B264" s="32"/>
      <c r="D264" s="140" t="s">
        <v>143</v>
      </c>
      <c r="F264" s="141" t="s">
        <v>1085</v>
      </c>
      <c r="I264" s="142"/>
      <c r="L264" s="32"/>
      <c r="M264" s="143"/>
      <c r="T264" s="53"/>
      <c r="AT264" s="17" t="s">
        <v>143</v>
      </c>
      <c r="AU264" s="17" t="s">
        <v>88</v>
      </c>
    </row>
    <row r="265" spans="2:65" s="11" customFormat="1" ht="22.9" customHeight="1">
      <c r="B265" s="115"/>
      <c r="D265" s="116" t="s">
        <v>77</v>
      </c>
      <c r="E265" s="125" t="s">
        <v>731</v>
      </c>
      <c r="F265" s="125" t="s">
        <v>1347</v>
      </c>
      <c r="I265" s="118"/>
      <c r="J265" s="126">
        <f>BK265</f>
        <v>0</v>
      </c>
      <c r="L265" s="115"/>
      <c r="M265" s="120"/>
      <c r="P265" s="121">
        <f>SUM(P266:P295)</f>
        <v>0</v>
      </c>
      <c r="R265" s="121">
        <f>SUM(R266:R295)</f>
        <v>73.920284999999993</v>
      </c>
      <c r="T265" s="122">
        <f>SUM(T266:T295)</f>
        <v>0</v>
      </c>
      <c r="AR265" s="116" t="s">
        <v>86</v>
      </c>
      <c r="AT265" s="123" t="s">
        <v>77</v>
      </c>
      <c r="AU265" s="123" t="s">
        <v>86</v>
      </c>
      <c r="AY265" s="116" t="s">
        <v>129</v>
      </c>
      <c r="BK265" s="124">
        <f>SUM(BK266:BK295)</f>
        <v>0</v>
      </c>
    </row>
    <row r="266" spans="2:65" s="1" customFormat="1" ht="24.2" customHeight="1">
      <c r="B266" s="32"/>
      <c r="C266" s="127" t="s">
        <v>547</v>
      </c>
      <c r="D266" s="127" t="s">
        <v>132</v>
      </c>
      <c r="E266" s="128" t="s">
        <v>1348</v>
      </c>
      <c r="F266" s="129" t="s">
        <v>1349</v>
      </c>
      <c r="G266" s="130" t="s">
        <v>162</v>
      </c>
      <c r="H266" s="131">
        <v>60.192</v>
      </c>
      <c r="I266" s="132"/>
      <c r="J266" s="133">
        <f>ROUND(I266*H266,2)</f>
        <v>0</v>
      </c>
      <c r="K266" s="129" t="s">
        <v>141</v>
      </c>
      <c r="L266" s="32"/>
      <c r="M266" s="134" t="s">
        <v>35</v>
      </c>
      <c r="N266" s="135" t="s">
        <v>49</v>
      </c>
      <c r="P266" s="136">
        <f>O266*H266</f>
        <v>0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AR266" s="138" t="s">
        <v>136</v>
      </c>
      <c r="AT266" s="138" t="s">
        <v>132</v>
      </c>
      <c r="AU266" s="138" t="s">
        <v>88</v>
      </c>
      <c r="AY266" s="17" t="s">
        <v>129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7" t="s">
        <v>86</v>
      </c>
      <c r="BK266" s="139">
        <f>ROUND(I266*H266,2)</f>
        <v>0</v>
      </c>
      <c r="BL266" s="17" t="s">
        <v>136</v>
      </c>
      <c r="BM266" s="138" t="s">
        <v>1350</v>
      </c>
    </row>
    <row r="267" spans="2:65" s="1" customFormat="1">
      <c r="B267" s="32"/>
      <c r="D267" s="140" t="s">
        <v>143</v>
      </c>
      <c r="F267" s="141" t="s">
        <v>1351</v>
      </c>
      <c r="I267" s="142"/>
      <c r="L267" s="32"/>
      <c r="M267" s="143"/>
      <c r="T267" s="53"/>
      <c r="AT267" s="17" t="s">
        <v>143</v>
      </c>
      <c r="AU267" s="17" t="s">
        <v>88</v>
      </c>
    </row>
    <row r="268" spans="2:65" s="12" customFormat="1">
      <c r="B268" s="144"/>
      <c r="D268" s="145" t="s">
        <v>145</v>
      </c>
      <c r="E268" s="146" t="s">
        <v>35</v>
      </c>
      <c r="F268" s="147" t="s">
        <v>1352</v>
      </c>
      <c r="H268" s="148">
        <v>60.192</v>
      </c>
      <c r="I268" s="149"/>
      <c r="L268" s="144"/>
      <c r="M268" s="150"/>
      <c r="T268" s="151"/>
      <c r="AT268" s="146" t="s">
        <v>145</v>
      </c>
      <c r="AU268" s="146" t="s">
        <v>88</v>
      </c>
      <c r="AV268" s="12" t="s">
        <v>88</v>
      </c>
      <c r="AW268" s="12" t="s">
        <v>37</v>
      </c>
      <c r="AX268" s="12" t="s">
        <v>78</v>
      </c>
      <c r="AY268" s="146" t="s">
        <v>129</v>
      </c>
    </row>
    <row r="269" spans="2:65" s="13" customFormat="1">
      <c r="B269" s="152"/>
      <c r="D269" s="145" t="s">
        <v>145</v>
      </c>
      <c r="E269" s="153" t="s">
        <v>35</v>
      </c>
      <c r="F269" s="154" t="s">
        <v>148</v>
      </c>
      <c r="H269" s="155">
        <v>60.192</v>
      </c>
      <c r="I269" s="156"/>
      <c r="L269" s="152"/>
      <c r="M269" s="157"/>
      <c r="T269" s="158"/>
      <c r="AT269" s="153" t="s">
        <v>145</v>
      </c>
      <c r="AU269" s="153" t="s">
        <v>88</v>
      </c>
      <c r="AV269" s="13" t="s">
        <v>136</v>
      </c>
      <c r="AW269" s="13" t="s">
        <v>37</v>
      </c>
      <c r="AX269" s="13" t="s">
        <v>86</v>
      </c>
      <c r="AY269" s="153" t="s">
        <v>129</v>
      </c>
    </row>
    <row r="270" spans="2:65" s="1" customFormat="1" ht="37.9" customHeight="1">
      <c r="B270" s="32"/>
      <c r="C270" s="127" t="s">
        <v>552</v>
      </c>
      <c r="D270" s="127" t="s">
        <v>132</v>
      </c>
      <c r="E270" s="128" t="s">
        <v>1353</v>
      </c>
      <c r="F270" s="129" t="s">
        <v>1354</v>
      </c>
      <c r="G270" s="130" t="s">
        <v>162</v>
      </c>
      <c r="H270" s="131">
        <v>60.192</v>
      </c>
      <c r="I270" s="132"/>
      <c r="J270" s="133">
        <f>ROUND(I270*H270,2)</f>
        <v>0</v>
      </c>
      <c r="K270" s="129" t="s">
        <v>141</v>
      </c>
      <c r="L270" s="32"/>
      <c r="M270" s="134" t="s">
        <v>35</v>
      </c>
      <c r="N270" s="135" t="s">
        <v>49</v>
      </c>
      <c r="P270" s="136">
        <f>O270*H270</f>
        <v>0</v>
      </c>
      <c r="Q270" s="136">
        <v>0</v>
      </c>
      <c r="R270" s="136">
        <f>Q270*H270</f>
        <v>0</v>
      </c>
      <c r="S270" s="136">
        <v>0</v>
      </c>
      <c r="T270" s="137">
        <f>S270*H270</f>
        <v>0</v>
      </c>
      <c r="AR270" s="138" t="s">
        <v>136</v>
      </c>
      <c r="AT270" s="138" t="s">
        <v>132</v>
      </c>
      <c r="AU270" s="138" t="s">
        <v>88</v>
      </c>
      <c r="AY270" s="17" t="s">
        <v>129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86</v>
      </c>
      <c r="BK270" s="139">
        <f>ROUND(I270*H270,2)</f>
        <v>0</v>
      </c>
      <c r="BL270" s="17" t="s">
        <v>136</v>
      </c>
      <c r="BM270" s="138" t="s">
        <v>1355</v>
      </c>
    </row>
    <row r="271" spans="2:65" s="1" customFormat="1">
      <c r="B271" s="32"/>
      <c r="D271" s="140" t="s">
        <v>143</v>
      </c>
      <c r="F271" s="141" t="s">
        <v>1356</v>
      </c>
      <c r="I271" s="142"/>
      <c r="L271" s="32"/>
      <c r="M271" s="143"/>
      <c r="T271" s="53"/>
      <c r="AT271" s="17" t="s">
        <v>143</v>
      </c>
      <c r="AU271" s="17" t="s">
        <v>88</v>
      </c>
    </row>
    <row r="272" spans="2:65" s="1" customFormat="1" ht="24.2" customHeight="1">
      <c r="B272" s="32"/>
      <c r="C272" s="127" t="s">
        <v>557</v>
      </c>
      <c r="D272" s="127" t="s">
        <v>132</v>
      </c>
      <c r="E272" s="128" t="s">
        <v>942</v>
      </c>
      <c r="F272" s="129" t="s">
        <v>943</v>
      </c>
      <c r="G272" s="130" t="s">
        <v>162</v>
      </c>
      <c r="H272" s="131">
        <v>60.192</v>
      </c>
      <c r="I272" s="132"/>
      <c r="J272" s="133">
        <f>ROUND(I272*H272,2)</f>
        <v>0</v>
      </c>
      <c r="K272" s="129" t="s">
        <v>141</v>
      </c>
      <c r="L272" s="32"/>
      <c r="M272" s="134" t="s">
        <v>35</v>
      </c>
      <c r="N272" s="135" t="s">
        <v>49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136</v>
      </c>
      <c r="AT272" s="138" t="s">
        <v>132</v>
      </c>
      <c r="AU272" s="138" t="s">
        <v>88</v>
      </c>
      <c r="AY272" s="17" t="s">
        <v>129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86</v>
      </c>
      <c r="BK272" s="139">
        <f>ROUND(I272*H272,2)</f>
        <v>0</v>
      </c>
      <c r="BL272" s="17" t="s">
        <v>136</v>
      </c>
      <c r="BM272" s="138" t="s">
        <v>1357</v>
      </c>
    </row>
    <row r="273" spans="2:65" s="1" customFormat="1">
      <c r="B273" s="32"/>
      <c r="D273" s="140" t="s">
        <v>143</v>
      </c>
      <c r="F273" s="141" t="s">
        <v>945</v>
      </c>
      <c r="I273" s="142"/>
      <c r="L273" s="32"/>
      <c r="M273" s="143"/>
      <c r="T273" s="53"/>
      <c r="AT273" s="17" t="s">
        <v>143</v>
      </c>
      <c r="AU273" s="17" t="s">
        <v>88</v>
      </c>
    </row>
    <row r="274" spans="2:65" s="1" customFormat="1" ht="37.9" customHeight="1">
      <c r="B274" s="32"/>
      <c r="C274" s="127" t="s">
        <v>562</v>
      </c>
      <c r="D274" s="127" t="s">
        <v>132</v>
      </c>
      <c r="E274" s="128" t="s">
        <v>1358</v>
      </c>
      <c r="F274" s="129" t="s">
        <v>1359</v>
      </c>
      <c r="G274" s="130" t="s">
        <v>162</v>
      </c>
      <c r="H274" s="131">
        <v>30.096</v>
      </c>
      <c r="I274" s="132"/>
      <c r="J274" s="133">
        <f>ROUND(I274*H274,2)</f>
        <v>0</v>
      </c>
      <c r="K274" s="129" t="s">
        <v>141</v>
      </c>
      <c r="L274" s="32"/>
      <c r="M274" s="134" t="s">
        <v>35</v>
      </c>
      <c r="N274" s="135" t="s">
        <v>49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136</v>
      </c>
      <c r="AT274" s="138" t="s">
        <v>132</v>
      </c>
      <c r="AU274" s="138" t="s">
        <v>88</v>
      </c>
      <c r="AY274" s="17" t="s">
        <v>129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7" t="s">
        <v>86</v>
      </c>
      <c r="BK274" s="139">
        <f>ROUND(I274*H274,2)</f>
        <v>0</v>
      </c>
      <c r="BL274" s="17" t="s">
        <v>136</v>
      </c>
      <c r="BM274" s="138" t="s">
        <v>1360</v>
      </c>
    </row>
    <row r="275" spans="2:65" s="1" customFormat="1">
      <c r="B275" s="32"/>
      <c r="D275" s="140" t="s">
        <v>143</v>
      </c>
      <c r="F275" s="141" t="s">
        <v>1361</v>
      </c>
      <c r="I275" s="142"/>
      <c r="L275" s="32"/>
      <c r="M275" s="143"/>
      <c r="T275" s="53"/>
      <c r="AT275" s="17" t="s">
        <v>143</v>
      </c>
      <c r="AU275" s="17" t="s">
        <v>88</v>
      </c>
    </row>
    <row r="276" spans="2:65" s="12" customFormat="1">
      <c r="B276" s="144"/>
      <c r="D276" s="145" t="s">
        <v>145</v>
      </c>
      <c r="E276" s="146" t="s">
        <v>35</v>
      </c>
      <c r="F276" s="147" t="s">
        <v>1362</v>
      </c>
      <c r="H276" s="148">
        <v>30.096</v>
      </c>
      <c r="I276" s="149"/>
      <c r="L276" s="144"/>
      <c r="M276" s="150"/>
      <c r="T276" s="151"/>
      <c r="AT276" s="146" t="s">
        <v>145</v>
      </c>
      <c r="AU276" s="146" t="s">
        <v>88</v>
      </c>
      <c r="AV276" s="12" t="s">
        <v>88</v>
      </c>
      <c r="AW276" s="12" t="s">
        <v>37</v>
      </c>
      <c r="AX276" s="12" t="s">
        <v>78</v>
      </c>
      <c r="AY276" s="146" t="s">
        <v>129</v>
      </c>
    </row>
    <row r="277" spans="2:65" s="13" customFormat="1">
      <c r="B277" s="152"/>
      <c r="D277" s="145" t="s">
        <v>145</v>
      </c>
      <c r="E277" s="153" t="s">
        <v>35</v>
      </c>
      <c r="F277" s="154" t="s">
        <v>148</v>
      </c>
      <c r="H277" s="155">
        <v>30.096</v>
      </c>
      <c r="I277" s="156"/>
      <c r="L277" s="152"/>
      <c r="M277" s="157"/>
      <c r="T277" s="158"/>
      <c r="AT277" s="153" t="s">
        <v>145</v>
      </c>
      <c r="AU277" s="153" t="s">
        <v>88</v>
      </c>
      <c r="AV277" s="13" t="s">
        <v>136</v>
      </c>
      <c r="AW277" s="13" t="s">
        <v>37</v>
      </c>
      <c r="AX277" s="13" t="s">
        <v>86</v>
      </c>
      <c r="AY277" s="153" t="s">
        <v>129</v>
      </c>
    </row>
    <row r="278" spans="2:65" s="1" customFormat="1" ht="16.5" customHeight="1">
      <c r="B278" s="32"/>
      <c r="C278" s="163" t="s">
        <v>567</v>
      </c>
      <c r="D278" s="163" t="s">
        <v>263</v>
      </c>
      <c r="E278" s="164" t="s">
        <v>1363</v>
      </c>
      <c r="F278" s="165" t="s">
        <v>1364</v>
      </c>
      <c r="G278" s="166" t="s">
        <v>172</v>
      </c>
      <c r="H278" s="167">
        <v>39.125</v>
      </c>
      <c r="I278" s="168"/>
      <c r="J278" s="169">
        <f>ROUND(I278*H278,2)</f>
        <v>0</v>
      </c>
      <c r="K278" s="165" t="s">
        <v>141</v>
      </c>
      <c r="L278" s="170"/>
      <c r="M278" s="171" t="s">
        <v>35</v>
      </c>
      <c r="N278" s="172" t="s">
        <v>49</v>
      </c>
      <c r="P278" s="136">
        <f>O278*H278</f>
        <v>0</v>
      </c>
      <c r="Q278" s="136">
        <v>1</v>
      </c>
      <c r="R278" s="136">
        <f>Q278*H278</f>
        <v>39.125</v>
      </c>
      <c r="S278" s="136">
        <v>0</v>
      </c>
      <c r="T278" s="137">
        <f>S278*H278</f>
        <v>0</v>
      </c>
      <c r="AR278" s="138" t="s">
        <v>180</v>
      </c>
      <c r="AT278" s="138" t="s">
        <v>263</v>
      </c>
      <c r="AU278" s="138" t="s">
        <v>88</v>
      </c>
      <c r="AY278" s="17" t="s">
        <v>129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86</v>
      </c>
      <c r="BK278" s="139">
        <f>ROUND(I278*H278,2)</f>
        <v>0</v>
      </c>
      <c r="BL278" s="17" t="s">
        <v>136</v>
      </c>
      <c r="BM278" s="138" t="s">
        <v>1365</v>
      </c>
    </row>
    <row r="279" spans="2:65" s="12" customFormat="1">
      <c r="B279" s="144"/>
      <c r="D279" s="145" t="s">
        <v>145</v>
      </c>
      <c r="E279" s="146" t="s">
        <v>35</v>
      </c>
      <c r="F279" s="147" t="s">
        <v>1366</v>
      </c>
      <c r="H279" s="148">
        <v>39.125</v>
      </c>
      <c r="I279" s="149"/>
      <c r="L279" s="144"/>
      <c r="M279" s="150"/>
      <c r="T279" s="151"/>
      <c r="AT279" s="146" t="s">
        <v>145</v>
      </c>
      <c r="AU279" s="146" t="s">
        <v>88</v>
      </c>
      <c r="AV279" s="12" t="s">
        <v>88</v>
      </c>
      <c r="AW279" s="12" t="s">
        <v>37</v>
      </c>
      <c r="AX279" s="12" t="s">
        <v>78</v>
      </c>
      <c r="AY279" s="146" t="s">
        <v>129</v>
      </c>
    </row>
    <row r="280" spans="2:65" s="13" customFormat="1">
      <c r="B280" s="152"/>
      <c r="D280" s="145" t="s">
        <v>145</v>
      </c>
      <c r="E280" s="153" t="s">
        <v>35</v>
      </c>
      <c r="F280" s="154" t="s">
        <v>148</v>
      </c>
      <c r="H280" s="155">
        <v>39.125</v>
      </c>
      <c r="I280" s="156"/>
      <c r="L280" s="152"/>
      <c r="M280" s="157"/>
      <c r="T280" s="158"/>
      <c r="AT280" s="153" t="s">
        <v>145</v>
      </c>
      <c r="AU280" s="153" t="s">
        <v>88</v>
      </c>
      <c r="AV280" s="13" t="s">
        <v>136</v>
      </c>
      <c r="AW280" s="13" t="s">
        <v>37</v>
      </c>
      <c r="AX280" s="13" t="s">
        <v>86</v>
      </c>
      <c r="AY280" s="153" t="s">
        <v>129</v>
      </c>
    </row>
    <row r="281" spans="2:65" s="1" customFormat="1" ht="33" customHeight="1">
      <c r="B281" s="32"/>
      <c r="C281" s="127" t="s">
        <v>573</v>
      </c>
      <c r="D281" s="127" t="s">
        <v>132</v>
      </c>
      <c r="E281" s="128" t="s">
        <v>1367</v>
      </c>
      <c r="F281" s="129" t="s">
        <v>1368</v>
      </c>
      <c r="G281" s="130" t="s">
        <v>358</v>
      </c>
      <c r="H281" s="131">
        <v>96.31</v>
      </c>
      <c r="I281" s="132"/>
      <c r="J281" s="133">
        <f>ROUND(I281*H281,2)</f>
        <v>0</v>
      </c>
      <c r="K281" s="129" t="s">
        <v>141</v>
      </c>
      <c r="L281" s="32"/>
      <c r="M281" s="134" t="s">
        <v>35</v>
      </c>
      <c r="N281" s="135" t="s">
        <v>49</v>
      </c>
      <c r="P281" s="136">
        <f>O281*H281</f>
        <v>0</v>
      </c>
      <c r="Q281" s="136">
        <v>0.20477000000000001</v>
      </c>
      <c r="R281" s="136">
        <f>Q281*H281</f>
        <v>19.721398700000002</v>
      </c>
      <c r="S281" s="136">
        <v>0</v>
      </c>
      <c r="T281" s="137">
        <f>S281*H281</f>
        <v>0</v>
      </c>
      <c r="AR281" s="138" t="s">
        <v>136</v>
      </c>
      <c r="AT281" s="138" t="s">
        <v>132</v>
      </c>
      <c r="AU281" s="138" t="s">
        <v>88</v>
      </c>
      <c r="AY281" s="17" t="s">
        <v>129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7" t="s">
        <v>86</v>
      </c>
      <c r="BK281" s="139">
        <f>ROUND(I281*H281,2)</f>
        <v>0</v>
      </c>
      <c r="BL281" s="17" t="s">
        <v>136</v>
      </c>
      <c r="BM281" s="138" t="s">
        <v>1369</v>
      </c>
    </row>
    <row r="282" spans="2:65" s="1" customFormat="1">
      <c r="B282" s="32"/>
      <c r="D282" s="140" t="s">
        <v>143</v>
      </c>
      <c r="F282" s="141" t="s">
        <v>1370</v>
      </c>
      <c r="I282" s="142"/>
      <c r="L282" s="32"/>
      <c r="M282" s="143"/>
      <c r="T282" s="53"/>
      <c r="AT282" s="17" t="s">
        <v>143</v>
      </c>
      <c r="AU282" s="17" t="s">
        <v>88</v>
      </c>
    </row>
    <row r="283" spans="2:65" s="12" customFormat="1">
      <c r="B283" s="144"/>
      <c r="D283" s="145" t="s">
        <v>145</v>
      </c>
      <c r="E283" s="146" t="s">
        <v>35</v>
      </c>
      <c r="F283" s="147" t="s">
        <v>1371</v>
      </c>
      <c r="H283" s="148">
        <v>96.31</v>
      </c>
      <c r="I283" s="149"/>
      <c r="L283" s="144"/>
      <c r="M283" s="150"/>
      <c r="T283" s="151"/>
      <c r="AT283" s="146" t="s">
        <v>145</v>
      </c>
      <c r="AU283" s="146" t="s">
        <v>88</v>
      </c>
      <c r="AV283" s="12" t="s">
        <v>88</v>
      </c>
      <c r="AW283" s="12" t="s">
        <v>37</v>
      </c>
      <c r="AX283" s="12" t="s">
        <v>86</v>
      </c>
      <c r="AY283" s="146" t="s">
        <v>129</v>
      </c>
    </row>
    <row r="284" spans="2:65" s="1" customFormat="1" ht="33" customHeight="1">
      <c r="B284" s="32"/>
      <c r="C284" s="127" t="s">
        <v>578</v>
      </c>
      <c r="D284" s="127" t="s">
        <v>132</v>
      </c>
      <c r="E284" s="128" t="s">
        <v>1372</v>
      </c>
      <c r="F284" s="129" t="s">
        <v>1373</v>
      </c>
      <c r="G284" s="130" t="s">
        <v>358</v>
      </c>
      <c r="H284" s="131">
        <v>54.17</v>
      </c>
      <c r="I284" s="132"/>
      <c r="J284" s="133">
        <f>ROUND(I284*H284,2)</f>
        <v>0</v>
      </c>
      <c r="K284" s="129" t="s">
        <v>141</v>
      </c>
      <c r="L284" s="32"/>
      <c r="M284" s="134" t="s">
        <v>35</v>
      </c>
      <c r="N284" s="135" t="s">
        <v>49</v>
      </c>
      <c r="P284" s="136">
        <f>O284*H284</f>
        <v>0</v>
      </c>
      <c r="Q284" s="136">
        <v>0.27388000000000001</v>
      </c>
      <c r="R284" s="136">
        <f>Q284*H284</f>
        <v>14.836079600000001</v>
      </c>
      <c r="S284" s="136">
        <v>0</v>
      </c>
      <c r="T284" s="137">
        <f>S284*H284</f>
        <v>0</v>
      </c>
      <c r="AR284" s="138" t="s">
        <v>136</v>
      </c>
      <c r="AT284" s="138" t="s">
        <v>132</v>
      </c>
      <c r="AU284" s="138" t="s">
        <v>88</v>
      </c>
      <c r="AY284" s="17" t="s">
        <v>129</v>
      </c>
      <c r="BE284" s="139">
        <f>IF(N284="základní",J284,0)</f>
        <v>0</v>
      </c>
      <c r="BF284" s="139">
        <f>IF(N284="snížená",J284,0)</f>
        <v>0</v>
      </c>
      <c r="BG284" s="139">
        <f>IF(N284="zákl. přenesená",J284,0)</f>
        <v>0</v>
      </c>
      <c r="BH284" s="139">
        <f>IF(N284="sníž. přenesená",J284,0)</f>
        <v>0</v>
      </c>
      <c r="BI284" s="139">
        <f>IF(N284="nulová",J284,0)</f>
        <v>0</v>
      </c>
      <c r="BJ284" s="17" t="s">
        <v>86</v>
      </c>
      <c r="BK284" s="139">
        <f>ROUND(I284*H284,2)</f>
        <v>0</v>
      </c>
      <c r="BL284" s="17" t="s">
        <v>136</v>
      </c>
      <c r="BM284" s="138" t="s">
        <v>1374</v>
      </c>
    </row>
    <row r="285" spans="2:65" s="1" customFormat="1">
      <c r="B285" s="32"/>
      <c r="D285" s="140" t="s">
        <v>143</v>
      </c>
      <c r="F285" s="141" t="s">
        <v>1375</v>
      </c>
      <c r="I285" s="142"/>
      <c r="L285" s="32"/>
      <c r="M285" s="143"/>
      <c r="T285" s="53"/>
      <c r="AT285" s="17" t="s">
        <v>143</v>
      </c>
      <c r="AU285" s="17" t="s">
        <v>88</v>
      </c>
    </row>
    <row r="286" spans="2:65" s="12" customFormat="1">
      <c r="B286" s="144"/>
      <c r="D286" s="145" t="s">
        <v>145</v>
      </c>
      <c r="E286" s="146" t="s">
        <v>35</v>
      </c>
      <c r="F286" s="147" t="s">
        <v>1376</v>
      </c>
      <c r="H286" s="148">
        <v>54.17</v>
      </c>
      <c r="I286" s="149"/>
      <c r="L286" s="144"/>
      <c r="M286" s="150"/>
      <c r="T286" s="151"/>
      <c r="AT286" s="146" t="s">
        <v>145</v>
      </c>
      <c r="AU286" s="146" t="s">
        <v>88</v>
      </c>
      <c r="AV286" s="12" t="s">
        <v>88</v>
      </c>
      <c r="AW286" s="12" t="s">
        <v>37</v>
      </c>
      <c r="AX286" s="12" t="s">
        <v>86</v>
      </c>
      <c r="AY286" s="146" t="s">
        <v>129</v>
      </c>
    </row>
    <row r="287" spans="2:65" s="1" customFormat="1" ht="24.2" customHeight="1">
      <c r="B287" s="32"/>
      <c r="C287" s="127" t="s">
        <v>584</v>
      </c>
      <c r="D287" s="127" t="s">
        <v>132</v>
      </c>
      <c r="E287" s="128" t="s">
        <v>1377</v>
      </c>
      <c r="F287" s="129" t="s">
        <v>1378</v>
      </c>
      <c r="G287" s="130" t="s">
        <v>275</v>
      </c>
      <c r="H287" s="131">
        <v>7</v>
      </c>
      <c r="I287" s="132"/>
      <c r="J287" s="133">
        <f>ROUND(I287*H287,2)</f>
        <v>0</v>
      </c>
      <c r="K287" s="129" t="s">
        <v>141</v>
      </c>
      <c r="L287" s="32"/>
      <c r="M287" s="134" t="s">
        <v>35</v>
      </c>
      <c r="N287" s="135" t="s">
        <v>49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AR287" s="138" t="s">
        <v>136</v>
      </c>
      <c r="AT287" s="138" t="s">
        <v>132</v>
      </c>
      <c r="AU287" s="138" t="s">
        <v>88</v>
      </c>
      <c r="AY287" s="17" t="s">
        <v>129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86</v>
      </c>
      <c r="BK287" s="139">
        <f>ROUND(I287*H287,2)</f>
        <v>0</v>
      </c>
      <c r="BL287" s="17" t="s">
        <v>136</v>
      </c>
      <c r="BM287" s="138" t="s">
        <v>1379</v>
      </c>
    </row>
    <row r="288" spans="2:65" s="1" customFormat="1">
      <c r="B288" s="32"/>
      <c r="D288" s="140" t="s">
        <v>143</v>
      </c>
      <c r="F288" s="141" t="s">
        <v>1380</v>
      </c>
      <c r="I288" s="142"/>
      <c r="L288" s="32"/>
      <c r="M288" s="143"/>
      <c r="T288" s="53"/>
      <c r="AT288" s="17" t="s">
        <v>143</v>
      </c>
      <c r="AU288" s="17" t="s">
        <v>88</v>
      </c>
    </row>
    <row r="289" spans="2:65" s="1" customFormat="1" ht="16.5" customHeight="1">
      <c r="B289" s="32"/>
      <c r="C289" s="163" t="s">
        <v>588</v>
      </c>
      <c r="D289" s="163" t="s">
        <v>263</v>
      </c>
      <c r="E289" s="164" t="s">
        <v>1381</v>
      </c>
      <c r="F289" s="165" t="s">
        <v>1382</v>
      </c>
      <c r="G289" s="166" t="s">
        <v>275</v>
      </c>
      <c r="H289" s="167">
        <v>7</v>
      </c>
      <c r="I289" s="168"/>
      <c r="J289" s="169">
        <f>ROUND(I289*H289,2)</f>
        <v>0</v>
      </c>
      <c r="K289" s="165" t="s">
        <v>141</v>
      </c>
      <c r="L289" s="170"/>
      <c r="M289" s="171" t="s">
        <v>35</v>
      </c>
      <c r="N289" s="172" t="s">
        <v>49</v>
      </c>
      <c r="P289" s="136">
        <f>O289*H289</f>
        <v>0</v>
      </c>
      <c r="Q289" s="136">
        <v>1.1999999999999999E-3</v>
      </c>
      <c r="R289" s="136">
        <f>Q289*H289</f>
        <v>8.3999999999999995E-3</v>
      </c>
      <c r="S289" s="136">
        <v>0</v>
      </c>
      <c r="T289" s="137">
        <f>S289*H289</f>
        <v>0</v>
      </c>
      <c r="AR289" s="138" t="s">
        <v>180</v>
      </c>
      <c r="AT289" s="138" t="s">
        <v>263</v>
      </c>
      <c r="AU289" s="138" t="s">
        <v>88</v>
      </c>
      <c r="AY289" s="17" t="s">
        <v>129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7" t="s">
        <v>86</v>
      </c>
      <c r="BK289" s="139">
        <f>ROUND(I289*H289,2)</f>
        <v>0</v>
      </c>
      <c r="BL289" s="17" t="s">
        <v>136</v>
      </c>
      <c r="BM289" s="138" t="s">
        <v>1383</v>
      </c>
    </row>
    <row r="290" spans="2:65" s="1" customFormat="1" ht="24.2" customHeight="1">
      <c r="B290" s="32"/>
      <c r="C290" s="127" t="s">
        <v>593</v>
      </c>
      <c r="D290" s="127" t="s">
        <v>132</v>
      </c>
      <c r="E290" s="128" t="s">
        <v>1384</v>
      </c>
      <c r="F290" s="129" t="s">
        <v>1385</v>
      </c>
      <c r="G290" s="130" t="s">
        <v>140</v>
      </c>
      <c r="H290" s="131">
        <v>300.95999999999998</v>
      </c>
      <c r="I290" s="132"/>
      <c r="J290" s="133">
        <f>ROUND(I290*H290,2)</f>
        <v>0</v>
      </c>
      <c r="K290" s="129" t="s">
        <v>141</v>
      </c>
      <c r="L290" s="32"/>
      <c r="M290" s="134" t="s">
        <v>35</v>
      </c>
      <c r="N290" s="135" t="s">
        <v>49</v>
      </c>
      <c r="P290" s="136">
        <f>O290*H290</f>
        <v>0</v>
      </c>
      <c r="Q290" s="136">
        <v>1.7000000000000001E-4</v>
      </c>
      <c r="R290" s="136">
        <f>Q290*H290</f>
        <v>5.1163199999999999E-2</v>
      </c>
      <c r="S290" s="136">
        <v>0</v>
      </c>
      <c r="T290" s="137">
        <f>S290*H290</f>
        <v>0</v>
      </c>
      <c r="AR290" s="138" t="s">
        <v>136</v>
      </c>
      <c r="AT290" s="138" t="s">
        <v>132</v>
      </c>
      <c r="AU290" s="138" t="s">
        <v>88</v>
      </c>
      <c r="AY290" s="17" t="s">
        <v>129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7" t="s">
        <v>86</v>
      </c>
      <c r="BK290" s="139">
        <f>ROUND(I290*H290,2)</f>
        <v>0</v>
      </c>
      <c r="BL290" s="17" t="s">
        <v>136</v>
      </c>
      <c r="BM290" s="138" t="s">
        <v>1386</v>
      </c>
    </row>
    <row r="291" spans="2:65" s="1" customFormat="1">
      <c r="B291" s="32"/>
      <c r="D291" s="140" t="s">
        <v>143</v>
      </c>
      <c r="F291" s="141" t="s">
        <v>1387</v>
      </c>
      <c r="I291" s="142"/>
      <c r="L291" s="32"/>
      <c r="M291" s="143"/>
      <c r="T291" s="53"/>
      <c r="AT291" s="17" t="s">
        <v>143</v>
      </c>
      <c r="AU291" s="17" t="s">
        <v>88</v>
      </c>
    </row>
    <row r="292" spans="2:65" s="12" customFormat="1">
      <c r="B292" s="144"/>
      <c r="D292" s="145" t="s">
        <v>145</v>
      </c>
      <c r="E292" s="146" t="s">
        <v>35</v>
      </c>
      <c r="F292" s="147" t="s">
        <v>1388</v>
      </c>
      <c r="H292" s="148">
        <v>300.95999999999998</v>
      </c>
      <c r="I292" s="149"/>
      <c r="L292" s="144"/>
      <c r="M292" s="150"/>
      <c r="T292" s="151"/>
      <c r="AT292" s="146" t="s">
        <v>145</v>
      </c>
      <c r="AU292" s="146" t="s">
        <v>88</v>
      </c>
      <c r="AV292" s="12" t="s">
        <v>88</v>
      </c>
      <c r="AW292" s="12" t="s">
        <v>37</v>
      </c>
      <c r="AX292" s="12" t="s">
        <v>78</v>
      </c>
      <c r="AY292" s="146" t="s">
        <v>129</v>
      </c>
    </row>
    <row r="293" spans="2:65" s="13" customFormat="1">
      <c r="B293" s="152"/>
      <c r="D293" s="145" t="s">
        <v>145</v>
      </c>
      <c r="E293" s="153" t="s">
        <v>35</v>
      </c>
      <c r="F293" s="154" t="s">
        <v>148</v>
      </c>
      <c r="H293" s="155">
        <v>300.95999999999998</v>
      </c>
      <c r="I293" s="156"/>
      <c r="L293" s="152"/>
      <c r="M293" s="157"/>
      <c r="T293" s="158"/>
      <c r="AT293" s="153" t="s">
        <v>145</v>
      </c>
      <c r="AU293" s="153" t="s">
        <v>88</v>
      </c>
      <c r="AV293" s="13" t="s">
        <v>136</v>
      </c>
      <c r="AW293" s="13" t="s">
        <v>37</v>
      </c>
      <c r="AX293" s="13" t="s">
        <v>86</v>
      </c>
      <c r="AY293" s="153" t="s">
        <v>129</v>
      </c>
    </row>
    <row r="294" spans="2:65" s="1" customFormat="1" ht="16.5" customHeight="1">
      <c r="B294" s="32"/>
      <c r="C294" s="163" t="s">
        <v>599</v>
      </c>
      <c r="D294" s="163" t="s">
        <v>263</v>
      </c>
      <c r="E294" s="164" t="s">
        <v>264</v>
      </c>
      <c r="F294" s="165" t="s">
        <v>265</v>
      </c>
      <c r="G294" s="166" t="s">
        <v>140</v>
      </c>
      <c r="H294" s="167">
        <v>356.48700000000002</v>
      </c>
      <c r="I294" s="168"/>
      <c r="J294" s="169">
        <f>ROUND(I294*H294,2)</f>
        <v>0</v>
      </c>
      <c r="K294" s="165" t="s">
        <v>141</v>
      </c>
      <c r="L294" s="170"/>
      <c r="M294" s="171" t="s">
        <v>35</v>
      </c>
      <c r="N294" s="172" t="s">
        <v>49</v>
      </c>
      <c r="P294" s="136">
        <f>O294*H294</f>
        <v>0</v>
      </c>
      <c r="Q294" s="136">
        <v>5.0000000000000001E-4</v>
      </c>
      <c r="R294" s="136">
        <f>Q294*H294</f>
        <v>0.17824350000000003</v>
      </c>
      <c r="S294" s="136">
        <v>0</v>
      </c>
      <c r="T294" s="137">
        <f>S294*H294</f>
        <v>0</v>
      </c>
      <c r="AR294" s="138" t="s">
        <v>180</v>
      </c>
      <c r="AT294" s="138" t="s">
        <v>263</v>
      </c>
      <c r="AU294" s="138" t="s">
        <v>88</v>
      </c>
      <c r="AY294" s="17" t="s">
        <v>129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86</v>
      </c>
      <c r="BK294" s="139">
        <f>ROUND(I294*H294,2)</f>
        <v>0</v>
      </c>
      <c r="BL294" s="17" t="s">
        <v>136</v>
      </c>
      <c r="BM294" s="138" t="s">
        <v>1389</v>
      </c>
    </row>
    <row r="295" spans="2:65" s="12" customFormat="1">
      <c r="B295" s="144"/>
      <c r="D295" s="145" t="s">
        <v>145</v>
      </c>
      <c r="F295" s="147" t="s">
        <v>1390</v>
      </c>
      <c r="H295" s="148">
        <v>356.48700000000002</v>
      </c>
      <c r="I295" s="149"/>
      <c r="L295" s="144"/>
      <c r="M295" s="150"/>
      <c r="T295" s="151"/>
      <c r="AT295" s="146" t="s">
        <v>145</v>
      </c>
      <c r="AU295" s="146" t="s">
        <v>88</v>
      </c>
      <c r="AV295" s="12" t="s">
        <v>88</v>
      </c>
      <c r="AW295" s="12" t="s">
        <v>4</v>
      </c>
      <c r="AX295" s="12" t="s">
        <v>86</v>
      </c>
      <c r="AY295" s="146" t="s">
        <v>129</v>
      </c>
    </row>
    <row r="296" spans="2:65" s="11" customFormat="1" ht="22.9" customHeight="1">
      <c r="B296" s="115"/>
      <c r="D296" s="116" t="s">
        <v>77</v>
      </c>
      <c r="E296" s="125" t="s">
        <v>130</v>
      </c>
      <c r="F296" s="125" t="s">
        <v>131</v>
      </c>
      <c r="I296" s="118"/>
      <c r="J296" s="126">
        <f>BK296</f>
        <v>0</v>
      </c>
      <c r="L296" s="115"/>
      <c r="M296" s="120"/>
      <c r="P296" s="121">
        <f>SUM(P297:P311)</f>
        <v>0</v>
      </c>
      <c r="R296" s="121">
        <f>SUM(R297:R311)</f>
        <v>36.049692</v>
      </c>
      <c r="T296" s="122">
        <f>SUM(T297:T311)</f>
        <v>0</v>
      </c>
      <c r="AR296" s="116" t="s">
        <v>86</v>
      </c>
      <c r="AT296" s="123" t="s">
        <v>77</v>
      </c>
      <c r="AU296" s="123" t="s">
        <v>86</v>
      </c>
      <c r="AY296" s="116" t="s">
        <v>129</v>
      </c>
      <c r="BK296" s="124">
        <f>SUM(BK297:BK311)</f>
        <v>0</v>
      </c>
    </row>
    <row r="297" spans="2:65" s="1" customFormat="1" ht="24.2" customHeight="1">
      <c r="B297" s="32"/>
      <c r="C297" s="127" t="s">
        <v>605</v>
      </c>
      <c r="D297" s="127" t="s">
        <v>132</v>
      </c>
      <c r="E297" s="128" t="s">
        <v>1391</v>
      </c>
      <c r="F297" s="129" t="s">
        <v>1392</v>
      </c>
      <c r="G297" s="130" t="s">
        <v>358</v>
      </c>
      <c r="H297" s="131">
        <v>169.7</v>
      </c>
      <c r="I297" s="132"/>
      <c r="J297" s="133">
        <f>ROUND(I297*H297,2)</f>
        <v>0</v>
      </c>
      <c r="K297" s="129" t="s">
        <v>141</v>
      </c>
      <c r="L297" s="32"/>
      <c r="M297" s="134" t="s">
        <v>35</v>
      </c>
      <c r="N297" s="135" t="s">
        <v>49</v>
      </c>
      <c r="P297" s="136">
        <f>O297*H297</f>
        <v>0</v>
      </c>
      <c r="Q297" s="136">
        <v>0.16850000000000001</v>
      </c>
      <c r="R297" s="136">
        <f>Q297*H297</f>
        <v>28.594449999999998</v>
      </c>
      <c r="S297" s="136">
        <v>0</v>
      </c>
      <c r="T297" s="137">
        <f>S297*H297</f>
        <v>0</v>
      </c>
      <c r="AR297" s="138" t="s">
        <v>136</v>
      </c>
      <c r="AT297" s="138" t="s">
        <v>132</v>
      </c>
      <c r="AU297" s="138" t="s">
        <v>88</v>
      </c>
      <c r="AY297" s="17" t="s">
        <v>129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86</v>
      </c>
      <c r="BK297" s="139">
        <f>ROUND(I297*H297,2)</f>
        <v>0</v>
      </c>
      <c r="BL297" s="17" t="s">
        <v>136</v>
      </c>
      <c r="BM297" s="138" t="s">
        <v>1393</v>
      </c>
    </row>
    <row r="298" spans="2:65" s="1" customFormat="1">
      <c r="B298" s="32"/>
      <c r="D298" s="140" t="s">
        <v>143</v>
      </c>
      <c r="F298" s="141" t="s">
        <v>1394</v>
      </c>
      <c r="I298" s="142"/>
      <c r="L298" s="32"/>
      <c r="M298" s="143"/>
      <c r="T298" s="53"/>
      <c r="AT298" s="17" t="s">
        <v>143</v>
      </c>
      <c r="AU298" s="17" t="s">
        <v>88</v>
      </c>
    </row>
    <row r="299" spans="2:65" s="12" customFormat="1">
      <c r="B299" s="144"/>
      <c r="D299" s="145" t="s">
        <v>145</v>
      </c>
      <c r="E299" s="146" t="s">
        <v>35</v>
      </c>
      <c r="F299" s="147" t="s">
        <v>1395</v>
      </c>
      <c r="H299" s="148">
        <v>38.6</v>
      </c>
      <c r="I299" s="149"/>
      <c r="L299" s="144"/>
      <c r="M299" s="150"/>
      <c r="T299" s="151"/>
      <c r="AT299" s="146" t="s">
        <v>145</v>
      </c>
      <c r="AU299" s="146" t="s">
        <v>88</v>
      </c>
      <c r="AV299" s="12" t="s">
        <v>88</v>
      </c>
      <c r="AW299" s="12" t="s">
        <v>37</v>
      </c>
      <c r="AX299" s="12" t="s">
        <v>78</v>
      </c>
      <c r="AY299" s="146" t="s">
        <v>129</v>
      </c>
    </row>
    <row r="300" spans="2:65" s="12" customFormat="1">
      <c r="B300" s="144"/>
      <c r="D300" s="145" t="s">
        <v>145</v>
      </c>
      <c r="E300" s="146" t="s">
        <v>35</v>
      </c>
      <c r="F300" s="147" t="s">
        <v>1396</v>
      </c>
      <c r="H300" s="148">
        <v>131.1</v>
      </c>
      <c r="I300" s="149"/>
      <c r="L300" s="144"/>
      <c r="M300" s="150"/>
      <c r="T300" s="151"/>
      <c r="AT300" s="146" t="s">
        <v>145</v>
      </c>
      <c r="AU300" s="146" t="s">
        <v>88</v>
      </c>
      <c r="AV300" s="12" t="s">
        <v>88</v>
      </c>
      <c r="AW300" s="12" t="s">
        <v>37</v>
      </c>
      <c r="AX300" s="12" t="s">
        <v>78</v>
      </c>
      <c r="AY300" s="146" t="s">
        <v>129</v>
      </c>
    </row>
    <row r="301" spans="2:65" s="13" customFormat="1">
      <c r="B301" s="152"/>
      <c r="D301" s="145" t="s">
        <v>145</v>
      </c>
      <c r="E301" s="153" t="s">
        <v>35</v>
      </c>
      <c r="F301" s="154" t="s">
        <v>148</v>
      </c>
      <c r="H301" s="155">
        <v>169.7</v>
      </c>
      <c r="I301" s="156"/>
      <c r="L301" s="152"/>
      <c r="M301" s="157"/>
      <c r="T301" s="158"/>
      <c r="AT301" s="153" t="s">
        <v>145</v>
      </c>
      <c r="AU301" s="153" t="s">
        <v>88</v>
      </c>
      <c r="AV301" s="13" t="s">
        <v>136</v>
      </c>
      <c r="AW301" s="13" t="s">
        <v>37</v>
      </c>
      <c r="AX301" s="13" t="s">
        <v>86</v>
      </c>
      <c r="AY301" s="153" t="s">
        <v>129</v>
      </c>
    </row>
    <row r="302" spans="2:65" s="1" customFormat="1" ht="16.5" customHeight="1">
      <c r="B302" s="32"/>
      <c r="C302" s="163" t="s">
        <v>610</v>
      </c>
      <c r="D302" s="163" t="s">
        <v>263</v>
      </c>
      <c r="E302" s="164" t="s">
        <v>1091</v>
      </c>
      <c r="F302" s="165" t="s">
        <v>1092</v>
      </c>
      <c r="G302" s="166" t="s">
        <v>358</v>
      </c>
      <c r="H302" s="167">
        <v>173.09399999999999</v>
      </c>
      <c r="I302" s="168"/>
      <c r="J302" s="169">
        <f>ROUND(I302*H302,2)</f>
        <v>0</v>
      </c>
      <c r="K302" s="165" t="s">
        <v>141</v>
      </c>
      <c r="L302" s="170"/>
      <c r="M302" s="171" t="s">
        <v>35</v>
      </c>
      <c r="N302" s="172" t="s">
        <v>49</v>
      </c>
      <c r="P302" s="136">
        <f>O302*H302</f>
        <v>0</v>
      </c>
      <c r="Q302" s="136">
        <v>4.2999999999999997E-2</v>
      </c>
      <c r="R302" s="136">
        <f>Q302*H302</f>
        <v>7.4430419999999993</v>
      </c>
      <c r="S302" s="136">
        <v>0</v>
      </c>
      <c r="T302" s="137">
        <f>S302*H302</f>
        <v>0</v>
      </c>
      <c r="AR302" s="138" t="s">
        <v>180</v>
      </c>
      <c r="AT302" s="138" t="s">
        <v>263</v>
      </c>
      <c r="AU302" s="138" t="s">
        <v>88</v>
      </c>
      <c r="AY302" s="17" t="s">
        <v>129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7" t="s">
        <v>86</v>
      </c>
      <c r="BK302" s="139">
        <f>ROUND(I302*H302,2)</f>
        <v>0</v>
      </c>
      <c r="BL302" s="17" t="s">
        <v>136</v>
      </c>
      <c r="BM302" s="138" t="s">
        <v>1397</v>
      </c>
    </row>
    <row r="303" spans="2:65" s="12" customFormat="1">
      <c r="B303" s="144"/>
      <c r="D303" s="145" t="s">
        <v>145</v>
      </c>
      <c r="F303" s="147" t="s">
        <v>1398</v>
      </c>
      <c r="H303" s="148">
        <v>173.09399999999999</v>
      </c>
      <c r="I303" s="149"/>
      <c r="L303" s="144"/>
      <c r="M303" s="150"/>
      <c r="T303" s="151"/>
      <c r="AT303" s="146" t="s">
        <v>145</v>
      </c>
      <c r="AU303" s="146" t="s">
        <v>88</v>
      </c>
      <c r="AV303" s="12" t="s">
        <v>88</v>
      </c>
      <c r="AW303" s="12" t="s">
        <v>4</v>
      </c>
      <c r="AX303" s="12" t="s">
        <v>86</v>
      </c>
      <c r="AY303" s="146" t="s">
        <v>129</v>
      </c>
    </row>
    <row r="304" spans="2:65" s="1" customFormat="1" ht="24.2" customHeight="1">
      <c r="B304" s="32"/>
      <c r="C304" s="127" t="s">
        <v>615</v>
      </c>
      <c r="D304" s="127" t="s">
        <v>132</v>
      </c>
      <c r="E304" s="128" t="s">
        <v>1399</v>
      </c>
      <c r="F304" s="129" t="s">
        <v>1400</v>
      </c>
      <c r="G304" s="130" t="s">
        <v>358</v>
      </c>
      <c r="H304" s="131">
        <v>38.6</v>
      </c>
      <c r="I304" s="132"/>
      <c r="J304" s="133">
        <f>ROUND(I304*H304,2)</f>
        <v>0</v>
      </c>
      <c r="K304" s="129" t="s">
        <v>141</v>
      </c>
      <c r="L304" s="32"/>
      <c r="M304" s="134" t="s">
        <v>35</v>
      </c>
      <c r="N304" s="135" t="s">
        <v>49</v>
      </c>
      <c r="P304" s="136">
        <f>O304*H304</f>
        <v>0</v>
      </c>
      <c r="Q304" s="136">
        <v>0</v>
      </c>
      <c r="R304" s="136">
        <f>Q304*H304</f>
        <v>0</v>
      </c>
      <c r="S304" s="136">
        <v>0</v>
      </c>
      <c r="T304" s="137">
        <f>S304*H304</f>
        <v>0</v>
      </c>
      <c r="AR304" s="138" t="s">
        <v>136</v>
      </c>
      <c r="AT304" s="138" t="s">
        <v>132</v>
      </c>
      <c r="AU304" s="138" t="s">
        <v>88</v>
      </c>
      <c r="AY304" s="17" t="s">
        <v>129</v>
      </c>
      <c r="BE304" s="139">
        <f>IF(N304="základní",J304,0)</f>
        <v>0</v>
      </c>
      <c r="BF304" s="139">
        <f>IF(N304="snížená",J304,0)</f>
        <v>0</v>
      </c>
      <c r="BG304" s="139">
        <f>IF(N304="zákl. přenesená",J304,0)</f>
        <v>0</v>
      </c>
      <c r="BH304" s="139">
        <f>IF(N304="sníž. přenesená",J304,0)</f>
        <v>0</v>
      </c>
      <c r="BI304" s="139">
        <f>IF(N304="nulová",J304,0)</f>
        <v>0</v>
      </c>
      <c r="BJ304" s="17" t="s">
        <v>86</v>
      </c>
      <c r="BK304" s="139">
        <f>ROUND(I304*H304,2)</f>
        <v>0</v>
      </c>
      <c r="BL304" s="17" t="s">
        <v>136</v>
      </c>
      <c r="BM304" s="138" t="s">
        <v>1401</v>
      </c>
    </row>
    <row r="305" spans="2:65" s="1" customFormat="1">
      <c r="B305" s="32"/>
      <c r="D305" s="140" t="s">
        <v>143</v>
      </c>
      <c r="F305" s="141" t="s">
        <v>1402</v>
      </c>
      <c r="I305" s="142"/>
      <c r="L305" s="32"/>
      <c r="M305" s="143"/>
      <c r="T305" s="53"/>
      <c r="AT305" s="17" t="s">
        <v>143</v>
      </c>
      <c r="AU305" s="17" t="s">
        <v>88</v>
      </c>
    </row>
    <row r="306" spans="2:65" s="12" customFormat="1">
      <c r="B306" s="144"/>
      <c r="D306" s="145" t="s">
        <v>145</v>
      </c>
      <c r="E306" s="146" t="s">
        <v>35</v>
      </c>
      <c r="F306" s="147" t="s">
        <v>1395</v>
      </c>
      <c r="H306" s="148">
        <v>38.6</v>
      </c>
      <c r="I306" s="149"/>
      <c r="L306" s="144"/>
      <c r="M306" s="150"/>
      <c r="T306" s="151"/>
      <c r="AT306" s="146" t="s">
        <v>145</v>
      </c>
      <c r="AU306" s="146" t="s">
        <v>88</v>
      </c>
      <c r="AV306" s="12" t="s">
        <v>88</v>
      </c>
      <c r="AW306" s="12" t="s">
        <v>37</v>
      </c>
      <c r="AX306" s="12" t="s">
        <v>78</v>
      </c>
      <c r="AY306" s="146" t="s">
        <v>129</v>
      </c>
    </row>
    <row r="307" spans="2:65" s="13" customFormat="1">
      <c r="B307" s="152"/>
      <c r="D307" s="145" t="s">
        <v>145</v>
      </c>
      <c r="E307" s="153" t="s">
        <v>35</v>
      </c>
      <c r="F307" s="154" t="s">
        <v>148</v>
      </c>
      <c r="H307" s="155">
        <v>38.6</v>
      </c>
      <c r="I307" s="156"/>
      <c r="L307" s="152"/>
      <c r="M307" s="157"/>
      <c r="T307" s="158"/>
      <c r="AT307" s="153" t="s">
        <v>145</v>
      </c>
      <c r="AU307" s="153" t="s">
        <v>88</v>
      </c>
      <c r="AV307" s="13" t="s">
        <v>136</v>
      </c>
      <c r="AW307" s="13" t="s">
        <v>37</v>
      </c>
      <c r="AX307" s="13" t="s">
        <v>86</v>
      </c>
      <c r="AY307" s="153" t="s">
        <v>129</v>
      </c>
    </row>
    <row r="308" spans="2:65" s="1" customFormat="1" ht="33" customHeight="1">
      <c r="B308" s="32"/>
      <c r="C308" s="127" t="s">
        <v>621</v>
      </c>
      <c r="D308" s="127" t="s">
        <v>132</v>
      </c>
      <c r="E308" s="128" t="s">
        <v>1403</v>
      </c>
      <c r="F308" s="129" t="s">
        <v>1404</v>
      </c>
      <c r="G308" s="130" t="s">
        <v>358</v>
      </c>
      <c r="H308" s="131">
        <v>20</v>
      </c>
      <c r="I308" s="132"/>
      <c r="J308" s="133">
        <f>ROUND(I308*H308,2)</f>
        <v>0</v>
      </c>
      <c r="K308" s="129" t="s">
        <v>141</v>
      </c>
      <c r="L308" s="32"/>
      <c r="M308" s="134" t="s">
        <v>35</v>
      </c>
      <c r="N308" s="135" t="s">
        <v>49</v>
      </c>
      <c r="P308" s="136">
        <f>O308*H308</f>
        <v>0</v>
      </c>
      <c r="Q308" s="136">
        <v>6.0999999999999997E-4</v>
      </c>
      <c r="R308" s="136">
        <f>Q308*H308</f>
        <v>1.2199999999999999E-2</v>
      </c>
      <c r="S308" s="136">
        <v>0</v>
      </c>
      <c r="T308" s="137">
        <f>S308*H308</f>
        <v>0</v>
      </c>
      <c r="AR308" s="138" t="s">
        <v>136</v>
      </c>
      <c r="AT308" s="138" t="s">
        <v>132</v>
      </c>
      <c r="AU308" s="138" t="s">
        <v>88</v>
      </c>
      <c r="AY308" s="17" t="s">
        <v>129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7" t="s">
        <v>86</v>
      </c>
      <c r="BK308" s="139">
        <f>ROUND(I308*H308,2)</f>
        <v>0</v>
      </c>
      <c r="BL308" s="17" t="s">
        <v>136</v>
      </c>
      <c r="BM308" s="138" t="s">
        <v>500</v>
      </c>
    </row>
    <row r="309" spans="2:65" s="1" customFormat="1">
      <c r="B309" s="32"/>
      <c r="D309" s="140" t="s">
        <v>143</v>
      </c>
      <c r="F309" s="141" t="s">
        <v>1405</v>
      </c>
      <c r="I309" s="142"/>
      <c r="L309" s="32"/>
      <c r="M309" s="143"/>
      <c r="T309" s="53"/>
      <c r="AT309" s="17" t="s">
        <v>143</v>
      </c>
      <c r="AU309" s="17" t="s">
        <v>88</v>
      </c>
    </row>
    <row r="310" spans="2:65" s="1" customFormat="1" ht="16.5" customHeight="1">
      <c r="B310" s="32"/>
      <c r="C310" s="127" t="s">
        <v>628</v>
      </c>
      <c r="D310" s="127" t="s">
        <v>132</v>
      </c>
      <c r="E310" s="128" t="s">
        <v>1406</v>
      </c>
      <c r="F310" s="129" t="s">
        <v>1407</v>
      </c>
      <c r="G310" s="130" t="s">
        <v>358</v>
      </c>
      <c r="H310" s="131">
        <v>20</v>
      </c>
      <c r="I310" s="132"/>
      <c r="J310" s="133">
        <f>ROUND(I310*H310,2)</f>
        <v>0</v>
      </c>
      <c r="K310" s="129" t="s">
        <v>141</v>
      </c>
      <c r="L310" s="32"/>
      <c r="M310" s="134" t="s">
        <v>35</v>
      </c>
      <c r="N310" s="135" t="s">
        <v>49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136</v>
      </c>
      <c r="AT310" s="138" t="s">
        <v>132</v>
      </c>
      <c r="AU310" s="138" t="s">
        <v>88</v>
      </c>
      <c r="AY310" s="17" t="s">
        <v>129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86</v>
      </c>
      <c r="BK310" s="139">
        <f>ROUND(I310*H310,2)</f>
        <v>0</v>
      </c>
      <c r="BL310" s="17" t="s">
        <v>136</v>
      </c>
      <c r="BM310" s="138" t="s">
        <v>510</v>
      </c>
    </row>
    <row r="311" spans="2:65" s="1" customFormat="1">
      <c r="B311" s="32"/>
      <c r="D311" s="140" t="s">
        <v>143</v>
      </c>
      <c r="F311" s="141" t="s">
        <v>1408</v>
      </c>
      <c r="I311" s="142"/>
      <c r="L311" s="32"/>
      <c r="M311" s="143"/>
      <c r="T311" s="53"/>
      <c r="AT311" s="17" t="s">
        <v>143</v>
      </c>
      <c r="AU311" s="17" t="s">
        <v>88</v>
      </c>
    </row>
    <row r="312" spans="2:65" s="11" customFormat="1" ht="22.9" customHeight="1">
      <c r="B312" s="115"/>
      <c r="D312" s="116" t="s">
        <v>77</v>
      </c>
      <c r="E312" s="125" t="s">
        <v>328</v>
      </c>
      <c r="F312" s="125" t="s">
        <v>329</v>
      </c>
      <c r="I312" s="118"/>
      <c r="J312" s="126">
        <f>BK312</f>
        <v>0</v>
      </c>
      <c r="L312" s="115"/>
      <c r="M312" s="120"/>
      <c r="P312" s="121">
        <f>SUM(P313:P316)</f>
        <v>0</v>
      </c>
      <c r="R312" s="121">
        <f>SUM(R313:R316)</f>
        <v>0</v>
      </c>
      <c r="T312" s="122">
        <f>SUM(T313:T316)</f>
        <v>0</v>
      </c>
      <c r="AR312" s="116" t="s">
        <v>86</v>
      </c>
      <c r="AT312" s="123" t="s">
        <v>77</v>
      </c>
      <c r="AU312" s="123" t="s">
        <v>86</v>
      </c>
      <c r="AY312" s="116" t="s">
        <v>129</v>
      </c>
      <c r="BK312" s="124">
        <f>SUM(BK313:BK316)</f>
        <v>0</v>
      </c>
    </row>
    <row r="313" spans="2:65" s="1" customFormat="1" ht="24.2" customHeight="1">
      <c r="B313" s="32"/>
      <c r="C313" s="127" t="s">
        <v>635</v>
      </c>
      <c r="D313" s="127" t="s">
        <v>132</v>
      </c>
      <c r="E313" s="128" t="s">
        <v>1102</v>
      </c>
      <c r="F313" s="129" t="s">
        <v>1103</v>
      </c>
      <c r="G313" s="130" t="s">
        <v>172</v>
      </c>
      <c r="H313" s="131">
        <v>1375.375</v>
      </c>
      <c r="I313" s="132"/>
      <c r="J313" s="133">
        <f>ROUND(I313*H313,2)</f>
        <v>0</v>
      </c>
      <c r="K313" s="129" t="s">
        <v>141</v>
      </c>
      <c r="L313" s="32"/>
      <c r="M313" s="134" t="s">
        <v>35</v>
      </c>
      <c r="N313" s="135" t="s">
        <v>49</v>
      </c>
      <c r="P313" s="136">
        <f>O313*H313</f>
        <v>0</v>
      </c>
      <c r="Q313" s="136">
        <v>0</v>
      </c>
      <c r="R313" s="136">
        <f>Q313*H313</f>
        <v>0</v>
      </c>
      <c r="S313" s="136">
        <v>0</v>
      </c>
      <c r="T313" s="137">
        <f>S313*H313</f>
        <v>0</v>
      </c>
      <c r="AR313" s="138" t="s">
        <v>136</v>
      </c>
      <c r="AT313" s="138" t="s">
        <v>132</v>
      </c>
      <c r="AU313" s="138" t="s">
        <v>88</v>
      </c>
      <c r="AY313" s="17" t="s">
        <v>129</v>
      </c>
      <c r="BE313" s="139">
        <f>IF(N313="základní",J313,0)</f>
        <v>0</v>
      </c>
      <c r="BF313" s="139">
        <f>IF(N313="snížená",J313,0)</f>
        <v>0</v>
      </c>
      <c r="BG313" s="139">
        <f>IF(N313="zákl. přenesená",J313,0)</f>
        <v>0</v>
      </c>
      <c r="BH313" s="139">
        <f>IF(N313="sníž. přenesená",J313,0)</f>
        <v>0</v>
      </c>
      <c r="BI313" s="139">
        <f>IF(N313="nulová",J313,0)</f>
        <v>0</v>
      </c>
      <c r="BJ313" s="17" t="s">
        <v>86</v>
      </c>
      <c r="BK313" s="139">
        <f>ROUND(I313*H313,2)</f>
        <v>0</v>
      </c>
      <c r="BL313" s="17" t="s">
        <v>136</v>
      </c>
      <c r="BM313" s="138" t="s">
        <v>1409</v>
      </c>
    </row>
    <row r="314" spans="2:65" s="1" customFormat="1">
      <c r="B314" s="32"/>
      <c r="D314" s="140" t="s">
        <v>143</v>
      </c>
      <c r="F314" s="141" t="s">
        <v>1105</v>
      </c>
      <c r="I314" s="142"/>
      <c r="L314" s="32"/>
      <c r="M314" s="143"/>
      <c r="T314" s="53"/>
      <c r="AT314" s="17" t="s">
        <v>143</v>
      </c>
      <c r="AU314" s="17" t="s">
        <v>88</v>
      </c>
    </row>
    <row r="315" spans="2:65" s="1" customFormat="1" ht="33" customHeight="1">
      <c r="B315" s="32"/>
      <c r="C315" s="127" t="s">
        <v>642</v>
      </c>
      <c r="D315" s="127" t="s">
        <v>132</v>
      </c>
      <c r="E315" s="128" t="s">
        <v>1110</v>
      </c>
      <c r="F315" s="129" t="s">
        <v>1111</v>
      </c>
      <c r="G315" s="130" t="s">
        <v>172</v>
      </c>
      <c r="H315" s="131">
        <v>1375.375</v>
      </c>
      <c r="I315" s="132"/>
      <c r="J315" s="133">
        <f>ROUND(I315*H315,2)</f>
        <v>0</v>
      </c>
      <c r="K315" s="129" t="s">
        <v>141</v>
      </c>
      <c r="L315" s="32"/>
      <c r="M315" s="134" t="s">
        <v>35</v>
      </c>
      <c r="N315" s="135" t="s">
        <v>49</v>
      </c>
      <c r="P315" s="136">
        <f>O315*H315</f>
        <v>0</v>
      </c>
      <c r="Q315" s="136">
        <v>0</v>
      </c>
      <c r="R315" s="136">
        <f>Q315*H315</f>
        <v>0</v>
      </c>
      <c r="S315" s="136">
        <v>0</v>
      </c>
      <c r="T315" s="137">
        <f>S315*H315</f>
        <v>0</v>
      </c>
      <c r="AR315" s="138" t="s">
        <v>136</v>
      </c>
      <c r="AT315" s="138" t="s">
        <v>132</v>
      </c>
      <c r="AU315" s="138" t="s">
        <v>88</v>
      </c>
      <c r="AY315" s="17" t="s">
        <v>129</v>
      </c>
      <c r="BE315" s="139">
        <f>IF(N315="základní",J315,0)</f>
        <v>0</v>
      </c>
      <c r="BF315" s="139">
        <f>IF(N315="snížená",J315,0)</f>
        <v>0</v>
      </c>
      <c r="BG315" s="139">
        <f>IF(N315="zákl. přenesená",J315,0)</f>
        <v>0</v>
      </c>
      <c r="BH315" s="139">
        <f>IF(N315="sníž. přenesená",J315,0)</f>
        <v>0</v>
      </c>
      <c r="BI315" s="139">
        <f>IF(N315="nulová",J315,0)</f>
        <v>0</v>
      </c>
      <c r="BJ315" s="17" t="s">
        <v>86</v>
      </c>
      <c r="BK315" s="139">
        <f>ROUND(I315*H315,2)</f>
        <v>0</v>
      </c>
      <c r="BL315" s="17" t="s">
        <v>136</v>
      </c>
      <c r="BM315" s="138" t="s">
        <v>1410</v>
      </c>
    </row>
    <row r="316" spans="2:65" s="1" customFormat="1">
      <c r="B316" s="32"/>
      <c r="D316" s="140" t="s">
        <v>143</v>
      </c>
      <c r="F316" s="141" t="s">
        <v>1113</v>
      </c>
      <c r="I316" s="142"/>
      <c r="L316" s="32"/>
      <c r="M316" s="143"/>
      <c r="T316" s="53"/>
      <c r="AT316" s="17" t="s">
        <v>143</v>
      </c>
      <c r="AU316" s="17" t="s">
        <v>88</v>
      </c>
    </row>
    <row r="317" spans="2:65" s="11" customFormat="1" ht="25.9" customHeight="1">
      <c r="B317" s="115"/>
      <c r="D317" s="116" t="s">
        <v>77</v>
      </c>
      <c r="E317" s="117" t="s">
        <v>101</v>
      </c>
      <c r="F317" s="117" t="s">
        <v>102</v>
      </c>
      <c r="I317" s="118"/>
      <c r="J317" s="119">
        <f>BK317</f>
        <v>0</v>
      </c>
      <c r="L317" s="115"/>
      <c r="M317" s="120"/>
      <c r="P317" s="121">
        <f>P318</f>
        <v>0</v>
      </c>
      <c r="R317" s="121">
        <f>R318</f>
        <v>0</v>
      </c>
      <c r="T317" s="122">
        <f>T318</f>
        <v>0</v>
      </c>
      <c r="AR317" s="116" t="s">
        <v>159</v>
      </c>
      <c r="AT317" s="123" t="s">
        <v>77</v>
      </c>
      <c r="AU317" s="123" t="s">
        <v>78</v>
      </c>
      <c r="AY317" s="116" t="s">
        <v>129</v>
      </c>
      <c r="BK317" s="124">
        <f>BK318</f>
        <v>0</v>
      </c>
    </row>
    <row r="318" spans="2:65" s="11" customFormat="1" ht="22.9" customHeight="1">
      <c r="B318" s="115"/>
      <c r="D318" s="116" t="s">
        <v>77</v>
      </c>
      <c r="E318" s="125" t="s">
        <v>1150</v>
      </c>
      <c r="F318" s="125" t="s">
        <v>1151</v>
      </c>
      <c r="I318" s="118"/>
      <c r="J318" s="126">
        <f>BK318</f>
        <v>0</v>
      </c>
      <c r="L318" s="115"/>
      <c r="M318" s="120"/>
      <c r="P318" s="121">
        <f>SUM(P319:P320)</f>
        <v>0</v>
      </c>
      <c r="R318" s="121">
        <f>SUM(R319:R320)</f>
        <v>0</v>
      </c>
      <c r="T318" s="122">
        <f>SUM(T319:T320)</f>
        <v>0</v>
      </c>
      <c r="AR318" s="116" t="s">
        <v>159</v>
      </c>
      <c r="AT318" s="123" t="s">
        <v>77</v>
      </c>
      <c r="AU318" s="123" t="s">
        <v>86</v>
      </c>
      <c r="AY318" s="116" t="s">
        <v>129</v>
      </c>
      <c r="BK318" s="124">
        <f>SUM(BK319:BK320)</f>
        <v>0</v>
      </c>
    </row>
    <row r="319" spans="2:65" s="1" customFormat="1" ht="16.5" customHeight="1">
      <c r="B319" s="32"/>
      <c r="C319" s="127" t="s">
        <v>647</v>
      </c>
      <c r="D319" s="127" t="s">
        <v>132</v>
      </c>
      <c r="E319" s="128" t="s">
        <v>1152</v>
      </c>
      <c r="F319" s="129" t="s">
        <v>1153</v>
      </c>
      <c r="G319" s="130" t="s">
        <v>1154</v>
      </c>
      <c r="H319" s="131">
        <v>6</v>
      </c>
      <c r="I319" s="132"/>
      <c r="J319" s="133">
        <f>ROUND(I319*H319,2)</f>
        <v>0</v>
      </c>
      <c r="K319" s="129" t="s">
        <v>141</v>
      </c>
      <c r="L319" s="32"/>
      <c r="M319" s="134" t="s">
        <v>35</v>
      </c>
      <c r="N319" s="135" t="s">
        <v>49</v>
      </c>
      <c r="P319" s="136">
        <f>O319*H319</f>
        <v>0</v>
      </c>
      <c r="Q319" s="136">
        <v>0</v>
      </c>
      <c r="R319" s="136">
        <f>Q319*H319</f>
        <v>0</v>
      </c>
      <c r="S319" s="136">
        <v>0</v>
      </c>
      <c r="T319" s="137">
        <f>S319*H319</f>
        <v>0</v>
      </c>
      <c r="AR319" s="138" t="s">
        <v>286</v>
      </c>
      <c r="AT319" s="138" t="s">
        <v>132</v>
      </c>
      <c r="AU319" s="138" t="s">
        <v>88</v>
      </c>
      <c r="AY319" s="17" t="s">
        <v>129</v>
      </c>
      <c r="BE319" s="139">
        <f>IF(N319="základní",J319,0)</f>
        <v>0</v>
      </c>
      <c r="BF319" s="139">
        <f>IF(N319="snížená",J319,0)</f>
        <v>0</v>
      </c>
      <c r="BG319" s="139">
        <f>IF(N319="zákl. přenesená",J319,0)</f>
        <v>0</v>
      </c>
      <c r="BH319" s="139">
        <f>IF(N319="sníž. přenesená",J319,0)</f>
        <v>0</v>
      </c>
      <c r="BI319" s="139">
        <f>IF(N319="nulová",J319,0)</f>
        <v>0</v>
      </c>
      <c r="BJ319" s="17" t="s">
        <v>86</v>
      </c>
      <c r="BK319" s="139">
        <f>ROUND(I319*H319,2)</f>
        <v>0</v>
      </c>
      <c r="BL319" s="17" t="s">
        <v>286</v>
      </c>
      <c r="BM319" s="138" t="s">
        <v>1411</v>
      </c>
    </row>
    <row r="320" spans="2:65" s="1" customFormat="1">
      <c r="B320" s="32"/>
      <c r="D320" s="140" t="s">
        <v>143</v>
      </c>
      <c r="F320" s="141" t="s">
        <v>1156</v>
      </c>
      <c r="I320" s="142"/>
      <c r="L320" s="32"/>
      <c r="M320" s="159"/>
      <c r="N320" s="160"/>
      <c r="O320" s="160"/>
      <c r="P320" s="160"/>
      <c r="Q320" s="160"/>
      <c r="R320" s="160"/>
      <c r="S320" s="160"/>
      <c r="T320" s="161"/>
      <c r="AT320" s="17" t="s">
        <v>143</v>
      </c>
      <c r="AU320" s="17" t="s">
        <v>88</v>
      </c>
    </row>
    <row r="321" spans="2:12" s="1" customFormat="1" ht="6.95" customHeight="1">
      <c r="B321" s="41"/>
      <c r="C321" s="42"/>
      <c r="D321" s="42"/>
      <c r="E321" s="42"/>
      <c r="F321" s="42"/>
      <c r="G321" s="42"/>
      <c r="H321" s="42"/>
      <c r="I321" s="42"/>
      <c r="J321" s="42"/>
      <c r="K321" s="42"/>
      <c r="L321" s="32"/>
    </row>
  </sheetData>
  <sheetProtection algorithmName="SHA-512" hashValue="RhRx1iqLy5t7IFIMWQxmwVvTDvuv+WaSkQOlyCTwfVDLorOkvqjfK0mXf917S72gWNVLHBVyXUkXhlpmjicxCw==" saltValue="N8QM1DTjMDY180u3Uzb37aHsv68YQQY/mUJFs4pySWarAp2Zqy7JLgiUK/hUIn0odMqqo9/B+dWj8hZr+pwKPQ==" spinCount="100000" sheet="1" objects="1" scenarios="1" formatColumns="0" formatRows="0" autoFilter="0"/>
  <autoFilter ref="C92:K320" xr:uid="{00000000-0009-0000-0000-000004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400-000000000000}"/>
    <hyperlink ref="F100" r:id="rId2" xr:uid="{00000000-0004-0000-0400-000001000000}"/>
    <hyperlink ref="F102" r:id="rId3" xr:uid="{00000000-0004-0000-0400-000002000000}"/>
    <hyperlink ref="F104" r:id="rId4" xr:uid="{00000000-0004-0000-0400-000003000000}"/>
    <hyperlink ref="F106" r:id="rId5" xr:uid="{00000000-0004-0000-0400-000004000000}"/>
    <hyperlink ref="F109" r:id="rId6" xr:uid="{00000000-0004-0000-0400-000005000000}"/>
    <hyperlink ref="F111" r:id="rId7" xr:uid="{00000000-0004-0000-0400-000006000000}"/>
    <hyperlink ref="F113" r:id="rId8" xr:uid="{00000000-0004-0000-0400-000007000000}"/>
    <hyperlink ref="F117" r:id="rId9" xr:uid="{00000000-0004-0000-0400-000008000000}"/>
    <hyperlink ref="F120" r:id="rId10" xr:uid="{00000000-0004-0000-0400-000009000000}"/>
    <hyperlink ref="F125" r:id="rId11" xr:uid="{00000000-0004-0000-0400-00000A000000}"/>
    <hyperlink ref="F129" r:id="rId12" xr:uid="{00000000-0004-0000-0400-00000B000000}"/>
    <hyperlink ref="F135" r:id="rId13" xr:uid="{00000000-0004-0000-0400-00000C000000}"/>
    <hyperlink ref="F138" r:id="rId14" xr:uid="{00000000-0004-0000-0400-00000D000000}"/>
    <hyperlink ref="F141" r:id="rId15" xr:uid="{00000000-0004-0000-0400-00000E000000}"/>
    <hyperlink ref="F143" r:id="rId16" xr:uid="{00000000-0004-0000-0400-00000F000000}"/>
    <hyperlink ref="F145" r:id="rId17" xr:uid="{00000000-0004-0000-0400-000010000000}"/>
    <hyperlink ref="F149" r:id="rId18" xr:uid="{00000000-0004-0000-0400-000011000000}"/>
    <hyperlink ref="F154" r:id="rId19" xr:uid="{00000000-0004-0000-0400-000012000000}"/>
    <hyperlink ref="F156" r:id="rId20" xr:uid="{00000000-0004-0000-0400-000013000000}"/>
    <hyperlink ref="F159" r:id="rId21" xr:uid="{00000000-0004-0000-0400-000014000000}"/>
    <hyperlink ref="F162" r:id="rId22" xr:uid="{00000000-0004-0000-0400-000015000000}"/>
    <hyperlink ref="F166" r:id="rId23" xr:uid="{00000000-0004-0000-0400-000016000000}"/>
    <hyperlink ref="F170" r:id="rId24" xr:uid="{00000000-0004-0000-0400-000017000000}"/>
    <hyperlink ref="F172" r:id="rId25" xr:uid="{00000000-0004-0000-0400-000018000000}"/>
    <hyperlink ref="F178" r:id="rId26" xr:uid="{00000000-0004-0000-0400-000019000000}"/>
    <hyperlink ref="F184" r:id="rId27" xr:uid="{00000000-0004-0000-0400-00001A000000}"/>
    <hyperlink ref="F190" r:id="rId28" xr:uid="{00000000-0004-0000-0400-00001B000000}"/>
    <hyperlink ref="F194" r:id="rId29" xr:uid="{00000000-0004-0000-0400-00001C000000}"/>
    <hyperlink ref="F200" r:id="rId30" xr:uid="{00000000-0004-0000-0400-00001D000000}"/>
    <hyperlink ref="F207" r:id="rId31" xr:uid="{00000000-0004-0000-0400-00001E000000}"/>
    <hyperlink ref="F209" r:id="rId32" xr:uid="{00000000-0004-0000-0400-00001F000000}"/>
    <hyperlink ref="F211" r:id="rId33" xr:uid="{00000000-0004-0000-0400-000020000000}"/>
    <hyperlink ref="F219" r:id="rId34" xr:uid="{00000000-0004-0000-0400-000021000000}"/>
    <hyperlink ref="F221" r:id="rId35" xr:uid="{00000000-0004-0000-0400-000022000000}"/>
    <hyperlink ref="F226" r:id="rId36" xr:uid="{00000000-0004-0000-0400-000023000000}"/>
    <hyperlink ref="F228" r:id="rId37" xr:uid="{00000000-0004-0000-0400-000024000000}"/>
    <hyperlink ref="F230" r:id="rId38" xr:uid="{00000000-0004-0000-0400-000025000000}"/>
    <hyperlink ref="F233" r:id="rId39" xr:uid="{00000000-0004-0000-0400-000026000000}"/>
    <hyperlink ref="F235" r:id="rId40" xr:uid="{00000000-0004-0000-0400-000027000000}"/>
    <hyperlink ref="F237" r:id="rId41" xr:uid="{00000000-0004-0000-0400-000028000000}"/>
    <hyperlink ref="F240" r:id="rId42" xr:uid="{00000000-0004-0000-0400-000029000000}"/>
    <hyperlink ref="F246" r:id="rId43" xr:uid="{00000000-0004-0000-0400-00002A000000}"/>
    <hyperlink ref="F250" r:id="rId44" xr:uid="{00000000-0004-0000-0400-00002B000000}"/>
    <hyperlink ref="F254" r:id="rId45" xr:uid="{00000000-0004-0000-0400-00002C000000}"/>
    <hyperlink ref="F258" r:id="rId46" xr:uid="{00000000-0004-0000-0400-00002D000000}"/>
    <hyperlink ref="F262" r:id="rId47" xr:uid="{00000000-0004-0000-0400-00002E000000}"/>
    <hyperlink ref="F264" r:id="rId48" xr:uid="{00000000-0004-0000-0400-00002F000000}"/>
    <hyperlink ref="F267" r:id="rId49" xr:uid="{00000000-0004-0000-0400-000030000000}"/>
    <hyperlink ref="F271" r:id="rId50" xr:uid="{00000000-0004-0000-0400-000031000000}"/>
    <hyperlink ref="F273" r:id="rId51" xr:uid="{00000000-0004-0000-0400-000032000000}"/>
    <hyperlink ref="F275" r:id="rId52" xr:uid="{00000000-0004-0000-0400-000033000000}"/>
    <hyperlink ref="F282" r:id="rId53" xr:uid="{00000000-0004-0000-0400-000034000000}"/>
    <hyperlink ref="F285" r:id="rId54" xr:uid="{00000000-0004-0000-0400-000035000000}"/>
    <hyperlink ref="F288" r:id="rId55" xr:uid="{00000000-0004-0000-0400-000036000000}"/>
    <hyperlink ref="F291" r:id="rId56" xr:uid="{00000000-0004-0000-0400-000037000000}"/>
    <hyperlink ref="F298" r:id="rId57" xr:uid="{00000000-0004-0000-0400-000038000000}"/>
    <hyperlink ref="F305" r:id="rId58" xr:uid="{00000000-0004-0000-0400-000039000000}"/>
    <hyperlink ref="F309" r:id="rId59" xr:uid="{00000000-0004-0000-0400-00003A000000}"/>
    <hyperlink ref="F311" r:id="rId60" xr:uid="{00000000-0004-0000-0400-00003B000000}"/>
    <hyperlink ref="F314" r:id="rId61" xr:uid="{00000000-0004-0000-0400-00003C000000}"/>
    <hyperlink ref="F316" r:id="rId62" xr:uid="{00000000-0004-0000-0400-00003D000000}"/>
    <hyperlink ref="F320" r:id="rId63" xr:uid="{00000000-0004-0000-0400-00003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69" t="str">
        <f>'Rekapitulace stavby'!K6</f>
        <v>Revitalizace veřejného prostoru a realizace biatlonového tréninkového centra_ETAPA - I</v>
      </c>
      <c r="F7" s="270"/>
      <c r="G7" s="270"/>
      <c r="H7" s="270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67" t="s">
        <v>1412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35</v>
      </c>
      <c r="I11" s="27" t="s">
        <v>20</v>
      </c>
      <c r="J11" s="25" t="s">
        <v>35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14. 7. 2025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">
        <v>28</v>
      </c>
      <c r="L14" s="32"/>
    </row>
    <row r="15" spans="2:46" s="1" customFormat="1" ht="18" customHeight="1">
      <c r="B15" s="32"/>
      <c r="E15" s="25" t="s">
        <v>29</v>
      </c>
      <c r="I15" s="27" t="s">
        <v>30</v>
      </c>
      <c r="J15" s="25" t="s">
        <v>31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32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72" t="str">
        <f>'Rekapitulace stavby'!E14</f>
        <v>Vyplň údaj</v>
      </c>
      <c r="F18" s="273"/>
      <c r="G18" s="273"/>
      <c r="H18" s="273"/>
      <c r="I18" s="27" t="s">
        <v>30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34</v>
      </c>
      <c r="I20" s="27" t="s">
        <v>27</v>
      </c>
      <c r="J20" s="25" t="s">
        <v>35</v>
      </c>
      <c r="L20" s="32"/>
    </row>
    <row r="21" spans="2:12" s="1" customFormat="1" ht="18" customHeight="1">
      <c r="B21" s="32"/>
      <c r="E21" s="25" t="s">
        <v>36</v>
      </c>
      <c r="I21" s="27" t="s">
        <v>30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27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30</v>
      </c>
      <c r="J24" s="25" t="s">
        <v>41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47.25" customHeight="1">
      <c r="B27" s="86"/>
      <c r="E27" s="274" t="s">
        <v>43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5" customHeight="1">
      <c r="B33" s="32"/>
      <c r="D33" s="52" t="s">
        <v>48</v>
      </c>
      <c r="E33" s="27" t="s">
        <v>49</v>
      </c>
      <c r="F33" s="88">
        <f>ROUND((SUM(BE83:BE132)),  2)</f>
        <v>0</v>
      </c>
      <c r="I33" s="89">
        <v>0.21</v>
      </c>
      <c r="J33" s="88">
        <f>ROUND(((SUM(BE83:BE132))*I33),  2)</f>
        <v>0</v>
      </c>
      <c r="L33" s="32"/>
    </row>
    <row r="34" spans="2:12" s="1" customFormat="1" ht="14.45" customHeight="1">
      <c r="B34" s="32"/>
      <c r="E34" s="27" t="s">
        <v>50</v>
      </c>
      <c r="F34" s="88">
        <f>ROUND((SUM(BF83:BF132)),  2)</f>
        <v>0</v>
      </c>
      <c r="I34" s="89">
        <v>0.12</v>
      </c>
      <c r="J34" s="88">
        <f>ROUND(((SUM(BF83:BF132))*I34),  2)</f>
        <v>0</v>
      </c>
      <c r="L34" s="32"/>
    </row>
    <row r="35" spans="2:12" s="1" customFormat="1" ht="14.45" hidden="1" customHeight="1">
      <c r="B35" s="32"/>
      <c r="E35" s="27" t="s">
        <v>51</v>
      </c>
      <c r="F35" s="88">
        <f>ROUND((SUM(BG83:BG132)),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52</v>
      </c>
      <c r="F36" s="88">
        <f>ROUND((SUM(BH83:BH132)),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53</v>
      </c>
      <c r="F37" s="88">
        <f>ROUND((SUM(BI83:BI132)),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69" t="str">
        <f>E7</f>
        <v>Revitalizace veřejného prostoru a realizace biatlonového tréninkového centra_ETAPA - I</v>
      </c>
      <c r="F48" s="270"/>
      <c r="G48" s="270"/>
      <c r="H48" s="270"/>
      <c r="L48" s="32"/>
    </row>
    <row r="49" spans="2:47" s="1" customFormat="1" ht="12" customHeight="1">
      <c r="B49" s="32"/>
      <c r="C49" s="27" t="s">
        <v>105</v>
      </c>
      <c r="L49" s="32"/>
    </row>
    <row r="50" spans="2:47" s="1" customFormat="1" ht="16.5" customHeight="1">
      <c r="B50" s="32"/>
      <c r="E50" s="267" t="str">
        <f>E9</f>
        <v>SO-06 - Oplocení areálu</v>
      </c>
      <c r="F50" s="268"/>
      <c r="G50" s="268"/>
      <c r="H50" s="26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Ostrov</v>
      </c>
      <c r="I52" s="27" t="s">
        <v>24</v>
      </c>
      <c r="J52" s="49" t="str">
        <f>IF(J12="","",J12)</f>
        <v>14. 7. 2025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>Město Ostrov; Jáchymovská 1, 363 01 Ostrov</v>
      </c>
      <c r="I54" s="27" t="s">
        <v>34</v>
      </c>
      <c r="J54" s="30" t="str">
        <f>E21</f>
        <v>FJ Atelier</v>
      </c>
      <c r="L54" s="32"/>
    </row>
    <row r="55" spans="2:47" s="1" customFormat="1" ht="15.2" customHeight="1">
      <c r="B55" s="32"/>
      <c r="C55" s="27" t="s">
        <v>32</v>
      </c>
      <c r="F55" s="25" t="str">
        <f>IF(E18="","",E18)</f>
        <v>Vyplň údaj</v>
      </c>
      <c r="I55" s="27" t="s">
        <v>38</v>
      </c>
      <c r="J55" s="30" t="str">
        <f>E24</f>
        <v>Jung Michal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76</v>
      </c>
      <c r="J59" s="63">
        <f>J83</f>
        <v>0</v>
      </c>
      <c r="L59" s="32"/>
      <c r="AU59" s="17" t="s">
        <v>110</v>
      </c>
    </row>
    <row r="60" spans="2:47" s="8" customFormat="1" ht="24.95" customHeight="1">
      <c r="B60" s="99"/>
      <c r="D60" s="100" t="s">
        <v>111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899999999999999" customHeight="1">
      <c r="B61" s="103"/>
      <c r="D61" s="104" t="s">
        <v>1413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899999999999999" customHeight="1">
      <c r="B62" s="103"/>
      <c r="D62" s="104" t="s">
        <v>1414</v>
      </c>
      <c r="E62" s="105"/>
      <c r="F62" s="105"/>
      <c r="G62" s="105"/>
      <c r="H62" s="105"/>
      <c r="I62" s="105"/>
      <c r="J62" s="106">
        <f>J112</f>
        <v>0</v>
      </c>
      <c r="L62" s="103"/>
    </row>
    <row r="63" spans="2:47" s="9" customFormat="1" ht="19.899999999999999" customHeight="1">
      <c r="B63" s="103"/>
      <c r="D63" s="104" t="s">
        <v>241</v>
      </c>
      <c r="E63" s="105"/>
      <c r="F63" s="105"/>
      <c r="G63" s="105"/>
      <c r="H63" s="105"/>
      <c r="I63" s="105"/>
      <c r="J63" s="106">
        <f>J126</f>
        <v>0</v>
      </c>
      <c r="L63" s="103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114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269" t="str">
        <f>E7</f>
        <v>Revitalizace veřejného prostoru a realizace biatlonového tréninkového centra_ETAPA - I</v>
      </c>
      <c r="F73" s="270"/>
      <c r="G73" s="270"/>
      <c r="H73" s="270"/>
      <c r="L73" s="32"/>
    </row>
    <row r="74" spans="2:12" s="1" customFormat="1" ht="12" customHeight="1">
      <c r="B74" s="32"/>
      <c r="C74" s="27" t="s">
        <v>105</v>
      </c>
      <c r="L74" s="32"/>
    </row>
    <row r="75" spans="2:12" s="1" customFormat="1" ht="16.5" customHeight="1">
      <c r="B75" s="32"/>
      <c r="E75" s="267" t="str">
        <f>E9</f>
        <v>SO-06 - Oplocení areálu</v>
      </c>
      <c r="F75" s="268"/>
      <c r="G75" s="268"/>
      <c r="H75" s="268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22</v>
      </c>
      <c r="F77" s="25" t="str">
        <f>F12</f>
        <v>Ostrov</v>
      </c>
      <c r="I77" s="27" t="s">
        <v>24</v>
      </c>
      <c r="J77" s="49" t="str">
        <f>IF(J12="","",J12)</f>
        <v>14. 7. 2025</v>
      </c>
      <c r="L77" s="32"/>
    </row>
    <row r="78" spans="2:12" s="1" customFormat="1" ht="6.95" customHeight="1">
      <c r="B78" s="32"/>
      <c r="L78" s="32"/>
    </row>
    <row r="79" spans="2:12" s="1" customFormat="1" ht="15.2" customHeight="1">
      <c r="B79" s="32"/>
      <c r="C79" s="27" t="s">
        <v>26</v>
      </c>
      <c r="F79" s="25" t="str">
        <f>E15</f>
        <v>Město Ostrov; Jáchymovská 1, 363 01 Ostrov</v>
      </c>
      <c r="I79" s="27" t="s">
        <v>34</v>
      </c>
      <c r="J79" s="30" t="str">
        <f>E21</f>
        <v>FJ Atelier</v>
      </c>
      <c r="L79" s="32"/>
    </row>
    <row r="80" spans="2:12" s="1" customFormat="1" ht="15.2" customHeight="1">
      <c r="B80" s="32"/>
      <c r="C80" s="27" t="s">
        <v>32</v>
      </c>
      <c r="F80" s="25" t="str">
        <f>IF(E18="","",E18)</f>
        <v>Vyplň údaj</v>
      </c>
      <c r="I80" s="27" t="s">
        <v>38</v>
      </c>
      <c r="J80" s="30" t="str">
        <f>E24</f>
        <v>Jung Michal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115</v>
      </c>
      <c r="D82" s="109" t="s">
        <v>63</v>
      </c>
      <c r="E82" s="109" t="s">
        <v>59</v>
      </c>
      <c r="F82" s="109" t="s">
        <v>60</v>
      </c>
      <c r="G82" s="109" t="s">
        <v>116</v>
      </c>
      <c r="H82" s="109" t="s">
        <v>117</v>
      </c>
      <c r="I82" s="109" t="s">
        <v>118</v>
      </c>
      <c r="J82" s="109" t="s">
        <v>109</v>
      </c>
      <c r="K82" s="110" t="s">
        <v>119</v>
      </c>
      <c r="L82" s="107"/>
      <c r="M82" s="56" t="s">
        <v>35</v>
      </c>
      <c r="N82" s="57" t="s">
        <v>48</v>
      </c>
      <c r="O82" s="57" t="s">
        <v>120</v>
      </c>
      <c r="P82" s="57" t="s">
        <v>121</v>
      </c>
      <c r="Q82" s="57" t="s">
        <v>122</v>
      </c>
      <c r="R82" s="57" t="s">
        <v>123</v>
      </c>
      <c r="S82" s="57" t="s">
        <v>124</v>
      </c>
      <c r="T82" s="58" t="s">
        <v>125</v>
      </c>
    </row>
    <row r="83" spans="2:65" s="1" customFormat="1" ht="22.9" customHeight="1">
      <c r="B83" s="32"/>
      <c r="C83" s="61" t="s">
        <v>126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45.791283999999997</v>
      </c>
      <c r="S83" s="50"/>
      <c r="T83" s="113">
        <f>T84</f>
        <v>0</v>
      </c>
      <c r="AT83" s="17" t="s">
        <v>77</v>
      </c>
      <c r="AU83" s="17" t="s">
        <v>110</v>
      </c>
      <c r="BK83" s="114">
        <f>BK84</f>
        <v>0</v>
      </c>
    </row>
    <row r="84" spans="2:65" s="11" customFormat="1" ht="25.9" customHeight="1">
      <c r="B84" s="115"/>
      <c r="D84" s="116" t="s">
        <v>77</v>
      </c>
      <c r="E84" s="117" t="s">
        <v>127</v>
      </c>
      <c r="F84" s="117" t="s">
        <v>128</v>
      </c>
      <c r="I84" s="118"/>
      <c r="J84" s="119">
        <f>BK84</f>
        <v>0</v>
      </c>
      <c r="L84" s="115"/>
      <c r="M84" s="120"/>
      <c r="P84" s="121">
        <f>P85+P112+P126</f>
        <v>0</v>
      </c>
      <c r="R84" s="121">
        <f>R85+R112+R126</f>
        <v>45.791283999999997</v>
      </c>
      <c r="T84" s="122">
        <f>T85+T112+T126</f>
        <v>0</v>
      </c>
      <c r="AR84" s="116" t="s">
        <v>86</v>
      </c>
      <c r="AT84" s="123" t="s">
        <v>77</v>
      </c>
      <c r="AU84" s="123" t="s">
        <v>78</v>
      </c>
      <c r="AY84" s="116" t="s">
        <v>129</v>
      </c>
      <c r="BK84" s="124">
        <f>BK85+BK112+BK126</f>
        <v>0</v>
      </c>
    </row>
    <row r="85" spans="2:65" s="11" customFormat="1" ht="22.9" customHeight="1">
      <c r="B85" s="115"/>
      <c r="D85" s="116" t="s">
        <v>77</v>
      </c>
      <c r="E85" s="125" t="s">
        <v>1026</v>
      </c>
      <c r="F85" s="125" t="s">
        <v>1415</v>
      </c>
      <c r="I85" s="118"/>
      <c r="J85" s="126">
        <f>BK85</f>
        <v>0</v>
      </c>
      <c r="L85" s="115"/>
      <c r="M85" s="120"/>
      <c r="P85" s="121">
        <f>SUM(P86:P111)</f>
        <v>0</v>
      </c>
      <c r="R85" s="121">
        <f>SUM(R86:R111)</f>
        <v>12.010444</v>
      </c>
      <c r="T85" s="122">
        <f>SUM(T86:T111)</f>
        <v>0</v>
      </c>
      <c r="AR85" s="116" t="s">
        <v>86</v>
      </c>
      <c r="AT85" s="123" t="s">
        <v>77</v>
      </c>
      <c r="AU85" s="123" t="s">
        <v>86</v>
      </c>
      <c r="AY85" s="116" t="s">
        <v>129</v>
      </c>
      <c r="BK85" s="124">
        <f>SUM(BK86:BK111)</f>
        <v>0</v>
      </c>
    </row>
    <row r="86" spans="2:65" s="1" customFormat="1" ht="16.5" customHeight="1">
      <c r="B86" s="32"/>
      <c r="C86" s="127" t="s">
        <v>86</v>
      </c>
      <c r="D86" s="127" t="s">
        <v>132</v>
      </c>
      <c r="E86" s="128" t="s">
        <v>1416</v>
      </c>
      <c r="F86" s="129" t="s">
        <v>1417</v>
      </c>
      <c r="G86" s="130" t="s">
        <v>358</v>
      </c>
      <c r="H86" s="131">
        <v>17.5</v>
      </c>
      <c r="I86" s="132"/>
      <c r="J86" s="133">
        <f>ROUND(I86*H86,2)</f>
        <v>0</v>
      </c>
      <c r="K86" s="129" t="s">
        <v>141</v>
      </c>
      <c r="L86" s="32"/>
      <c r="M86" s="134" t="s">
        <v>35</v>
      </c>
      <c r="N86" s="135" t="s">
        <v>49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136</v>
      </c>
      <c r="AT86" s="138" t="s">
        <v>132</v>
      </c>
      <c r="AU86" s="138" t="s">
        <v>88</v>
      </c>
      <c r="AY86" s="17" t="s">
        <v>129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86</v>
      </c>
      <c r="BK86" s="139">
        <f>ROUND(I86*H86,2)</f>
        <v>0</v>
      </c>
      <c r="BL86" s="17" t="s">
        <v>136</v>
      </c>
      <c r="BM86" s="138" t="s">
        <v>1418</v>
      </c>
    </row>
    <row r="87" spans="2:65" s="1" customFormat="1">
      <c r="B87" s="32"/>
      <c r="D87" s="140" t="s">
        <v>143</v>
      </c>
      <c r="F87" s="141" t="s">
        <v>1419</v>
      </c>
      <c r="I87" s="142"/>
      <c r="L87" s="32"/>
      <c r="M87" s="143"/>
      <c r="T87" s="53"/>
      <c r="AT87" s="17" t="s">
        <v>143</v>
      </c>
      <c r="AU87" s="17" t="s">
        <v>88</v>
      </c>
    </row>
    <row r="88" spans="2:65" s="14" customFormat="1">
      <c r="B88" s="174"/>
      <c r="D88" s="145" t="s">
        <v>145</v>
      </c>
      <c r="E88" s="175" t="s">
        <v>35</v>
      </c>
      <c r="F88" s="176" t="s">
        <v>1420</v>
      </c>
      <c r="H88" s="175" t="s">
        <v>35</v>
      </c>
      <c r="I88" s="177"/>
      <c r="L88" s="174"/>
      <c r="M88" s="178"/>
      <c r="T88" s="179"/>
      <c r="AT88" s="175" t="s">
        <v>145</v>
      </c>
      <c r="AU88" s="175" t="s">
        <v>88</v>
      </c>
      <c r="AV88" s="14" t="s">
        <v>86</v>
      </c>
      <c r="AW88" s="14" t="s">
        <v>37</v>
      </c>
      <c r="AX88" s="14" t="s">
        <v>78</v>
      </c>
      <c r="AY88" s="175" t="s">
        <v>129</v>
      </c>
    </row>
    <row r="89" spans="2:65" s="12" customFormat="1">
      <c r="B89" s="144"/>
      <c r="D89" s="145" t="s">
        <v>145</v>
      </c>
      <c r="E89" s="146" t="s">
        <v>35</v>
      </c>
      <c r="F89" s="147" t="s">
        <v>1421</v>
      </c>
      <c r="H89" s="148">
        <v>17.5</v>
      </c>
      <c r="I89" s="149"/>
      <c r="L89" s="144"/>
      <c r="M89" s="150"/>
      <c r="T89" s="151"/>
      <c r="AT89" s="146" t="s">
        <v>145</v>
      </c>
      <c r="AU89" s="146" t="s">
        <v>88</v>
      </c>
      <c r="AV89" s="12" t="s">
        <v>88</v>
      </c>
      <c r="AW89" s="12" t="s">
        <v>37</v>
      </c>
      <c r="AX89" s="12" t="s">
        <v>86</v>
      </c>
      <c r="AY89" s="146" t="s">
        <v>129</v>
      </c>
    </row>
    <row r="90" spans="2:65" s="1" customFormat="1" ht="24.2" customHeight="1">
      <c r="B90" s="32"/>
      <c r="C90" s="127" t="s">
        <v>88</v>
      </c>
      <c r="D90" s="127" t="s">
        <v>132</v>
      </c>
      <c r="E90" s="128" t="s">
        <v>1422</v>
      </c>
      <c r="F90" s="129" t="s">
        <v>1423</v>
      </c>
      <c r="G90" s="130" t="s">
        <v>275</v>
      </c>
      <c r="H90" s="131">
        <v>49</v>
      </c>
      <c r="I90" s="132"/>
      <c r="J90" s="133">
        <f>ROUND(I90*H90,2)</f>
        <v>0</v>
      </c>
      <c r="K90" s="129" t="s">
        <v>141</v>
      </c>
      <c r="L90" s="32"/>
      <c r="M90" s="134" t="s">
        <v>35</v>
      </c>
      <c r="N90" s="135" t="s">
        <v>49</v>
      </c>
      <c r="P90" s="136">
        <f>O90*H90</f>
        <v>0</v>
      </c>
      <c r="Q90" s="136">
        <v>0.17488999999999999</v>
      </c>
      <c r="R90" s="136">
        <f>Q90*H90</f>
        <v>8.5696099999999991</v>
      </c>
      <c r="S90" s="136">
        <v>0</v>
      </c>
      <c r="T90" s="137">
        <f>S90*H90</f>
        <v>0</v>
      </c>
      <c r="AR90" s="138" t="s">
        <v>136</v>
      </c>
      <c r="AT90" s="138" t="s">
        <v>132</v>
      </c>
      <c r="AU90" s="138" t="s">
        <v>88</v>
      </c>
      <c r="AY90" s="17" t="s">
        <v>129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86</v>
      </c>
      <c r="BK90" s="139">
        <f>ROUND(I90*H90,2)</f>
        <v>0</v>
      </c>
      <c r="BL90" s="17" t="s">
        <v>136</v>
      </c>
      <c r="BM90" s="138" t="s">
        <v>1424</v>
      </c>
    </row>
    <row r="91" spans="2:65" s="1" customFormat="1">
      <c r="B91" s="32"/>
      <c r="D91" s="140" t="s">
        <v>143</v>
      </c>
      <c r="F91" s="141" t="s">
        <v>1425</v>
      </c>
      <c r="I91" s="142"/>
      <c r="L91" s="32"/>
      <c r="M91" s="143"/>
      <c r="T91" s="53"/>
      <c r="AT91" s="17" t="s">
        <v>143</v>
      </c>
      <c r="AU91" s="17" t="s">
        <v>88</v>
      </c>
    </row>
    <row r="92" spans="2:65" s="1" customFormat="1" ht="16.5" customHeight="1">
      <c r="B92" s="32"/>
      <c r="C92" s="163" t="s">
        <v>149</v>
      </c>
      <c r="D92" s="163" t="s">
        <v>263</v>
      </c>
      <c r="E92" s="164" t="s">
        <v>1426</v>
      </c>
      <c r="F92" s="165" t="s">
        <v>1427</v>
      </c>
      <c r="G92" s="166" t="s">
        <v>275</v>
      </c>
      <c r="H92" s="167">
        <v>35</v>
      </c>
      <c r="I92" s="168"/>
      <c r="J92" s="169">
        <f>ROUND(I92*H92,2)</f>
        <v>0</v>
      </c>
      <c r="K92" s="165" t="s">
        <v>141</v>
      </c>
      <c r="L92" s="170"/>
      <c r="M92" s="171" t="s">
        <v>35</v>
      </c>
      <c r="N92" s="172" t="s">
        <v>49</v>
      </c>
      <c r="P92" s="136">
        <f>O92*H92</f>
        <v>0</v>
      </c>
      <c r="Q92" s="136">
        <v>2.8E-3</v>
      </c>
      <c r="R92" s="136">
        <f>Q92*H92</f>
        <v>9.8000000000000004E-2</v>
      </c>
      <c r="S92" s="136">
        <v>0</v>
      </c>
      <c r="T92" s="137">
        <f>S92*H92</f>
        <v>0</v>
      </c>
      <c r="AR92" s="138" t="s">
        <v>180</v>
      </c>
      <c r="AT92" s="138" t="s">
        <v>263</v>
      </c>
      <c r="AU92" s="138" t="s">
        <v>88</v>
      </c>
      <c r="AY92" s="17" t="s">
        <v>129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86</v>
      </c>
      <c r="BK92" s="139">
        <f>ROUND(I92*H92,2)</f>
        <v>0</v>
      </c>
      <c r="BL92" s="17" t="s">
        <v>136</v>
      </c>
      <c r="BM92" s="138" t="s">
        <v>1428</v>
      </c>
    </row>
    <row r="93" spans="2:65" s="12" customFormat="1">
      <c r="B93" s="144"/>
      <c r="D93" s="145" t="s">
        <v>145</v>
      </c>
      <c r="E93" s="146" t="s">
        <v>35</v>
      </c>
      <c r="F93" s="147" t="s">
        <v>424</v>
      </c>
      <c r="H93" s="148">
        <v>35</v>
      </c>
      <c r="I93" s="149"/>
      <c r="L93" s="144"/>
      <c r="M93" s="150"/>
      <c r="T93" s="151"/>
      <c r="AT93" s="146" t="s">
        <v>145</v>
      </c>
      <c r="AU93" s="146" t="s">
        <v>88</v>
      </c>
      <c r="AV93" s="12" t="s">
        <v>88</v>
      </c>
      <c r="AW93" s="12" t="s">
        <v>37</v>
      </c>
      <c r="AX93" s="12" t="s">
        <v>86</v>
      </c>
      <c r="AY93" s="146" t="s">
        <v>129</v>
      </c>
    </row>
    <row r="94" spans="2:65" s="1" customFormat="1" ht="16.5" customHeight="1">
      <c r="B94" s="32"/>
      <c r="C94" s="163" t="s">
        <v>136</v>
      </c>
      <c r="D94" s="163" t="s">
        <v>263</v>
      </c>
      <c r="E94" s="164" t="s">
        <v>1429</v>
      </c>
      <c r="F94" s="165" t="s">
        <v>1430</v>
      </c>
      <c r="G94" s="166" t="s">
        <v>275</v>
      </c>
      <c r="H94" s="167">
        <v>14</v>
      </c>
      <c r="I94" s="168"/>
      <c r="J94" s="169">
        <f>ROUND(I94*H94,2)</f>
        <v>0</v>
      </c>
      <c r="K94" s="165" t="s">
        <v>141</v>
      </c>
      <c r="L94" s="170"/>
      <c r="M94" s="171" t="s">
        <v>35</v>
      </c>
      <c r="N94" s="172" t="s">
        <v>49</v>
      </c>
      <c r="P94" s="136">
        <f>O94*H94</f>
        <v>0</v>
      </c>
      <c r="Q94" s="136">
        <v>2.7000000000000001E-3</v>
      </c>
      <c r="R94" s="136">
        <f>Q94*H94</f>
        <v>3.78E-2</v>
      </c>
      <c r="S94" s="136">
        <v>0</v>
      </c>
      <c r="T94" s="137">
        <f>S94*H94</f>
        <v>0</v>
      </c>
      <c r="AR94" s="138" t="s">
        <v>180</v>
      </c>
      <c r="AT94" s="138" t="s">
        <v>263</v>
      </c>
      <c r="AU94" s="138" t="s">
        <v>88</v>
      </c>
      <c r="AY94" s="17" t="s">
        <v>129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86</v>
      </c>
      <c r="BK94" s="139">
        <f>ROUND(I94*H94,2)</f>
        <v>0</v>
      </c>
      <c r="BL94" s="17" t="s">
        <v>136</v>
      </c>
      <c r="BM94" s="138" t="s">
        <v>1431</v>
      </c>
    </row>
    <row r="95" spans="2:65" s="12" customFormat="1">
      <c r="B95" s="144"/>
      <c r="D95" s="145" t="s">
        <v>145</v>
      </c>
      <c r="E95" s="146" t="s">
        <v>35</v>
      </c>
      <c r="F95" s="147" t="s">
        <v>209</v>
      </c>
      <c r="H95" s="148">
        <v>14</v>
      </c>
      <c r="I95" s="149"/>
      <c r="L95" s="144"/>
      <c r="M95" s="150"/>
      <c r="T95" s="151"/>
      <c r="AT95" s="146" t="s">
        <v>145</v>
      </c>
      <c r="AU95" s="146" t="s">
        <v>88</v>
      </c>
      <c r="AV95" s="12" t="s">
        <v>88</v>
      </c>
      <c r="AW95" s="12" t="s">
        <v>37</v>
      </c>
      <c r="AX95" s="12" t="s">
        <v>86</v>
      </c>
      <c r="AY95" s="146" t="s">
        <v>129</v>
      </c>
    </row>
    <row r="96" spans="2:65" s="1" customFormat="1" ht="16.5" customHeight="1">
      <c r="B96" s="32"/>
      <c r="C96" s="127" t="s">
        <v>159</v>
      </c>
      <c r="D96" s="127" t="s">
        <v>132</v>
      </c>
      <c r="E96" s="128" t="s">
        <v>1432</v>
      </c>
      <c r="F96" s="129" t="s">
        <v>1433</v>
      </c>
      <c r="G96" s="130" t="s">
        <v>275</v>
      </c>
      <c r="H96" s="131">
        <v>3</v>
      </c>
      <c r="I96" s="132"/>
      <c r="J96" s="133">
        <f>ROUND(I96*H96,2)</f>
        <v>0</v>
      </c>
      <c r="K96" s="129" t="s">
        <v>141</v>
      </c>
      <c r="L96" s="32"/>
      <c r="M96" s="134" t="s">
        <v>35</v>
      </c>
      <c r="N96" s="135" t="s">
        <v>49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136</v>
      </c>
      <c r="AT96" s="138" t="s">
        <v>132</v>
      </c>
      <c r="AU96" s="138" t="s">
        <v>88</v>
      </c>
      <c r="AY96" s="17" t="s">
        <v>129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86</v>
      </c>
      <c r="BK96" s="139">
        <f>ROUND(I96*H96,2)</f>
        <v>0</v>
      </c>
      <c r="BL96" s="17" t="s">
        <v>136</v>
      </c>
      <c r="BM96" s="138" t="s">
        <v>1434</v>
      </c>
    </row>
    <row r="97" spans="2:65" s="1" customFormat="1">
      <c r="B97" s="32"/>
      <c r="D97" s="140" t="s">
        <v>143</v>
      </c>
      <c r="F97" s="141" t="s">
        <v>1435</v>
      </c>
      <c r="I97" s="142"/>
      <c r="L97" s="32"/>
      <c r="M97" s="143"/>
      <c r="T97" s="53"/>
      <c r="AT97" s="17" t="s">
        <v>143</v>
      </c>
      <c r="AU97" s="17" t="s">
        <v>88</v>
      </c>
    </row>
    <row r="98" spans="2:65" s="1" customFormat="1" ht="16.5" customHeight="1">
      <c r="B98" s="32"/>
      <c r="C98" s="163" t="s">
        <v>169</v>
      </c>
      <c r="D98" s="163" t="s">
        <v>263</v>
      </c>
      <c r="E98" s="164" t="s">
        <v>1436</v>
      </c>
      <c r="F98" s="165" t="s">
        <v>1437</v>
      </c>
      <c r="G98" s="166" t="s">
        <v>275</v>
      </c>
      <c r="H98" s="167">
        <v>3</v>
      </c>
      <c r="I98" s="168"/>
      <c r="J98" s="169">
        <f>ROUND(I98*H98,2)</f>
        <v>0</v>
      </c>
      <c r="K98" s="165" t="s">
        <v>141</v>
      </c>
      <c r="L98" s="170"/>
      <c r="M98" s="171" t="s">
        <v>35</v>
      </c>
      <c r="N98" s="172" t="s">
        <v>49</v>
      </c>
      <c r="P98" s="136">
        <f>O98*H98</f>
        <v>0</v>
      </c>
      <c r="Q98" s="136">
        <v>6.3030000000000003E-2</v>
      </c>
      <c r="R98" s="136">
        <f>Q98*H98</f>
        <v>0.18909000000000001</v>
      </c>
      <c r="S98" s="136">
        <v>0</v>
      </c>
      <c r="T98" s="137">
        <f>S98*H98</f>
        <v>0</v>
      </c>
      <c r="AR98" s="138" t="s">
        <v>180</v>
      </c>
      <c r="AT98" s="138" t="s">
        <v>263</v>
      </c>
      <c r="AU98" s="138" t="s">
        <v>88</v>
      </c>
      <c r="AY98" s="17" t="s">
        <v>129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86</v>
      </c>
      <c r="BK98" s="139">
        <f>ROUND(I98*H98,2)</f>
        <v>0</v>
      </c>
      <c r="BL98" s="17" t="s">
        <v>136</v>
      </c>
      <c r="BM98" s="138" t="s">
        <v>1438</v>
      </c>
    </row>
    <row r="99" spans="2:65" s="1" customFormat="1" ht="16.5" customHeight="1">
      <c r="B99" s="32"/>
      <c r="C99" s="127" t="s">
        <v>175</v>
      </c>
      <c r="D99" s="127" t="s">
        <v>132</v>
      </c>
      <c r="E99" s="128" t="s">
        <v>1439</v>
      </c>
      <c r="F99" s="129" t="s">
        <v>1440</v>
      </c>
      <c r="G99" s="130" t="s">
        <v>358</v>
      </c>
      <c r="H99" s="131">
        <v>30</v>
      </c>
      <c r="I99" s="132"/>
      <c r="J99" s="133">
        <f>ROUND(I99*H99,2)</f>
        <v>0</v>
      </c>
      <c r="K99" s="129" t="s">
        <v>141</v>
      </c>
      <c r="L99" s="32"/>
      <c r="M99" s="134" t="s">
        <v>35</v>
      </c>
      <c r="N99" s="135" t="s">
        <v>49</v>
      </c>
      <c r="P99" s="136">
        <f>O99*H99</f>
        <v>0</v>
      </c>
      <c r="Q99" s="136">
        <v>4.0000000000000002E-4</v>
      </c>
      <c r="R99" s="136">
        <f>Q99*H99</f>
        <v>1.2E-2</v>
      </c>
      <c r="S99" s="136">
        <v>0</v>
      </c>
      <c r="T99" s="137">
        <f>S99*H99</f>
        <v>0</v>
      </c>
      <c r="AR99" s="138" t="s">
        <v>136</v>
      </c>
      <c r="AT99" s="138" t="s">
        <v>132</v>
      </c>
      <c r="AU99" s="138" t="s">
        <v>88</v>
      </c>
      <c r="AY99" s="17" t="s">
        <v>129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86</v>
      </c>
      <c r="BK99" s="139">
        <f>ROUND(I99*H99,2)</f>
        <v>0</v>
      </c>
      <c r="BL99" s="17" t="s">
        <v>136</v>
      </c>
      <c r="BM99" s="138" t="s">
        <v>1441</v>
      </c>
    </row>
    <row r="100" spans="2:65" s="1" customFormat="1">
      <c r="B100" s="32"/>
      <c r="D100" s="140" t="s">
        <v>143</v>
      </c>
      <c r="F100" s="141" t="s">
        <v>1442</v>
      </c>
      <c r="I100" s="142"/>
      <c r="L100" s="32"/>
      <c r="M100" s="143"/>
      <c r="T100" s="53"/>
      <c r="AT100" s="17" t="s">
        <v>143</v>
      </c>
      <c r="AU100" s="17" t="s">
        <v>88</v>
      </c>
    </row>
    <row r="101" spans="2:65" s="14" customFormat="1">
      <c r="B101" s="174"/>
      <c r="D101" s="145" t="s">
        <v>145</v>
      </c>
      <c r="E101" s="175" t="s">
        <v>35</v>
      </c>
      <c r="F101" s="176" t="s">
        <v>1443</v>
      </c>
      <c r="H101" s="175" t="s">
        <v>35</v>
      </c>
      <c r="I101" s="177"/>
      <c r="L101" s="174"/>
      <c r="M101" s="178"/>
      <c r="T101" s="179"/>
      <c r="AT101" s="175" t="s">
        <v>145</v>
      </c>
      <c r="AU101" s="175" t="s">
        <v>88</v>
      </c>
      <c r="AV101" s="14" t="s">
        <v>86</v>
      </c>
      <c r="AW101" s="14" t="s">
        <v>37</v>
      </c>
      <c r="AX101" s="14" t="s">
        <v>78</v>
      </c>
      <c r="AY101" s="175" t="s">
        <v>129</v>
      </c>
    </row>
    <row r="102" spans="2:65" s="12" customFormat="1">
      <c r="B102" s="144"/>
      <c r="D102" s="145" t="s">
        <v>145</v>
      </c>
      <c r="E102" s="146" t="s">
        <v>35</v>
      </c>
      <c r="F102" s="147" t="s">
        <v>399</v>
      </c>
      <c r="H102" s="148">
        <v>30</v>
      </c>
      <c r="I102" s="149"/>
      <c r="L102" s="144"/>
      <c r="M102" s="150"/>
      <c r="T102" s="151"/>
      <c r="AT102" s="146" t="s">
        <v>145</v>
      </c>
      <c r="AU102" s="146" t="s">
        <v>88</v>
      </c>
      <c r="AV102" s="12" t="s">
        <v>88</v>
      </c>
      <c r="AW102" s="12" t="s">
        <v>37</v>
      </c>
      <c r="AX102" s="12" t="s">
        <v>86</v>
      </c>
      <c r="AY102" s="146" t="s">
        <v>129</v>
      </c>
    </row>
    <row r="103" spans="2:65" s="1" customFormat="1" ht="16.5" customHeight="1">
      <c r="B103" s="32"/>
      <c r="C103" s="163" t="s">
        <v>180</v>
      </c>
      <c r="D103" s="163" t="s">
        <v>263</v>
      </c>
      <c r="E103" s="164" t="s">
        <v>1444</v>
      </c>
      <c r="F103" s="165" t="s">
        <v>1445</v>
      </c>
      <c r="G103" s="166" t="s">
        <v>275</v>
      </c>
      <c r="H103" s="167">
        <v>30</v>
      </c>
      <c r="I103" s="168"/>
      <c r="J103" s="169">
        <f>ROUND(I103*H103,2)</f>
        <v>0</v>
      </c>
      <c r="K103" s="165" t="s">
        <v>141</v>
      </c>
      <c r="L103" s="170"/>
      <c r="M103" s="171" t="s">
        <v>35</v>
      </c>
      <c r="N103" s="172" t="s">
        <v>49</v>
      </c>
      <c r="P103" s="136">
        <f>O103*H103</f>
        <v>0</v>
      </c>
      <c r="Q103" s="136">
        <v>9.6000000000000002E-2</v>
      </c>
      <c r="R103" s="136">
        <f>Q103*H103</f>
        <v>2.88</v>
      </c>
      <c r="S103" s="136">
        <v>0</v>
      </c>
      <c r="T103" s="137">
        <f>S103*H103</f>
        <v>0</v>
      </c>
      <c r="AR103" s="138" t="s">
        <v>180</v>
      </c>
      <c r="AT103" s="138" t="s">
        <v>263</v>
      </c>
      <c r="AU103" s="138" t="s">
        <v>88</v>
      </c>
      <c r="AY103" s="17" t="s">
        <v>129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86</v>
      </c>
      <c r="BK103" s="139">
        <f>ROUND(I103*H103,2)</f>
        <v>0</v>
      </c>
      <c r="BL103" s="17" t="s">
        <v>136</v>
      </c>
      <c r="BM103" s="138" t="s">
        <v>1446</v>
      </c>
    </row>
    <row r="104" spans="2:65" s="12" customFormat="1">
      <c r="B104" s="144"/>
      <c r="D104" s="145" t="s">
        <v>145</v>
      </c>
      <c r="E104" s="146" t="s">
        <v>35</v>
      </c>
      <c r="F104" s="147" t="s">
        <v>399</v>
      </c>
      <c r="H104" s="148">
        <v>30</v>
      </c>
      <c r="I104" s="149"/>
      <c r="L104" s="144"/>
      <c r="M104" s="150"/>
      <c r="T104" s="151"/>
      <c r="AT104" s="146" t="s">
        <v>145</v>
      </c>
      <c r="AU104" s="146" t="s">
        <v>88</v>
      </c>
      <c r="AV104" s="12" t="s">
        <v>88</v>
      </c>
      <c r="AW104" s="12" t="s">
        <v>37</v>
      </c>
      <c r="AX104" s="12" t="s">
        <v>86</v>
      </c>
      <c r="AY104" s="146" t="s">
        <v>129</v>
      </c>
    </row>
    <row r="105" spans="2:65" s="1" customFormat="1" ht="16.5" customHeight="1">
      <c r="B105" s="32"/>
      <c r="C105" s="127" t="s">
        <v>130</v>
      </c>
      <c r="D105" s="127" t="s">
        <v>132</v>
      </c>
      <c r="E105" s="128" t="s">
        <v>1447</v>
      </c>
      <c r="F105" s="129" t="s">
        <v>1448</v>
      </c>
      <c r="G105" s="130" t="s">
        <v>358</v>
      </c>
      <c r="H105" s="131">
        <v>86</v>
      </c>
      <c r="I105" s="132"/>
      <c r="J105" s="133">
        <f>ROUND(I105*H105,2)</f>
        <v>0</v>
      </c>
      <c r="K105" s="129" t="s">
        <v>141</v>
      </c>
      <c r="L105" s="32"/>
      <c r="M105" s="134" t="s">
        <v>35</v>
      </c>
      <c r="N105" s="135" t="s">
        <v>49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136</v>
      </c>
      <c r="AT105" s="138" t="s">
        <v>132</v>
      </c>
      <c r="AU105" s="138" t="s">
        <v>88</v>
      </c>
      <c r="AY105" s="17" t="s">
        <v>129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86</v>
      </c>
      <c r="BK105" s="139">
        <f>ROUND(I105*H105,2)</f>
        <v>0</v>
      </c>
      <c r="BL105" s="17" t="s">
        <v>136</v>
      </c>
      <c r="BM105" s="138" t="s">
        <v>1449</v>
      </c>
    </row>
    <row r="106" spans="2:65" s="1" customFormat="1">
      <c r="B106" s="32"/>
      <c r="D106" s="140" t="s">
        <v>143</v>
      </c>
      <c r="F106" s="141" t="s">
        <v>1450</v>
      </c>
      <c r="I106" s="142"/>
      <c r="L106" s="32"/>
      <c r="M106" s="143"/>
      <c r="T106" s="53"/>
      <c r="AT106" s="17" t="s">
        <v>143</v>
      </c>
      <c r="AU106" s="17" t="s">
        <v>88</v>
      </c>
    </row>
    <row r="107" spans="2:65" s="14" customFormat="1">
      <c r="B107" s="174"/>
      <c r="D107" s="145" t="s">
        <v>145</v>
      </c>
      <c r="E107" s="175" t="s">
        <v>35</v>
      </c>
      <c r="F107" s="176" t="s">
        <v>1451</v>
      </c>
      <c r="H107" s="175" t="s">
        <v>35</v>
      </c>
      <c r="I107" s="177"/>
      <c r="L107" s="174"/>
      <c r="M107" s="178"/>
      <c r="T107" s="179"/>
      <c r="AT107" s="175" t="s">
        <v>145</v>
      </c>
      <c r="AU107" s="175" t="s">
        <v>88</v>
      </c>
      <c r="AV107" s="14" t="s">
        <v>86</v>
      </c>
      <c r="AW107" s="14" t="s">
        <v>37</v>
      </c>
      <c r="AX107" s="14" t="s">
        <v>78</v>
      </c>
      <c r="AY107" s="175" t="s">
        <v>129</v>
      </c>
    </row>
    <row r="108" spans="2:65" s="12" customFormat="1">
      <c r="B108" s="144"/>
      <c r="D108" s="145" t="s">
        <v>145</v>
      </c>
      <c r="E108" s="146" t="s">
        <v>35</v>
      </c>
      <c r="F108" s="147" t="s">
        <v>699</v>
      </c>
      <c r="H108" s="148">
        <v>86</v>
      </c>
      <c r="I108" s="149"/>
      <c r="L108" s="144"/>
      <c r="M108" s="150"/>
      <c r="T108" s="151"/>
      <c r="AT108" s="146" t="s">
        <v>145</v>
      </c>
      <c r="AU108" s="146" t="s">
        <v>88</v>
      </c>
      <c r="AV108" s="12" t="s">
        <v>88</v>
      </c>
      <c r="AW108" s="12" t="s">
        <v>37</v>
      </c>
      <c r="AX108" s="12" t="s">
        <v>86</v>
      </c>
      <c r="AY108" s="146" t="s">
        <v>129</v>
      </c>
    </row>
    <row r="109" spans="2:65" s="1" customFormat="1" ht="16.5" customHeight="1">
      <c r="B109" s="32"/>
      <c r="C109" s="163" t="s">
        <v>190</v>
      </c>
      <c r="D109" s="163" t="s">
        <v>263</v>
      </c>
      <c r="E109" s="164" t="s">
        <v>1452</v>
      </c>
      <c r="F109" s="165" t="s">
        <v>1453</v>
      </c>
      <c r="G109" s="166" t="s">
        <v>358</v>
      </c>
      <c r="H109" s="167">
        <v>90.3</v>
      </c>
      <c r="I109" s="168"/>
      <c r="J109" s="169">
        <f>ROUND(I109*H109,2)</f>
        <v>0</v>
      </c>
      <c r="K109" s="165" t="s">
        <v>141</v>
      </c>
      <c r="L109" s="170"/>
      <c r="M109" s="171" t="s">
        <v>35</v>
      </c>
      <c r="N109" s="172" t="s">
        <v>49</v>
      </c>
      <c r="P109" s="136">
        <f>O109*H109</f>
        <v>0</v>
      </c>
      <c r="Q109" s="136">
        <v>2.48E-3</v>
      </c>
      <c r="R109" s="136">
        <f>Q109*H109</f>
        <v>0.223944</v>
      </c>
      <c r="S109" s="136">
        <v>0</v>
      </c>
      <c r="T109" s="137">
        <f>S109*H109</f>
        <v>0</v>
      </c>
      <c r="AR109" s="138" t="s">
        <v>180</v>
      </c>
      <c r="AT109" s="138" t="s">
        <v>263</v>
      </c>
      <c r="AU109" s="138" t="s">
        <v>88</v>
      </c>
      <c r="AY109" s="17" t="s">
        <v>129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86</v>
      </c>
      <c r="BK109" s="139">
        <f>ROUND(I109*H109,2)</f>
        <v>0</v>
      </c>
      <c r="BL109" s="17" t="s">
        <v>136</v>
      </c>
      <c r="BM109" s="138" t="s">
        <v>1454</v>
      </c>
    </row>
    <row r="110" spans="2:65" s="12" customFormat="1">
      <c r="B110" s="144"/>
      <c r="D110" s="145" t="s">
        <v>145</v>
      </c>
      <c r="E110" s="146" t="s">
        <v>35</v>
      </c>
      <c r="F110" s="147" t="s">
        <v>699</v>
      </c>
      <c r="H110" s="148">
        <v>86</v>
      </c>
      <c r="I110" s="149"/>
      <c r="L110" s="144"/>
      <c r="M110" s="150"/>
      <c r="T110" s="151"/>
      <c r="AT110" s="146" t="s">
        <v>145</v>
      </c>
      <c r="AU110" s="146" t="s">
        <v>88</v>
      </c>
      <c r="AV110" s="12" t="s">
        <v>88</v>
      </c>
      <c r="AW110" s="12" t="s">
        <v>37</v>
      </c>
      <c r="AX110" s="12" t="s">
        <v>86</v>
      </c>
      <c r="AY110" s="146" t="s">
        <v>129</v>
      </c>
    </row>
    <row r="111" spans="2:65" s="12" customFormat="1">
      <c r="B111" s="144"/>
      <c r="D111" s="145" t="s">
        <v>145</v>
      </c>
      <c r="F111" s="147" t="s">
        <v>1455</v>
      </c>
      <c r="H111" s="148">
        <v>90.3</v>
      </c>
      <c r="I111" s="149"/>
      <c r="L111" s="144"/>
      <c r="M111" s="150"/>
      <c r="T111" s="151"/>
      <c r="AT111" s="146" t="s">
        <v>145</v>
      </c>
      <c r="AU111" s="146" t="s">
        <v>88</v>
      </c>
      <c r="AV111" s="12" t="s">
        <v>88</v>
      </c>
      <c r="AW111" s="12" t="s">
        <v>4</v>
      </c>
      <c r="AX111" s="12" t="s">
        <v>86</v>
      </c>
      <c r="AY111" s="146" t="s">
        <v>129</v>
      </c>
    </row>
    <row r="112" spans="2:65" s="11" customFormat="1" ht="22.9" customHeight="1">
      <c r="B112" s="115"/>
      <c r="D112" s="116" t="s">
        <v>77</v>
      </c>
      <c r="E112" s="125" t="s">
        <v>535</v>
      </c>
      <c r="F112" s="125" t="s">
        <v>1456</v>
      </c>
      <c r="I112" s="118"/>
      <c r="J112" s="126">
        <f>BK112</f>
        <v>0</v>
      </c>
      <c r="L112" s="115"/>
      <c r="M112" s="120"/>
      <c r="P112" s="121">
        <f>SUM(P113:P125)</f>
        <v>0</v>
      </c>
      <c r="R112" s="121">
        <f>SUM(R113:R125)</f>
        <v>33.780839999999998</v>
      </c>
      <c r="T112" s="122">
        <f>SUM(T113:T125)</f>
        <v>0</v>
      </c>
      <c r="AR112" s="116" t="s">
        <v>86</v>
      </c>
      <c r="AT112" s="123" t="s">
        <v>77</v>
      </c>
      <c r="AU112" s="123" t="s">
        <v>86</v>
      </c>
      <c r="AY112" s="116" t="s">
        <v>129</v>
      </c>
      <c r="BK112" s="124">
        <f>SUM(BK113:BK125)</f>
        <v>0</v>
      </c>
    </row>
    <row r="113" spans="2:65" s="1" customFormat="1" ht="16.5" customHeight="1">
      <c r="B113" s="32"/>
      <c r="C113" s="127" t="s">
        <v>195</v>
      </c>
      <c r="D113" s="127" t="s">
        <v>132</v>
      </c>
      <c r="E113" s="128" t="s">
        <v>1457</v>
      </c>
      <c r="F113" s="129" t="s">
        <v>1458</v>
      </c>
      <c r="G113" s="130" t="s">
        <v>358</v>
      </c>
      <c r="H113" s="131">
        <v>35</v>
      </c>
      <c r="I113" s="132"/>
      <c r="J113" s="133">
        <f>ROUND(I113*H113,2)</f>
        <v>0</v>
      </c>
      <c r="K113" s="129" t="s">
        <v>141</v>
      </c>
      <c r="L113" s="32"/>
      <c r="M113" s="134" t="s">
        <v>35</v>
      </c>
      <c r="N113" s="135" t="s">
        <v>49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136</v>
      </c>
      <c r="AT113" s="138" t="s">
        <v>132</v>
      </c>
      <c r="AU113" s="138" t="s">
        <v>88</v>
      </c>
      <c r="AY113" s="17" t="s">
        <v>129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86</v>
      </c>
      <c r="BK113" s="139">
        <f>ROUND(I113*H113,2)</f>
        <v>0</v>
      </c>
      <c r="BL113" s="17" t="s">
        <v>136</v>
      </c>
      <c r="BM113" s="138" t="s">
        <v>1459</v>
      </c>
    </row>
    <row r="114" spans="2:65" s="1" customFormat="1">
      <c r="B114" s="32"/>
      <c r="D114" s="140" t="s">
        <v>143</v>
      </c>
      <c r="F114" s="141" t="s">
        <v>1460</v>
      </c>
      <c r="I114" s="142"/>
      <c r="L114" s="32"/>
      <c r="M114" s="143"/>
      <c r="T114" s="53"/>
      <c r="AT114" s="17" t="s">
        <v>143</v>
      </c>
      <c r="AU114" s="17" t="s">
        <v>88</v>
      </c>
    </row>
    <row r="115" spans="2:65" s="14" customFormat="1">
      <c r="B115" s="174"/>
      <c r="D115" s="145" t="s">
        <v>145</v>
      </c>
      <c r="E115" s="175" t="s">
        <v>35</v>
      </c>
      <c r="F115" s="176" t="s">
        <v>1420</v>
      </c>
      <c r="H115" s="175" t="s">
        <v>35</v>
      </c>
      <c r="I115" s="177"/>
      <c r="L115" s="174"/>
      <c r="M115" s="178"/>
      <c r="T115" s="179"/>
      <c r="AT115" s="175" t="s">
        <v>145</v>
      </c>
      <c r="AU115" s="175" t="s">
        <v>88</v>
      </c>
      <c r="AV115" s="14" t="s">
        <v>86</v>
      </c>
      <c r="AW115" s="14" t="s">
        <v>37</v>
      </c>
      <c r="AX115" s="14" t="s">
        <v>78</v>
      </c>
      <c r="AY115" s="175" t="s">
        <v>129</v>
      </c>
    </row>
    <row r="116" spans="2:65" s="12" customFormat="1">
      <c r="B116" s="144"/>
      <c r="D116" s="145" t="s">
        <v>145</v>
      </c>
      <c r="E116" s="146" t="s">
        <v>35</v>
      </c>
      <c r="F116" s="147" t="s">
        <v>1461</v>
      </c>
      <c r="H116" s="148">
        <v>35</v>
      </c>
      <c r="I116" s="149"/>
      <c r="L116" s="144"/>
      <c r="M116" s="150"/>
      <c r="T116" s="151"/>
      <c r="AT116" s="146" t="s">
        <v>145</v>
      </c>
      <c r="AU116" s="146" t="s">
        <v>88</v>
      </c>
      <c r="AV116" s="12" t="s">
        <v>88</v>
      </c>
      <c r="AW116" s="12" t="s">
        <v>37</v>
      </c>
      <c r="AX116" s="12" t="s">
        <v>86</v>
      </c>
      <c r="AY116" s="146" t="s">
        <v>129</v>
      </c>
    </row>
    <row r="117" spans="2:65" s="1" customFormat="1" ht="33" customHeight="1">
      <c r="B117" s="32"/>
      <c r="C117" s="127" t="s">
        <v>8</v>
      </c>
      <c r="D117" s="127" t="s">
        <v>132</v>
      </c>
      <c r="E117" s="128" t="s">
        <v>1462</v>
      </c>
      <c r="F117" s="129" t="s">
        <v>1463</v>
      </c>
      <c r="G117" s="130" t="s">
        <v>275</v>
      </c>
      <c r="H117" s="131">
        <v>24</v>
      </c>
      <c r="I117" s="132"/>
      <c r="J117" s="133">
        <f>ROUND(I117*H117,2)</f>
        <v>0</v>
      </c>
      <c r="K117" s="129" t="s">
        <v>141</v>
      </c>
      <c r="L117" s="32"/>
      <c r="M117" s="134" t="s">
        <v>35</v>
      </c>
      <c r="N117" s="135" t="s">
        <v>49</v>
      </c>
      <c r="P117" s="136">
        <f>O117*H117</f>
        <v>0</v>
      </c>
      <c r="Q117" s="136">
        <v>0.48580000000000001</v>
      </c>
      <c r="R117" s="136">
        <f>Q117*H117</f>
        <v>11.6592</v>
      </c>
      <c r="S117" s="136">
        <v>0</v>
      </c>
      <c r="T117" s="137">
        <f>S117*H117</f>
        <v>0</v>
      </c>
      <c r="AR117" s="138" t="s">
        <v>136</v>
      </c>
      <c r="AT117" s="138" t="s">
        <v>132</v>
      </c>
      <c r="AU117" s="138" t="s">
        <v>88</v>
      </c>
      <c r="AY117" s="17" t="s">
        <v>129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86</v>
      </c>
      <c r="BK117" s="139">
        <f>ROUND(I117*H117,2)</f>
        <v>0</v>
      </c>
      <c r="BL117" s="17" t="s">
        <v>136</v>
      </c>
      <c r="BM117" s="138" t="s">
        <v>1464</v>
      </c>
    </row>
    <row r="118" spans="2:65" s="1" customFormat="1">
      <c r="B118" s="32"/>
      <c r="D118" s="140" t="s">
        <v>143</v>
      </c>
      <c r="F118" s="141" t="s">
        <v>1465</v>
      </c>
      <c r="I118" s="142"/>
      <c r="L118" s="32"/>
      <c r="M118" s="143"/>
      <c r="T118" s="53"/>
      <c r="AT118" s="17" t="s">
        <v>143</v>
      </c>
      <c r="AU118" s="17" t="s">
        <v>88</v>
      </c>
    </row>
    <row r="119" spans="2:65" s="1" customFormat="1" ht="16.5" customHeight="1">
      <c r="B119" s="32"/>
      <c r="C119" s="163" t="s">
        <v>204</v>
      </c>
      <c r="D119" s="163" t="s">
        <v>263</v>
      </c>
      <c r="E119" s="164" t="s">
        <v>1466</v>
      </c>
      <c r="F119" s="165" t="s">
        <v>1467</v>
      </c>
      <c r="G119" s="166" t="s">
        <v>275</v>
      </c>
      <c r="H119" s="167">
        <v>2</v>
      </c>
      <c r="I119" s="168"/>
      <c r="J119" s="169">
        <f>ROUND(I119*H119,2)</f>
        <v>0</v>
      </c>
      <c r="K119" s="165" t="s">
        <v>141</v>
      </c>
      <c r="L119" s="170"/>
      <c r="M119" s="171" t="s">
        <v>35</v>
      </c>
      <c r="N119" s="172" t="s">
        <v>49</v>
      </c>
      <c r="P119" s="136">
        <f>O119*H119</f>
        <v>0</v>
      </c>
      <c r="Q119" s="136">
        <v>0.193</v>
      </c>
      <c r="R119" s="136">
        <f>Q119*H119</f>
        <v>0.38600000000000001</v>
      </c>
      <c r="S119" s="136">
        <v>0</v>
      </c>
      <c r="T119" s="137">
        <f>S119*H119</f>
        <v>0</v>
      </c>
      <c r="AR119" s="138" t="s">
        <v>180</v>
      </c>
      <c r="AT119" s="138" t="s">
        <v>263</v>
      </c>
      <c r="AU119" s="138" t="s">
        <v>88</v>
      </c>
      <c r="AY119" s="17" t="s">
        <v>129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86</v>
      </c>
      <c r="BK119" s="139">
        <f>ROUND(I119*H119,2)</f>
        <v>0</v>
      </c>
      <c r="BL119" s="17" t="s">
        <v>136</v>
      </c>
      <c r="BM119" s="138" t="s">
        <v>1468</v>
      </c>
    </row>
    <row r="120" spans="2:65" s="1" customFormat="1" ht="16.5" customHeight="1">
      <c r="B120" s="32"/>
      <c r="C120" s="163" t="s">
        <v>209</v>
      </c>
      <c r="D120" s="163" t="s">
        <v>263</v>
      </c>
      <c r="E120" s="164" t="s">
        <v>1469</v>
      </c>
      <c r="F120" s="165" t="s">
        <v>1470</v>
      </c>
      <c r="G120" s="166" t="s">
        <v>275</v>
      </c>
      <c r="H120" s="167">
        <v>21</v>
      </c>
      <c r="I120" s="168"/>
      <c r="J120" s="169">
        <f>ROUND(I120*H120,2)</f>
        <v>0</v>
      </c>
      <c r="K120" s="165" t="s">
        <v>141</v>
      </c>
      <c r="L120" s="170"/>
      <c r="M120" s="171" t="s">
        <v>35</v>
      </c>
      <c r="N120" s="172" t="s">
        <v>49</v>
      </c>
      <c r="P120" s="136">
        <f>O120*H120</f>
        <v>0</v>
      </c>
      <c r="Q120" s="136">
        <v>0.187</v>
      </c>
      <c r="R120" s="136">
        <f>Q120*H120</f>
        <v>3.927</v>
      </c>
      <c r="S120" s="136">
        <v>0</v>
      </c>
      <c r="T120" s="137">
        <f>S120*H120</f>
        <v>0</v>
      </c>
      <c r="AR120" s="138" t="s">
        <v>180</v>
      </c>
      <c r="AT120" s="138" t="s">
        <v>263</v>
      </c>
      <c r="AU120" s="138" t="s">
        <v>88</v>
      </c>
      <c r="AY120" s="17" t="s">
        <v>129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86</v>
      </c>
      <c r="BK120" s="139">
        <f>ROUND(I120*H120,2)</f>
        <v>0</v>
      </c>
      <c r="BL120" s="17" t="s">
        <v>136</v>
      </c>
      <c r="BM120" s="138" t="s">
        <v>1471</v>
      </c>
    </row>
    <row r="121" spans="2:65" s="1" customFormat="1" ht="16.5" customHeight="1">
      <c r="B121" s="32"/>
      <c r="C121" s="163" t="s">
        <v>214</v>
      </c>
      <c r="D121" s="163" t="s">
        <v>263</v>
      </c>
      <c r="E121" s="164" t="s">
        <v>1472</v>
      </c>
      <c r="F121" s="165" t="s">
        <v>1473</v>
      </c>
      <c r="G121" s="166" t="s">
        <v>275</v>
      </c>
      <c r="H121" s="167">
        <v>1</v>
      </c>
      <c r="I121" s="168"/>
      <c r="J121" s="169">
        <f>ROUND(I121*H121,2)</f>
        <v>0</v>
      </c>
      <c r="K121" s="165" t="s">
        <v>141</v>
      </c>
      <c r="L121" s="170"/>
      <c r="M121" s="171" t="s">
        <v>35</v>
      </c>
      <c r="N121" s="172" t="s">
        <v>49</v>
      </c>
      <c r="P121" s="136">
        <f>O121*H121</f>
        <v>0</v>
      </c>
      <c r="Q121" s="136">
        <v>0.187</v>
      </c>
      <c r="R121" s="136">
        <f>Q121*H121</f>
        <v>0.187</v>
      </c>
      <c r="S121" s="136">
        <v>0</v>
      </c>
      <c r="T121" s="137">
        <f>S121*H121</f>
        <v>0</v>
      </c>
      <c r="AR121" s="138" t="s">
        <v>180</v>
      </c>
      <c r="AT121" s="138" t="s">
        <v>263</v>
      </c>
      <c r="AU121" s="138" t="s">
        <v>88</v>
      </c>
      <c r="AY121" s="17" t="s">
        <v>129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86</v>
      </c>
      <c r="BK121" s="139">
        <f>ROUND(I121*H121,2)</f>
        <v>0</v>
      </c>
      <c r="BL121" s="17" t="s">
        <v>136</v>
      </c>
      <c r="BM121" s="138" t="s">
        <v>1474</v>
      </c>
    </row>
    <row r="122" spans="2:65" s="1" customFormat="1" ht="24.2" customHeight="1">
      <c r="B122" s="32"/>
      <c r="C122" s="127" t="s">
        <v>219</v>
      </c>
      <c r="D122" s="127" t="s">
        <v>132</v>
      </c>
      <c r="E122" s="128" t="s">
        <v>1475</v>
      </c>
      <c r="F122" s="129" t="s">
        <v>1476</v>
      </c>
      <c r="G122" s="130" t="s">
        <v>140</v>
      </c>
      <c r="H122" s="131">
        <v>139.5</v>
      </c>
      <c r="I122" s="132"/>
      <c r="J122" s="133">
        <f>ROUND(I122*H122,2)</f>
        <v>0</v>
      </c>
      <c r="K122" s="129" t="s">
        <v>141</v>
      </c>
      <c r="L122" s="32"/>
      <c r="M122" s="134" t="s">
        <v>35</v>
      </c>
      <c r="N122" s="135" t="s">
        <v>49</v>
      </c>
      <c r="P122" s="136">
        <f>O122*H122</f>
        <v>0</v>
      </c>
      <c r="Q122" s="136">
        <v>6.3200000000000001E-3</v>
      </c>
      <c r="R122" s="136">
        <f>Q122*H122</f>
        <v>0.88163999999999998</v>
      </c>
      <c r="S122" s="136">
        <v>0</v>
      </c>
      <c r="T122" s="137">
        <f>S122*H122</f>
        <v>0</v>
      </c>
      <c r="AR122" s="138" t="s">
        <v>136</v>
      </c>
      <c r="AT122" s="138" t="s">
        <v>132</v>
      </c>
      <c r="AU122" s="138" t="s">
        <v>88</v>
      </c>
      <c r="AY122" s="17" t="s">
        <v>129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86</v>
      </c>
      <c r="BK122" s="139">
        <f>ROUND(I122*H122,2)</f>
        <v>0</v>
      </c>
      <c r="BL122" s="17" t="s">
        <v>136</v>
      </c>
      <c r="BM122" s="138" t="s">
        <v>1477</v>
      </c>
    </row>
    <row r="123" spans="2:65" s="1" customFormat="1">
      <c r="B123" s="32"/>
      <c r="D123" s="140" t="s">
        <v>143</v>
      </c>
      <c r="F123" s="141" t="s">
        <v>1478</v>
      </c>
      <c r="I123" s="142"/>
      <c r="L123" s="32"/>
      <c r="M123" s="143"/>
      <c r="T123" s="53"/>
      <c r="AT123" s="17" t="s">
        <v>143</v>
      </c>
      <c r="AU123" s="17" t="s">
        <v>88</v>
      </c>
    </row>
    <row r="124" spans="2:65" s="12" customFormat="1">
      <c r="B124" s="144"/>
      <c r="D124" s="145" t="s">
        <v>145</v>
      </c>
      <c r="E124" s="146" t="s">
        <v>35</v>
      </c>
      <c r="F124" s="147" t="s">
        <v>1479</v>
      </c>
      <c r="H124" s="148">
        <v>139.5</v>
      </c>
      <c r="I124" s="149"/>
      <c r="L124" s="144"/>
      <c r="M124" s="150"/>
      <c r="T124" s="151"/>
      <c r="AT124" s="146" t="s">
        <v>145</v>
      </c>
      <c r="AU124" s="146" t="s">
        <v>88</v>
      </c>
      <c r="AV124" s="12" t="s">
        <v>88</v>
      </c>
      <c r="AW124" s="12" t="s">
        <v>37</v>
      </c>
      <c r="AX124" s="12" t="s">
        <v>86</v>
      </c>
      <c r="AY124" s="146" t="s">
        <v>129</v>
      </c>
    </row>
    <row r="125" spans="2:65" s="1" customFormat="1" ht="16.5" customHeight="1">
      <c r="B125" s="32"/>
      <c r="C125" s="163" t="s">
        <v>224</v>
      </c>
      <c r="D125" s="163" t="s">
        <v>263</v>
      </c>
      <c r="E125" s="164" t="s">
        <v>1480</v>
      </c>
      <c r="F125" s="165" t="s">
        <v>1481</v>
      </c>
      <c r="G125" s="166" t="s">
        <v>140</v>
      </c>
      <c r="H125" s="167">
        <v>139.5</v>
      </c>
      <c r="I125" s="168"/>
      <c r="J125" s="169">
        <f>ROUND(I125*H125,2)</f>
        <v>0</v>
      </c>
      <c r="K125" s="165" t="s">
        <v>141</v>
      </c>
      <c r="L125" s="170"/>
      <c r="M125" s="171" t="s">
        <v>35</v>
      </c>
      <c r="N125" s="172" t="s">
        <v>49</v>
      </c>
      <c r="P125" s="136">
        <f>O125*H125</f>
        <v>0</v>
      </c>
      <c r="Q125" s="136">
        <v>0.12</v>
      </c>
      <c r="R125" s="136">
        <f>Q125*H125</f>
        <v>16.739999999999998</v>
      </c>
      <c r="S125" s="136">
        <v>0</v>
      </c>
      <c r="T125" s="137">
        <f>S125*H125</f>
        <v>0</v>
      </c>
      <c r="AR125" s="138" t="s">
        <v>180</v>
      </c>
      <c r="AT125" s="138" t="s">
        <v>263</v>
      </c>
      <c r="AU125" s="138" t="s">
        <v>88</v>
      </c>
      <c r="AY125" s="17" t="s">
        <v>129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86</v>
      </c>
      <c r="BK125" s="139">
        <f>ROUND(I125*H125,2)</f>
        <v>0</v>
      </c>
      <c r="BL125" s="17" t="s">
        <v>136</v>
      </c>
      <c r="BM125" s="138" t="s">
        <v>1482</v>
      </c>
    </row>
    <row r="126" spans="2:65" s="11" customFormat="1" ht="22.9" customHeight="1">
      <c r="B126" s="115"/>
      <c r="D126" s="116" t="s">
        <v>77</v>
      </c>
      <c r="E126" s="125" t="s">
        <v>328</v>
      </c>
      <c r="F126" s="125" t="s">
        <v>329</v>
      </c>
      <c r="I126" s="118"/>
      <c r="J126" s="126">
        <f>BK126</f>
        <v>0</v>
      </c>
      <c r="L126" s="115"/>
      <c r="M126" s="120"/>
      <c r="P126" s="121">
        <f>SUM(P127:P132)</f>
        <v>0</v>
      </c>
      <c r="R126" s="121">
        <f>SUM(R127:R132)</f>
        <v>0</v>
      </c>
      <c r="T126" s="122">
        <f>SUM(T127:T132)</f>
        <v>0</v>
      </c>
      <c r="AR126" s="116" t="s">
        <v>86</v>
      </c>
      <c r="AT126" s="123" t="s">
        <v>77</v>
      </c>
      <c r="AU126" s="123" t="s">
        <v>86</v>
      </c>
      <c r="AY126" s="116" t="s">
        <v>129</v>
      </c>
      <c r="BK126" s="124">
        <f>SUM(BK127:BK132)</f>
        <v>0</v>
      </c>
    </row>
    <row r="127" spans="2:65" s="1" customFormat="1" ht="24.2" customHeight="1">
      <c r="B127" s="32"/>
      <c r="C127" s="127" t="s">
        <v>229</v>
      </c>
      <c r="D127" s="127" t="s">
        <v>132</v>
      </c>
      <c r="E127" s="128" t="s">
        <v>1483</v>
      </c>
      <c r="F127" s="129" t="s">
        <v>1484</v>
      </c>
      <c r="G127" s="130" t="s">
        <v>172</v>
      </c>
      <c r="H127" s="131">
        <v>45.790999999999997</v>
      </c>
      <c r="I127" s="132"/>
      <c r="J127" s="133">
        <f>ROUND(I127*H127,2)</f>
        <v>0</v>
      </c>
      <c r="K127" s="129" t="s">
        <v>141</v>
      </c>
      <c r="L127" s="32"/>
      <c r="M127" s="134" t="s">
        <v>35</v>
      </c>
      <c r="N127" s="135" t="s">
        <v>49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136</v>
      </c>
      <c r="AT127" s="138" t="s">
        <v>132</v>
      </c>
      <c r="AU127" s="138" t="s">
        <v>88</v>
      </c>
      <c r="AY127" s="17" t="s">
        <v>129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86</v>
      </c>
      <c r="BK127" s="139">
        <f>ROUND(I127*H127,2)</f>
        <v>0</v>
      </c>
      <c r="BL127" s="17" t="s">
        <v>136</v>
      </c>
      <c r="BM127" s="138" t="s">
        <v>1485</v>
      </c>
    </row>
    <row r="128" spans="2:65" s="1" customFormat="1">
      <c r="B128" s="32"/>
      <c r="D128" s="140" t="s">
        <v>143</v>
      </c>
      <c r="F128" s="141" t="s">
        <v>1486</v>
      </c>
      <c r="I128" s="142"/>
      <c r="L128" s="32"/>
      <c r="M128" s="143"/>
      <c r="T128" s="53"/>
      <c r="AT128" s="17" t="s">
        <v>143</v>
      </c>
      <c r="AU128" s="17" t="s">
        <v>88</v>
      </c>
    </row>
    <row r="129" spans="2:65" s="1" customFormat="1" ht="33" customHeight="1">
      <c r="B129" s="32"/>
      <c r="C129" s="127" t="s">
        <v>330</v>
      </c>
      <c r="D129" s="127" t="s">
        <v>132</v>
      </c>
      <c r="E129" s="128" t="s">
        <v>1487</v>
      </c>
      <c r="F129" s="129" t="s">
        <v>1488</v>
      </c>
      <c r="G129" s="130" t="s">
        <v>172</v>
      </c>
      <c r="H129" s="131">
        <v>45.790999999999997</v>
      </c>
      <c r="I129" s="132"/>
      <c r="J129" s="133">
        <f>ROUND(I129*H129,2)</f>
        <v>0</v>
      </c>
      <c r="K129" s="129" t="s">
        <v>141</v>
      </c>
      <c r="L129" s="32"/>
      <c r="M129" s="134" t="s">
        <v>35</v>
      </c>
      <c r="N129" s="135" t="s">
        <v>49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136</v>
      </c>
      <c r="AT129" s="138" t="s">
        <v>132</v>
      </c>
      <c r="AU129" s="138" t="s">
        <v>88</v>
      </c>
      <c r="AY129" s="17" t="s">
        <v>129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86</v>
      </c>
      <c r="BK129" s="139">
        <f>ROUND(I129*H129,2)</f>
        <v>0</v>
      </c>
      <c r="BL129" s="17" t="s">
        <v>136</v>
      </c>
      <c r="BM129" s="138" t="s">
        <v>1489</v>
      </c>
    </row>
    <row r="130" spans="2:65" s="1" customFormat="1">
      <c r="B130" s="32"/>
      <c r="D130" s="140" t="s">
        <v>143</v>
      </c>
      <c r="F130" s="141" t="s">
        <v>1490</v>
      </c>
      <c r="I130" s="142"/>
      <c r="L130" s="32"/>
      <c r="M130" s="143"/>
      <c r="T130" s="53"/>
      <c r="AT130" s="17" t="s">
        <v>143</v>
      </c>
      <c r="AU130" s="17" t="s">
        <v>88</v>
      </c>
    </row>
    <row r="131" spans="2:65" s="1" customFormat="1" ht="37.9" customHeight="1">
      <c r="B131" s="32"/>
      <c r="C131" s="127" t="s">
        <v>335</v>
      </c>
      <c r="D131" s="127" t="s">
        <v>132</v>
      </c>
      <c r="E131" s="128" t="s">
        <v>1491</v>
      </c>
      <c r="F131" s="129" t="s">
        <v>1492</v>
      </c>
      <c r="G131" s="130" t="s">
        <v>172</v>
      </c>
      <c r="H131" s="131">
        <v>45.790999999999997</v>
      </c>
      <c r="I131" s="132"/>
      <c r="J131" s="133">
        <f>ROUND(I131*H131,2)</f>
        <v>0</v>
      </c>
      <c r="K131" s="129" t="s">
        <v>141</v>
      </c>
      <c r="L131" s="32"/>
      <c r="M131" s="134" t="s">
        <v>35</v>
      </c>
      <c r="N131" s="135" t="s">
        <v>49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136</v>
      </c>
      <c r="AT131" s="138" t="s">
        <v>132</v>
      </c>
      <c r="AU131" s="138" t="s">
        <v>88</v>
      </c>
      <c r="AY131" s="17" t="s">
        <v>129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86</v>
      </c>
      <c r="BK131" s="139">
        <f>ROUND(I131*H131,2)</f>
        <v>0</v>
      </c>
      <c r="BL131" s="17" t="s">
        <v>136</v>
      </c>
      <c r="BM131" s="138" t="s">
        <v>1493</v>
      </c>
    </row>
    <row r="132" spans="2:65" s="1" customFormat="1">
      <c r="B132" s="32"/>
      <c r="D132" s="140" t="s">
        <v>143</v>
      </c>
      <c r="F132" s="141" t="s">
        <v>1494</v>
      </c>
      <c r="I132" s="142"/>
      <c r="L132" s="32"/>
      <c r="M132" s="159"/>
      <c r="N132" s="160"/>
      <c r="O132" s="160"/>
      <c r="P132" s="160"/>
      <c r="Q132" s="160"/>
      <c r="R132" s="160"/>
      <c r="S132" s="160"/>
      <c r="T132" s="161"/>
      <c r="AT132" s="17" t="s">
        <v>143</v>
      </c>
      <c r="AU132" s="17" t="s">
        <v>88</v>
      </c>
    </row>
    <row r="133" spans="2:65" s="1" customFormat="1" ht="6.95" customHeight="1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32"/>
    </row>
  </sheetData>
  <sheetProtection algorithmName="SHA-512" hashValue="0D6IWlLXvc4urQ2/I7mWY3AeC5BMQdUhefIKQCiqQXA46/Pl/tNP+uC7o/004y7RzpFSLTo7augyF8NT09xL5Q==" saltValue="QpZACy7PSOc/dj7HO7fLV1tvcjun/m0tzJUwM67/+zL/Ys8/23IDj3GTBn6+o0HJLqdwOEl8tPCgmbAFT+8/hg==" spinCount="100000" sheet="1" objects="1" scenarios="1" formatColumns="0" formatRows="0" autoFilter="0"/>
  <autoFilter ref="C82:K132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500-000000000000}"/>
    <hyperlink ref="F91" r:id="rId2" xr:uid="{00000000-0004-0000-0500-000001000000}"/>
    <hyperlink ref="F97" r:id="rId3" xr:uid="{00000000-0004-0000-0500-000002000000}"/>
    <hyperlink ref="F100" r:id="rId4" xr:uid="{00000000-0004-0000-0500-000003000000}"/>
    <hyperlink ref="F106" r:id="rId5" xr:uid="{00000000-0004-0000-0500-000004000000}"/>
    <hyperlink ref="F114" r:id="rId6" xr:uid="{00000000-0004-0000-0500-000005000000}"/>
    <hyperlink ref="F118" r:id="rId7" xr:uid="{00000000-0004-0000-0500-000006000000}"/>
    <hyperlink ref="F123" r:id="rId8" xr:uid="{00000000-0004-0000-0500-000007000000}"/>
    <hyperlink ref="F128" r:id="rId9" xr:uid="{00000000-0004-0000-0500-000008000000}"/>
    <hyperlink ref="F130" r:id="rId10" xr:uid="{00000000-0004-0000-0500-000009000000}"/>
    <hyperlink ref="F132" r:id="rId11" xr:uid="{00000000-0004-0000-05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0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104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69" t="str">
        <f>'Rekapitulace stavby'!K6</f>
        <v>Revitalizace veřejného prostoru a realizace biatlonového tréninkového centra_ETAPA - I</v>
      </c>
      <c r="F7" s="270"/>
      <c r="G7" s="270"/>
      <c r="H7" s="270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67" t="s">
        <v>252</v>
      </c>
      <c r="F9" s="268"/>
      <c r="G9" s="268"/>
      <c r="H9" s="26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35</v>
      </c>
      <c r="I11" s="27" t="s">
        <v>20</v>
      </c>
      <c r="J11" s="25" t="s">
        <v>35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14. 7. 2025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">
        <v>28</v>
      </c>
      <c r="L14" s="32"/>
    </row>
    <row r="15" spans="2:46" s="1" customFormat="1" ht="18" customHeight="1">
      <c r="B15" s="32"/>
      <c r="E15" s="25" t="s">
        <v>29</v>
      </c>
      <c r="I15" s="27" t="s">
        <v>30</v>
      </c>
      <c r="J15" s="25" t="s">
        <v>31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32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72" t="str">
        <f>'Rekapitulace stavby'!E14</f>
        <v>Vyplň údaj</v>
      </c>
      <c r="F18" s="273"/>
      <c r="G18" s="273"/>
      <c r="H18" s="273"/>
      <c r="I18" s="27" t="s">
        <v>30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34</v>
      </c>
      <c r="I20" s="27" t="s">
        <v>27</v>
      </c>
      <c r="J20" s="25" t="s">
        <v>35</v>
      </c>
      <c r="L20" s="32"/>
    </row>
    <row r="21" spans="2:12" s="1" customFormat="1" ht="18" customHeight="1">
      <c r="B21" s="32"/>
      <c r="E21" s="25" t="s">
        <v>36</v>
      </c>
      <c r="I21" s="27" t="s">
        <v>30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27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30</v>
      </c>
      <c r="J24" s="25" t="s">
        <v>41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47.25" customHeight="1">
      <c r="B27" s="86"/>
      <c r="E27" s="274" t="s">
        <v>43</v>
      </c>
      <c r="F27" s="274"/>
      <c r="G27" s="274"/>
      <c r="H27" s="274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5" customHeight="1">
      <c r="B33" s="32"/>
      <c r="D33" s="52" t="s">
        <v>48</v>
      </c>
      <c r="E33" s="27" t="s">
        <v>49</v>
      </c>
      <c r="F33" s="88">
        <f>ROUND((SUM(BE82:BE99)),  2)</f>
        <v>0</v>
      </c>
      <c r="I33" s="89">
        <v>0.21</v>
      </c>
      <c r="J33" s="88">
        <f>ROUND(((SUM(BE82:BE99))*I33),  2)</f>
        <v>0</v>
      </c>
      <c r="L33" s="32"/>
    </row>
    <row r="34" spans="2:12" s="1" customFormat="1" ht="14.45" customHeight="1">
      <c r="B34" s="32"/>
      <c r="E34" s="27" t="s">
        <v>50</v>
      </c>
      <c r="F34" s="88">
        <f>ROUND((SUM(BF82:BF99)),  2)</f>
        <v>0</v>
      </c>
      <c r="I34" s="89">
        <v>0.12</v>
      </c>
      <c r="J34" s="88">
        <f>ROUND(((SUM(BF82:BF99))*I34),  2)</f>
        <v>0</v>
      </c>
      <c r="L34" s="32"/>
    </row>
    <row r="35" spans="2:12" s="1" customFormat="1" ht="14.45" hidden="1" customHeight="1">
      <c r="B35" s="32"/>
      <c r="E35" s="27" t="s">
        <v>51</v>
      </c>
      <c r="F35" s="88">
        <f>ROUND((SUM(BG82:BG99)),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52</v>
      </c>
      <c r="F36" s="88">
        <f>ROUND((SUM(BH82:BH99)),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53</v>
      </c>
      <c r="F37" s="88">
        <f>ROUND((SUM(BI82:BI99)),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107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69" t="str">
        <f>E7</f>
        <v>Revitalizace veřejného prostoru a realizace biatlonového tréninkového centra_ETAPA - I</v>
      </c>
      <c r="F48" s="270"/>
      <c r="G48" s="270"/>
      <c r="H48" s="270"/>
      <c r="L48" s="32"/>
    </row>
    <row r="49" spans="2:47" s="1" customFormat="1" ht="12" customHeight="1">
      <c r="B49" s="32"/>
      <c r="C49" s="27" t="s">
        <v>105</v>
      </c>
      <c r="L49" s="32"/>
    </row>
    <row r="50" spans="2:47" s="1" customFormat="1" ht="16.5" customHeight="1">
      <c r="B50" s="32"/>
      <c r="E50" s="267" t="str">
        <f>E9</f>
        <v>VRN - Vedlejší rozpočtové náklady</v>
      </c>
      <c r="F50" s="268"/>
      <c r="G50" s="268"/>
      <c r="H50" s="268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Ostrov</v>
      </c>
      <c r="I52" s="27" t="s">
        <v>24</v>
      </c>
      <c r="J52" s="49" t="str">
        <f>IF(J12="","",J12)</f>
        <v>14. 7. 2025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>Město Ostrov; Jáchymovská 1, 363 01 Ostrov</v>
      </c>
      <c r="I54" s="27" t="s">
        <v>34</v>
      </c>
      <c r="J54" s="30" t="str">
        <f>E21</f>
        <v>FJ Atelier</v>
      </c>
      <c r="L54" s="32"/>
    </row>
    <row r="55" spans="2:47" s="1" customFormat="1" ht="15.2" customHeight="1">
      <c r="B55" s="32"/>
      <c r="C55" s="27" t="s">
        <v>32</v>
      </c>
      <c r="F55" s="25" t="str">
        <f>IF(E18="","",E18)</f>
        <v>Vyplň údaj</v>
      </c>
      <c r="I55" s="27" t="s">
        <v>38</v>
      </c>
      <c r="J55" s="30" t="str">
        <f>E24</f>
        <v>Jung Michal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108</v>
      </c>
      <c r="D57" s="90"/>
      <c r="E57" s="90"/>
      <c r="F57" s="90"/>
      <c r="G57" s="90"/>
      <c r="H57" s="90"/>
      <c r="I57" s="90"/>
      <c r="J57" s="97" t="s">
        <v>109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76</v>
      </c>
      <c r="J59" s="63">
        <f>J82</f>
        <v>0</v>
      </c>
      <c r="L59" s="32"/>
      <c r="AU59" s="17" t="s">
        <v>110</v>
      </c>
    </row>
    <row r="60" spans="2:47" s="8" customFormat="1" ht="24.95" customHeight="1">
      <c r="B60" s="99"/>
      <c r="D60" s="100" t="s">
        <v>252</v>
      </c>
      <c r="E60" s="101"/>
      <c r="F60" s="101"/>
      <c r="G60" s="101"/>
      <c r="H60" s="101"/>
      <c r="I60" s="101"/>
      <c r="J60" s="102">
        <f>J83</f>
        <v>0</v>
      </c>
      <c r="L60" s="99"/>
    </row>
    <row r="61" spans="2:47" s="9" customFormat="1" ht="19.899999999999999" customHeight="1">
      <c r="B61" s="103"/>
      <c r="D61" s="104" t="s">
        <v>1495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9" customFormat="1" ht="19.899999999999999" customHeight="1">
      <c r="B62" s="103"/>
      <c r="D62" s="104" t="s">
        <v>1496</v>
      </c>
      <c r="E62" s="105"/>
      <c r="F62" s="105"/>
      <c r="G62" s="105"/>
      <c r="H62" s="105"/>
      <c r="I62" s="105"/>
      <c r="J62" s="106">
        <f>J93</f>
        <v>0</v>
      </c>
      <c r="L62" s="103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114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269" t="str">
        <f>E7</f>
        <v>Revitalizace veřejného prostoru a realizace biatlonového tréninkového centra_ETAPA - I</v>
      </c>
      <c r="F72" s="270"/>
      <c r="G72" s="270"/>
      <c r="H72" s="270"/>
      <c r="L72" s="32"/>
    </row>
    <row r="73" spans="2:12" s="1" customFormat="1" ht="12" customHeight="1">
      <c r="B73" s="32"/>
      <c r="C73" s="27" t="s">
        <v>105</v>
      </c>
      <c r="L73" s="32"/>
    </row>
    <row r="74" spans="2:12" s="1" customFormat="1" ht="16.5" customHeight="1">
      <c r="B74" s="32"/>
      <c r="E74" s="267" t="str">
        <f>E9</f>
        <v>VRN - Vedlejší rozpočtové náklady</v>
      </c>
      <c r="F74" s="268"/>
      <c r="G74" s="268"/>
      <c r="H74" s="268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22</v>
      </c>
      <c r="F76" s="25" t="str">
        <f>F12</f>
        <v>Ostrov</v>
      </c>
      <c r="I76" s="27" t="s">
        <v>24</v>
      </c>
      <c r="J76" s="49" t="str">
        <f>IF(J12="","",J12)</f>
        <v>14. 7. 2025</v>
      </c>
      <c r="L76" s="32"/>
    </row>
    <row r="77" spans="2:12" s="1" customFormat="1" ht="6.95" customHeight="1">
      <c r="B77" s="32"/>
      <c r="L77" s="32"/>
    </row>
    <row r="78" spans="2:12" s="1" customFormat="1" ht="15.2" customHeight="1">
      <c r="B78" s="32"/>
      <c r="C78" s="27" t="s">
        <v>26</v>
      </c>
      <c r="F78" s="25" t="str">
        <f>E15</f>
        <v>Město Ostrov; Jáchymovská 1, 363 01 Ostrov</v>
      </c>
      <c r="I78" s="27" t="s">
        <v>34</v>
      </c>
      <c r="J78" s="30" t="str">
        <f>E21</f>
        <v>FJ Atelier</v>
      </c>
      <c r="L78" s="32"/>
    </row>
    <row r="79" spans="2:12" s="1" customFormat="1" ht="15.2" customHeight="1">
      <c r="B79" s="32"/>
      <c r="C79" s="27" t="s">
        <v>32</v>
      </c>
      <c r="F79" s="25" t="str">
        <f>IF(E18="","",E18)</f>
        <v>Vyplň údaj</v>
      </c>
      <c r="I79" s="27" t="s">
        <v>38</v>
      </c>
      <c r="J79" s="30" t="str">
        <f>E24</f>
        <v>Jung Michal</v>
      </c>
      <c r="L79" s="32"/>
    </row>
    <row r="80" spans="2:12" s="1" customFormat="1" ht="10.35" customHeight="1">
      <c r="B80" s="32"/>
      <c r="L80" s="32"/>
    </row>
    <row r="81" spans="2:65" s="10" customFormat="1" ht="29.25" customHeight="1">
      <c r="B81" s="107"/>
      <c r="C81" s="108" t="s">
        <v>115</v>
      </c>
      <c r="D81" s="109" t="s">
        <v>63</v>
      </c>
      <c r="E81" s="109" t="s">
        <v>59</v>
      </c>
      <c r="F81" s="109" t="s">
        <v>60</v>
      </c>
      <c r="G81" s="109" t="s">
        <v>116</v>
      </c>
      <c r="H81" s="109" t="s">
        <v>117</v>
      </c>
      <c r="I81" s="109" t="s">
        <v>118</v>
      </c>
      <c r="J81" s="109" t="s">
        <v>109</v>
      </c>
      <c r="K81" s="110" t="s">
        <v>119</v>
      </c>
      <c r="L81" s="107"/>
      <c r="M81" s="56" t="s">
        <v>35</v>
      </c>
      <c r="N81" s="57" t="s">
        <v>48</v>
      </c>
      <c r="O81" s="57" t="s">
        <v>120</v>
      </c>
      <c r="P81" s="57" t="s">
        <v>121</v>
      </c>
      <c r="Q81" s="57" t="s">
        <v>122</v>
      </c>
      <c r="R81" s="57" t="s">
        <v>123</v>
      </c>
      <c r="S81" s="57" t="s">
        <v>124</v>
      </c>
      <c r="T81" s="58" t="s">
        <v>125</v>
      </c>
    </row>
    <row r="82" spans="2:65" s="1" customFormat="1" ht="22.9" customHeight="1">
      <c r="B82" s="32"/>
      <c r="C82" s="61" t="s">
        <v>126</v>
      </c>
      <c r="J82" s="111">
        <f>BK82</f>
        <v>0</v>
      </c>
      <c r="L82" s="32"/>
      <c r="M82" s="59"/>
      <c r="N82" s="50"/>
      <c r="O82" s="50"/>
      <c r="P82" s="112">
        <f>P83</f>
        <v>0</v>
      </c>
      <c r="Q82" s="50"/>
      <c r="R82" s="112">
        <f>R83</f>
        <v>0</v>
      </c>
      <c r="S82" s="50"/>
      <c r="T82" s="113">
        <f>T83</f>
        <v>0</v>
      </c>
      <c r="AT82" s="17" t="s">
        <v>77</v>
      </c>
      <c r="AU82" s="17" t="s">
        <v>110</v>
      </c>
      <c r="BK82" s="114">
        <f>BK83</f>
        <v>0</v>
      </c>
    </row>
    <row r="83" spans="2:65" s="11" customFormat="1" ht="25.9" customHeight="1">
      <c r="B83" s="115"/>
      <c r="D83" s="116" t="s">
        <v>77</v>
      </c>
      <c r="E83" s="117" t="s">
        <v>101</v>
      </c>
      <c r="F83" s="117" t="s">
        <v>102</v>
      </c>
      <c r="I83" s="118"/>
      <c r="J83" s="119">
        <f>BK83</f>
        <v>0</v>
      </c>
      <c r="L83" s="115"/>
      <c r="M83" s="120"/>
      <c r="P83" s="121">
        <f>P84+P93</f>
        <v>0</v>
      </c>
      <c r="R83" s="121">
        <f>R84+R93</f>
        <v>0</v>
      </c>
      <c r="T83" s="122">
        <f>T84+T93</f>
        <v>0</v>
      </c>
      <c r="AR83" s="116" t="s">
        <v>159</v>
      </c>
      <c r="AT83" s="123" t="s">
        <v>77</v>
      </c>
      <c r="AU83" s="123" t="s">
        <v>78</v>
      </c>
      <c r="AY83" s="116" t="s">
        <v>129</v>
      </c>
      <c r="BK83" s="124">
        <f>BK84+BK93</f>
        <v>0</v>
      </c>
    </row>
    <row r="84" spans="2:65" s="11" customFormat="1" ht="22.9" customHeight="1">
      <c r="B84" s="115"/>
      <c r="D84" s="116" t="s">
        <v>77</v>
      </c>
      <c r="E84" s="125" t="s">
        <v>885</v>
      </c>
      <c r="F84" s="125" t="s">
        <v>1497</v>
      </c>
      <c r="I84" s="118"/>
      <c r="J84" s="126">
        <f>BK84</f>
        <v>0</v>
      </c>
      <c r="L84" s="115"/>
      <c r="M84" s="120"/>
      <c r="P84" s="121">
        <f>SUM(P85:P92)</f>
        <v>0</v>
      </c>
      <c r="R84" s="121">
        <f>SUM(R85:R92)</f>
        <v>0</v>
      </c>
      <c r="T84" s="122">
        <f>SUM(T85:T92)</f>
        <v>0</v>
      </c>
      <c r="AR84" s="116" t="s">
        <v>159</v>
      </c>
      <c r="AT84" s="123" t="s">
        <v>77</v>
      </c>
      <c r="AU84" s="123" t="s">
        <v>86</v>
      </c>
      <c r="AY84" s="116" t="s">
        <v>129</v>
      </c>
      <c r="BK84" s="124">
        <f>SUM(BK85:BK92)</f>
        <v>0</v>
      </c>
    </row>
    <row r="85" spans="2:65" s="1" customFormat="1" ht="16.5" customHeight="1">
      <c r="B85" s="32"/>
      <c r="C85" s="127" t="s">
        <v>86</v>
      </c>
      <c r="D85" s="127" t="s">
        <v>132</v>
      </c>
      <c r="E85" s="128" t="s">
        <v>1498</v>
      </c>
      <c r="F85" s="129" t="s">
        <v>886</v>
      </c>
      <c r="G85" s="130" t="s">
        <v>1154</v>
      </c>
      <c r="H85" s="131">
        <v>1</v>
      </c>
      <c r="I85" s="132"/>
      <c r="J85" s="133">
        <f>ROUND(I85*H85,2)</f>
        <v>0</v>
      </c>
      <c r="K85" s="129" t="s">
        <v>1499</v>
      </c>
      <c r="L85" s="32"/>
      <c r="M85" s="134" t="s">
        <v>35</v>
      </c>
      <c r="N85" s="135" t="s">
        <v>49</v>
      </c>
      <c r="P85" s="136">
        <f>O85*H85</f>
        <v>0</v>
      </c>
      <c r="Q85" s="136">
        <v>0</v>
      </c>
      <c r="R85" s="136">
        <f>Q85*H85</f>
        <v>0</v>
      </c>
      <c r="S85" s="136">
        <v>0</v>
      </c>
      <c r="T85" s="137">
        <f>S85*H85</f>
        <v>0</v>
      </c>
      <c r="AR85" s="138" t="s">
        <v>286</v>
      </c>
      <c r="AT85" s="138" t="s">
        <v>132</v>
      </c>
      <c r="AU85" s="138" t="s">
        <v>88</v>
      </c>
      <c r="AY85" s="17" t="s">
        <v>129</v>
      </c>
      <c r="BE85" s="139">
        <f>IF(N85="základní",J85,0)</f>
        <v>0</v>
      </c>
      <c r="BF85" s="139">
        <f>IF(N85="snížená",J85,0)</f>
        <v>0</v>
      </c>
      <c r="BG85" s="139">
        <f>IF(N85="zákl. přenesená",J85,0)</f>
        <v>0</v>
      </c>
      <c r="BH85" s="139">
        <f>IF(N85="sníž. přenesená",J85,0)</f>
        <v>0</v>
      </c>
      <c r="BI85" s="139">
        <f>IF(N85="nulová",J85,0)</f>
        <v>0</v>
      </c>
      <c r="BJ85" s="17" t="s">
        <v>86</v>
      </c>
      <c r="BK85" s="139">
        <f>ROUND(I85*H85,2)</f>
        <v>0</v>
      </c>
      <c r="BL85" s="17" t="s">
        <v>286</v>
      </c>
      <c r="BM85" s="138" t="s">
        <v>1500</v>
      </c>
    </row>
    <row r="86" spans="2:65" s="1" customFormat="1">
      <c r="B86" s="32"/>
      <c r="D86" s="140" t="s">
        <v>143</v>
      </c>
      <c r="F86" s="141" t="s">
        <v>1501</v>
      </c>
      <c r="I86" s="142"/>
      <c r="L86" s="32"/>
      <c r="M86" s="143"/>
      <c r="T86" s="53"/>
      <c r="AT86" s="17" t="s">
        <v>143</v>
      </c>
      <c r="AU86" s="17" t="s">
        <v>88</v>
      </c>
    </row>
    <row r="87" spans="2:65" s="1" customFormat="1" ht="16.5" customHeight="1">
      <c r="B87" s="32"/>
      <c r="C87" s="127" t="s">
        <v>88</v>
      </c>
      <c r="D87" s="127" t="s">
        <v>132</v>
      </c>
      <c r="E87" s="128" t="s">
        <v>1502</v>
      </c>
      <c r="F87" s="129" t="s">
        <v>1503</v>
      </c>
      <c r="G87" s="130" t="s">
        <v>1154</v>
      </c>
      <c r="H87" s="131">
        <v>1</v>
      </c>
      <c r="I87" s="132"/>
      <c r="J87" s="133">
        <f>ROUND(I87*H87,2)</f>
        <v>0</v>
      </c>
      <c r="K87" s="129" t="s">
        <v>141</v>
      </c>
      <c r="L87" s="32"/>
      <c r="M87" s="134" t="s">
        <v>35</v>
      </c>
      <c r="N87" s="135" t="s">
        <v>49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286</v>
      </c>
      <c r="AT87" s="138" t="s">
        <v>132</v>
      </c>
      <c r="AU87" s="138" t="s">
        <v>88</v>
      </c>
      <c r="AY87" s="17" t="s">
        <v>129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86</v>
      </c>
      <c r="BK87" s="139">
        <f>ROUND(I87*H87,2)</f>
        <v>0</v>
      </c>
      <c r="BL87" s="17" t="s">
        <v>286</v>
      </c>
      <c r="BM87" s="138" t="s">
        <v>1504</v>
      </c>
    </row>
    <row r="88" spans="2:65" s="1" customFormat="1">
      <c r="B88" s="32"/>
      <c r="D88" s="140" t="s">
        <v>143</v>
      </c>
      <c r="F88" s="141" t="s">
        <v>1505</v>
      </c>
      <c r="I88" s="142"/>
      <c r="L88" s="32"/>
      <c r="M88" s="143"/>
      <c r="T88" s="53"/>
      <c r="AT88" s="17" t="s">
        <v>143</v>
      </c>
      <c r="AU88" s="17" t="s">
        <v>88</v>
      </c>
    </row>
    <row r="89" spans="2:65" s="1" customFormat="1" ht="16.5" customHeight="1">
      <c r="B89" s="32"/>
      <c r="C89" s="127" t="s">
        <v>149</v>
      </c>
      <c r="D89" s="127" t="s">
        <v>132</v>
      </c>
      <c r="E89" s="128" t="s">
        <v>888</v>
      </c>
      <c r="F89" s="129" t="s">
        <v>889</v>
      </c>
      <c r="G89" s="130" t="s">
        <v>1154</v>
      </c>
      <c r="H89" s="131">
        <v>1</v>
      </c>
      <c r="I89" s="132"/>
      <c r="J89" s="133">
        <f>ROUND(I89*H89,2)</f>
        <v>0</v>
      </c>
      <c r="K89" s="129" t="s">
        <v>1499</v>
      </c>
      <c r="L89" s="32"/>
      <c r="M89" s="134" t="s">
        <v>35</v>
      </c>
      <c r="N89" s="135" t="s">
        <v>49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286</v>
      </c>
      <c r="AT89" s="138" t="s">
        <v>132</v>
      </c>
      <c r="AU89" s="138" t="s">
        <v>88</v>
      </c>
      <c r="AY89" s="17" t="s">
        <v>129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86</v>
      </c>
      <c r="BK89" s="139">
        <f>ROUND(I89*H89,2)</f>
        <v>0</v>
      </c>
      <c r="BL89" s="17" t="s">
        <v>286</v>
      </c>
      <c r="BM89" s="138" t="s">
        <v>1506</v>
      </c>
    </row>
    <row r="90" spans="2:65" s="1" customFormat="1">
      <c r="B90" s="32"/>
      <c r="D90" s="140" t="s">
        <v>143</v>
      </c>
      <c r="F90" s="141" t="s">
        <v>1507</v>
      </c>
      <c r="I90" s="142"/>
      <c r="L90" s="32"/>
      <c r="M90" s="143"/>
      <c r="T90" s="53"/>
      <c r="AT90" s="17" t="s">
        <v>143</v>
      </c>
      <c r="AU90" s="17" t="s">
        <v>88</v>
      </c>
    </row>
    <row r="91" spans="2:65" s="1" customFormat="1" ht="16.5" customHeight="1">
      <c r="B91" s="32"/>
      <c r="C91" s="127" t="s">
        <v>136</v>
      </c>
      <c r="D91" s="127" t="s">
        <v>132</v>
      </c>
      <c r="E91" s="128" t="s">
        <v>893</v>
      </c>
      <c r="F91" s="129" t="s">
        <v>1508</v>
      </c>
      <c r="G91" s="130" t="s">
        <v>1154</v>
      </c>
      <c r="H91" s="131">
        <v>1</v>
      </c>
      <c r="I91" s="132"/>
      <c r="J91" s="133">
        <f>ROUND(I91*H91,2)</f>
        <v>0</v>
      </c>
      <c r="K91" s="129" t="s">
        <v>1499</v>
      </c>
      <c r="L91" s="32"/>
      <c r="M91" s="134" t="s">
        <v>35</v>
      </c>
      <c r="N91" s="135" t="s">
        <v>49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286</v>
      </c>
      <c r="AT91" s="138" t="s">
        <v>132</v>
      </c>
      <c r="AU91" s="138" t="s">
        <v>88</v>
      </c>
      <c r="AY91" s="17" t="s">
        <v>129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86</v>
      </c>
      <c r="BK91" s="139">
        <f>ROUND(I91*H91,2)</f>
        <v>0</v>
      </c>
      <c r="BL91" s="17" t="s">
        <v>286</v>
      </c>
      <c r="BM91" s="138" t="s">
        <v>1509</v>
      </c>
    </row>
    <row r="92" spans="2:65" s="1" customFormat="1">
      <c r="B92" s="32"/>
      <c r="D92" s="140" t="s">
        <v>143</v>
      </c>
      <c r="F92" s="141" t="s">
        <v>1510</v>
      </c>
      <c r="I92" s="142"/>
      <c r="L92" s="32"/>
      <c r="M92" s="143"/>
      <c r="T92" s="53"/>
      <c r="AT92" s="17" t="s">
        <v>143</v>
      </c>
      <c r="AU92" s="17" t="s">
        <v>88</v>
      </c>
    </row>
    <row r="93" spans="2:65" s="11" customFormat="1" ht="22.9" customHeight="1">
      <c r="B93" s="115"/>
      <c r="D93" s="116" t="s">
        <v>77</v>
      </c>
      <c r="E93" s="125" t="s">
        <v>1511</v>
      </c>
      <c r="F93" s="125" t="s">
        <v>1512</v>
      </c>
      <c r="I93" s="118"/>
      <c r="J93" s="126">
        <f>BK93</f>
        <v>0</v>
      </c>
      <c r="L93" s="115"/>
      <c r="M93" s="120"/>
      <c r="P93" s="121">
        <f>SUM(P94:P99)</f>
        <v>0</v>
      </c>
      <c r="R93" s="121">
        <f>SUM(R94:R99)</f>
        <v>0</v>
      </c>
      <c r="T93" s="122">
        <f>SUM(T94:T99)</f>
        <v>0</v>
      </c>
      <c r="AR93" s="116" t="s">
        <v>159</v>
      </c>
      <c r="AT93" s="123" t="s">
        <v>77</v>
      </c>
      <c r="AU93" s="123" t="s">
        <v>86</v>
      </c>
      <c r="AY93" s="116" t="s">
        <v>129</v>
      </c>
      <c r="BK93" s="124">
        <f>SUM(BK94:BK99)</f>
        <v>0</v>
      </c>
    </row>
    <row r="94" spans="2:65" s="1" customFormat="1" ht="16.5" customHeight="1">
      <c r="B94" s="32"/>
      <c r="C94" s="127" t="s">
        <v>159</v>
      </c>
      <c r="D94" s="127" t="s">
        <v>132</v>
      </c>
      <c r="E94" s="128" t="s">
        <v>1513</v>
      </c>
      <c r="F94" s="129" t="s">
        <v>1512</v>
      </c>
      <c r="G94" s="130" t="s">
        <v>1154</v>
      </c>
      <c r="H94" s="131">
        <v>1</v>
      </c>
      <c r="I94" s="132"/>
      <c r="J94" s="133">
        <f>ROUND(I94*H94,2)</f>
        <v>0</v>
      </c>
      <c r="K94" s="129" t="s">
        <v>1499</v>
      </c>
      <c r="L94" s="32"/>
      <c r="M94" s="134" t="s">
        <v>35</v>
      </c>
      <c r="N94" s="135" t="s">
        <v>49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286</v>
      </c>
      <c r="AT94" s="138" t="s">
        <v>132</v>
      </c>
      <c r="AU94" s="138" t="s">
        <v>88</v>
      </c>
      <c r="AY94" s="17" t="s">
        <v>129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86</v>
      </c>
      <c r="BK94" s="139">
        <f>ROUND(I94*H94,2)</f>
        <v>0</v>
      </c>
      <c r="BL94" s="17" t="s">
        <v>286</v>
      </c>
      <c r="BM94" s="138" t="s">
        <v>1514</v>
      </c>
    </row>
    <row r="95" spans="2:65" s="1" customFormat="1">
      <c r="B95" s="32"/>
      <c r="D95" s="140" t="s">
        <v>143</v>
      </c>
      <c r="F95" s="141" t="s">
        <v>1515</v>
      </c>
      <c r="I95" s="142"/>
      <c r="L95" s="32"/>
      <c r="M95" s="143"/>
      <c r="T95" s="53"/>
      <c r="AT95" s="17" t="s">
        <v>143</v>
      </c>
      <c r="AU95" s="17" t="s">
        <v>88</v>
      </c>
    </row>
    <row r="96" spans="2:65" s="1" customFormat="1" ht="16.5" customHeight="1">
      <c r="B96" s="32"/>
      <c r="C96" s="127" t="s">
        <v>169</v>
      </c>
      <c r="D96" s="127" t="s">
        <v>132</v>
      </c>
      <c r="E96" s="128" t="s">
        <v>1516</v>
      </c>
      <c r="F96" s="129" t="s">
        <v>1517</v>
      </c>
      <c r="G96" s="130" t="s">
        <v>1154</v>
      </c>
      <c r="H96" s="131">
        <v>1</v>
      </c>
      <c r="I96" s="132"/>
      <c r="J96" s="133">
        <f>ROUND(I96*H96,2)</f>
        <v>0</v>
      </c>
      <c r="K96" s="129" t="s">
        <v>1499</v>
      </c>
      <c r="L96" s="32"/>
      <c r="M96" s="134" t="s">
        <v>35</v>
      </c>
      <c r="N96" s="135" t="s">
        <v>49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286</v>
      </c>
      <c r="AT96" s="138" t="s">
        <v>132</v>
      </c>
      <c r="AU96" s="138" t="s">
        <v>88</v>
      </c>
      <c r="AY96" s="17" t="s">
        <v>129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86</v>
      </c>
      <c r="BK96" s="139">
        <f>ROUND(I96*H96,2)</f>
        <v>0</v>
      </c>
      <c r="BL96" s="17" t="s">
        <v>286</v>
      </c>
      <c r="BM96" s="138" t="s">
        <v>1518</v>
      </c>
    </row>
    <row r="97" spans="2:65" s="1" customFormat="1">
      <c r="B97" s="32"/>
      <c r="D97" s="140" t="s">
        <v>143</v>
      </c>
      <c r="F97" s="141" t="s">
        <v>1519</v>
      </c>
      <c r="I97" s="142"/>
      <c r="L97" s="32"/>
      <c r="M97" s="143"/>
      <c r="T97" s="53"/>
      <c r="AT97" s="17" t="s">
        <v>143</v>
      </c>
      <c r="AU97" s="17" t="s">
        <v>88</v>
      </c>
    </row>
    <row r="98" spans="2:65" s="1" customFormat="1" ht="16.5" customHeight="1">
      <c r="B98" s="32"/>
      <c r="C98" s="127" t="s">
        <v>175</v>
      </c>
      <c r="D98" s="127" t="s">
        <v>132</v>
      </c>
      <c r="E98" s="128" t="s">
        <v>1520</v>
      </c>
      <c r="F98" s="129" t="s">
        <v>1521</v>
      </c>
      <c r="G98" s="130" t="s">
        <v>1154</v>
      </c>
      <c r="H98" s="131">
        <v>1</v>
      </c>
      <c r="I98" s="132"/>
      <c r="J98" s="133">
        <f>ROUND(I98*H98,2)</f>
        <v>0</v>
      </c>
      <c r="K98" s="129" t="s">
        <v>1499</v>
      </c>
      <c r="L98" s="32"/>
      <c r="M98" s="134" t="s">
        <v>35</v>
      </c>
      <c r="N98" s="135" t="s">
        <v>49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286</v>
      </c>
      <c r="AT98" s="138" t="s">
        <v>132</v>
      </c>
      <c r="AU98" s="138" t="s">
        <v>88</v>
      </c>
      <c r="AY98" s="17" t="s">
        <v>129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86</v>
      </c>
      <c r="BK98" s="139">
        <f>ROUND(I98*H98,2)</f>
        <v>0</v>
      </c>
      <c r="BL98" s="17" t="s">
        <v>286</v>
      </c>
      <c r="BM98" s="138" t="s">
        <v>1522</v>
      </c>
    </row>
    <row r="99" spans="2:65" s="1" customFormat="1">
      <c r="B99" s="32"/>
      <c r="D99" s="140" t="s">
        <v>143</v>
      </c>
      <c r="F99" s="141" t="s">
        <v>1523</v>
      </c>
      <c r="I99" s="142"/>
      <c r="L99" s="32"/>
      <c r="M99" s="159"/>
      <c r="N99" s="160"/>
      <c r="O99" s="160"/>
      <c r="P99" s="160"/>
      <c r="Q99" s="160"/>
      <c r="R99" s="160"/>
      <c r="S99" s="160"/>
      <c r="T99" s="161"/>
      <c r="AT99" s="17" t="s">
        <v>143</v>
      </c>
      <c r="AU99" s="17" t="s">
        <v>88</v>
      </c>
    </row>
    <row r="100" spans="2:65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2"/>
    </row>
  </sheetData>
  <sheetProtection algorithmName="SHA-512" hashValue="JIp1EYGDXofwqYCcXgmkAQqleNssd4jOnxncTHuQ3RsyUE5EoT9FPGkXA4zvE+9JdBrWsyZuT8Ka119yrPG48A==" saltValue="8irRcfbvxa3QrKsIzNlCnV3WdP87LgKL3Wi/uCMrIknw9YFLaTRNAm/Fpy/6pgiiX6heDSzfE7oQjJ+91pEyyA==" spinCount="100000" sheet="1" objects="1" scenarios="1" formatColumns="0" formatRows="0" autoFilter="0"/>
  <autoFilter ref="C81:K99" xr:uid="{00000000-0009-0000-0000-000006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600-000000000000}"/>
    <hyperlink ref="F88" r:id="rId2" xr:uid="{00000000-0004-0000-0600-000001000000}"/>
    <hyperlink ref="F90" r:id="rId3" xr:uid="{00000000-0004-0000-0600-000002000000}"/>
    <hyperlink ref="F92" r:id="rId4" xr:uid="{00000000-0004-0000-0600-000003000000}"/>
    <hyperlink ref="F95" r:id="rId5" xr:uid="{00000000-0004-0000-0600-000004000000}"/>
    <hyperlink ref="F97" r:id="rId6" xr:uid="{00000000-0004-0000-0600-000005000000}"/>
    <hyperlink ref="F99" r:id="rId7" xr:uid="{00000000-0004-0000-06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7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1524</v>
      </c>
      <c r="H4" s="20"/>
    </row>
    <row r="5" spans="2:8" ht="12" customHeight="1">
      <c r="B5" s="20"/>
      <c r="C5" s="24" t="s">
        <v>13</v>
      </c>
      <c r="D5" s="274" t="s">
        <v>14</v>
      </c>
      <c r="E5" s="271"/>
      <c r="F5" s="271"/>
      <c r="H5" s="20"/>
    </row>
    <row r="6" spans="2:8" ht="36.950000000000003" customHeight="1">
      <c r="B6" s="20"/>
      <c r="C6" s="26" t="s">
        <v>16</v>
      </c>
      <c r="D6" s="285" t="s">
        <v>17</v>
      </c>
      <c r="E6" s="271"/>
      <c r="F6" s="271"/>
      <c r="H6" s="20"/>
    </row>
    <row r="7" spans="2:8" ht="16.5" customHeight="1">
      <c r="B7" s="20"/>
      <c r="C7" s="27" t="s">
        <v>24</v>
      </c>
      <c r="D7" s="49" t="str">
        <f>'Rekapitulace stavby'!AN8</f>
        <v>14. 7. 2025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07"/>
      <c r="C9" s="108" t="s">
        <v>59</v>
      </c>
      <c r="D9" s="109" t="s">
        <v>60</v>
      </c>
      <c r="E9" s="109" t="s">
        <v>116</v>
      </c>
      <c r="F9" s="110" t="s">
        <v>1525</v>
      </c>
      <c r="H9" s="107"/>
    </row>
    <row r="10" spans="2:8" s="1" customFormat="1" ht="26.45" customHeight="1">
      <c r="B10" s="32"/>
      <c r="C10" s="180" t="s">
        <v>89</v>
      </c>
      <c r="D10" s="180" t="s">
        <v>90</v>
      </c>
      <c r="H10" s="32"/>
    </row>
    <row r="11" spans="2:8" s="1" customFormat="1" ht="16.899999999999999" customHeight="1">
      <c r="B11" s="32"/>
      <c r="C11" s="181" t="s">
        <v>1526</v>
      </c>
      <c r="D11" s="182" t="s">
        <v>1527</v>
      </c>
      <c r="E11" s="183" t="s">
        <v>162</v>
      </c>
      <c r="F11" s="184">
        <v>45.12</v>
      </c>
      <c r="H11" s="32"/>
    </row>
    <row r="12" spans="2:8" s="1" customFormat="1" ht="16.899999999999999" customHeight="1">
      <c r="B12" s="32"/>
      <c r="C12" s="185" t="s">
        <v>35</v>
      </c>
      <c r="D12" s="185" t="s">
        <v>1528</v>
      </c>
      <c r="E12" s="17" t="s">
        <v>35</v>
      </c>
      <c r="F12" s="186">
        <v>45.12</v>
      </c>
      <c r="H12" s="32"/>
    </row>
    <row r="13" spans="2:8" s="1" customFormat="1" ht="16.899999999999999" customHeight="1">
      <c r="B13" s="32"/>
      <c r="C13" s="181" t="s">
        <v>1529</v>
      </c>
      <c r="D13" s="182" t="s">
        <v>1530</v>
      </c>
      <c r="E13" s="183" t="s">
        <v>162</v>
      </c>
      <c r="F13" s="184">
        <v>190.56200000000001</v>
      </c>
      <c r="H13" s="32"/>
    </row>
    <row r="14" spans="2:8" s="1" customFormat="1" ht="16.899999999999999" customHeight="1">
      <c r="B14" s="32"/>
      <c r="C14" s="185" t="s">
        <v>35</v>
      </c>
      <c r="D14" s="185" t="s">
        <v>1531</v>
      </c>
      <c r="E14" s="17" t="s">
        <v>35</v>
      </c>
      <c r="F14" s="186">
        <v>47.94</v>
      </c>
      <c r="H14" s="32"/>
    </row>
    <row r="15" spans="2:8" s="1" customFormat="1" ht="16.899999999999999" customHeight="1">
      <c r="B15" s="32"/>
      <c r="C15" s="185" t="s">
        <v>35</v>
      </c>
      <c r="D15" s="185" t="s">
        <v>1532</v>
      </c>
      <c r="E15" s="17" t="s">
        <v>35</v>
      </c>
      <c r="F15" s="186">
        <v>62.39</v>
      </c>
      <c r="H15" s="32"/>
    </row>
    <row r="16" spans="2:8" s="1" customFormat="1" ht="16.899999999999999" customHeight="1">
      <c r="B16" s="32"/>
      <c r="C16" s="185" t="s">
        <v>35</v>
      </c>
      <c r="D16" s="185" t="s">
        <v>1533</v>
      </c>
      <c r="E16" s="17" t="s">
        <v>35</v>
      </c>
      <c r="F16" s="186">
        <v>39.643999999999998</v>
      </c>
      <c r="H16" s="32"/>
    </row>
    <row r="17" spans="2:8" s="1" customFormat="1" ht="16.899999999999999" customHeight="1">
      <c r="B17" s="32"/>
      <c r="C17" s="185" t="s">
        <v>35</v>
      </c>
      <c r="D17" s="185" t="s">
        <v>1534</v>
      </c>
      <c r="E17" s="17" t="s">
        <v>35</v>
      </c>
      <c r="F17" s="186">
        <v>149.97399999999999</v>
      </c>
      <c r="H17" s="32"/>
    </row>
    <row r="18" spans="2:8" s="1" customFormat="1" ht="16.899999999999999" customHeight="1">
      <c r="B18" s="32"/>
      <c r="C18" s="185" t="s">
        <v>35</v>
      </c>
      <c r="D18" s="185" t="s">
        <v>1535</v>
      </c>
      <c r="E18" s="17" t="s">
        <v>35</v>
      </c>
      <c r="F18" s="186">
        <v>29.24</v>
      </c>
      <c r="H18" s="32"/>
    </row>
    <row r="19" spans="2:8" s="1" customFormat="1" ht="16.899999999999999" customHeight="1">
      <c r="B19" s="32"/>
      <c r="C19" s="185" t="s">
        <v>35</v>
      </c>
      <c r="D19" s="185" t="s">
        <v>1536</v>
      </c>
      <c r="E19" s="17" t="s">
        <v>35</v>
      </c>
      <c r="F19" s="186">
        <v>11.348000000000001</v>
      </c>
      <c r="H19" s="32"/>
    </row>
    <row r="20" spans="2:8" s="1" customFormat="1" ht="16.899999999999999" customHeight="1">
      <c r="B20" s="32"/>
      <c r="C20" s="185" t="s">
        <v>35</v>
      </c>
      <c r="D20" s="185" t="s">
        <v>148</v>
      </c>
      <c r="E20" s="17" t="s">
        <v>35</v>
      </c>
      <c r="F20" s="186">
        <v>190.56200000000001</v>
      </c>
      <c r="H20" s="32"/>
    </row>
    <row r="21" spans="2:8" s="1" customFormat="1" ht="16.899999999999999" customHeight="1">
      <c r="B21" s="32"/>
      <c r="C21" s="181" t="s">
        <v>1537</v>
      </c>
      <c r="D21" s="182" t="s">
        <v>1538</v>
      </c>
      <c r="E21" s="183" t="s">
        <v>162</v>
      </c>
      <c r="F21" s="184">
        <v>283.45</v>
      </c>
      <c r="H21" s="32"/>
    </row>
    <row r="22" spans="2:8" s="1" customFormat="1" ht="16.899999999999999" customHeight="1">
      <c r="B22" s="32"/>
      <c r="C22" s="185" t="s">
        <v>35</v>
      </c>
      <c r="D22" s="185" t="s">
        <v>1539</v>
      </c>
      <c r="E22" s="17" t="s">
        <v>35</v>
      </c>
      <c r="F22" s="186">
        <v>283.45</v>
      </c>
      <c r="H22" s="32"/>
    </row>
    <row r="23" spans="2:8" s="1" customFormat="1" ht="16.899999999999999" customHeight="1">
      <c r="B23" s="32"/>
      <c r="C23" s="181" t="s">
        <v>1540</v>
      </c>
      <c r="D23" s="182" t="s">
        <v>1541</v>
      </c>
      <c r="E23" s="183" t="s">
        <v>162</v>
      </c>
      <c r="F23" s="184">
        <v>0</v>
      </c>
      <c r="H23" s="32"/>
    </row>
    <row r="24" spans="2:8" s="1" customFormat="1" ht="16.899999999999999" customHeight="1">
      <c r="B24" s="32"/>
      <c r="C24" s="185" t="s">
        <v>35</v>
      </c>
      <c r="D24" s="185" t="s">
        <v>78</v>
      </c>
      <c r="E24" s="17" t="s">
        <v>35</v>
      </c>
      <c r="F24" s="186">
        <v>0</v>
      </c>
      <c r="H24" s="32"/>
    </row>
    <row r="25" spans="2:8" s="1" customFormat="1" ht="16.899999999999999" customHeight="1">
      <c r="B25" s="32"/>
      <c r="C25" s="181" t="s">
        <v>1542</v>
      </c>
      <c r="D25" s="182" t="s">
        <v>1538</v>
      </c>
      <c r="E25" s="183" t="s">
        <v>140</v>
      </c>
      <c r="F25" s="184">
        <v>283.45</v>
      </c>
      <c r="H25" s="32"/>
    </row>
    <row r="26" spans="2:8" s="1" customFormat="1" ht="16.899999999999999" customHeight="1">
      <c r="B26" s="32"/>
      <c r="C26" s="185" t="s">
        <v>35</v>
      </c>
      <c r="D26" s="185" t="s">
        <v>1539</v>
      </c>
      <c r="E26" s="17" t="s">
        <v>35</v>
      </c>
      <c r="F26" s="186">
        <v>283.45</v>
      </c>
      <c r="H26" s="32"/>
    </row>
    <row r="27" spans="2:8" s="1" customFormat="1" ht="16.899999999999999" customHeight="1">
      <c r="B27" s="32"/>
      <c r="C27" s="181" t="s">
        <v>1543</v>
      </c>
      <c r="D27" s="182" t="s">
        <v>1544</v>
      </c>
      <c r="E27" s="183" t="s">
        <v>162</v>
      </c>
      <c r="F27" s="184">
        <v>283.45</v>
      </c>
      <c r="H27" s="32"/>
    </row>
    <row r="28" spans="2:8" s="1" customFormat="1" ht="16.899999999999999" customHeight="1">
      <c r="B28" s="32"/>
      <c r="C28" s="185" t="s">
        <v>35</v>
      </c>
      <c r="D28" s="185" t="s">
        <v>1539</v>
      </c>
      <c r="E28" s="17" t="s">
        <v>35</v>
      </c>
      <c r="F28" s="186">
        <v>283.45</v>
      </c>
      <c r="H28" s="32"/>
    </row>
    <row r="29" spans="2:8" s="1" customFormat="1" ht="16.899999999999999" customHeight="1">
      <c r="B29" s="32"/>
      <c r="C29" s="181" t="s">
        <v>1545</v>
      </c>
      <c r="D29" s="182" t="s">
        <v>1546</v>
      </c>
      <c r="E29" s="183" t="s">
        <v>140</v>
      </c>
      <c r="F29" s="184">
        <v>86.8</v>
      </c>
      <c r="H29" s="32"/>
    </row>
    <row r="30" spans="2:8" s="1" customFormat="1" ht="16.899999999999999" customHeight="1">
      <c r="B30" s="32"/>
      <c r="C30" s="185" t="s">
        <v>35</v>
      </c>
      <c r="D30" s="185" t="s">
        <v>1547</v>
      </c>
      <c r="E30" s="17" t="s">
        <v>35</v>
      </c>
      <c r="F30" s="186">
        <v>86.8</v>
      </c>
      <c r="H30" s="32"/>
    </row>
    <row r="31" spans="2:8" s="1" customFormat="1" ht="16.899999999999999" customHeight="1">
      <c r="B31" s="32"/>
      <c r="C31" s="181" t="s">
        <v>1548</v>
      </c>
      <c r="D31" s="182" t="s">
        <v>1546</v>
      </c>
      <c r="E31" s="183" t="s">
        <v>140</v>
      </c>
      <c r="F31" s="184">
        <v>204.666</v>
      </c>
      <c r="H31" s="32"/>
    </row>
    <row r="32" spans="2:8" s="1" customFormat="1" ht="16.899999999999999" customHeight="1">
      <c r="B32" s="32"/>
      <c r="C32" s="185" t="s">
        <v>35</v>
      </c>
      <c r="D32" s="185" t="s">
        <v>1549</v>
      </c>
      <c r="E32" s="17" t="s">
        <v>35</v>
      </c>
      <c r="F32" s="186">
        <v>180.02600000000001</v>
      </c>
      <c r="H32" s="32"/>
    </row>
    <row r="33" spans="2:8" s="1" customFormat="1" ht="16.899999999999999" customHeight="1">
      <c r="B33" s="32"/>
      <c r="C33" s="185" t="s">
        <v>35</v>
      </c>
      <c r="D33" s="185" t="s">
        <v>1550</v>
      </c>
      <c r="E33" s="17" t="s">
        <v>35</v>
      </c>
      <c r="F33" s="186">
        <v>24.64</v>
      </c>
      <c r="H33" s="32"/>
    </row>
    <row r="34" spans="2:8" s="1" customFormat="1" ht="16.899999999999999" customHeight="1">
      <c r="B34" s="32"/>
      <c r="C34" s="185" t="s">
        <v>35</v>
      </c>
      <c r="D34" s="185" t="s">
        <v>148</v>
      </c>
      <c r="E34" s="17" t="s">
        <v>35</v>
      </c>
      <c r="F34" s="186">
        <v>204.666</v>
      </c>
      <c r="H34" s="32"/>
    </row>
    <row r="35" spans="2:8" s="1" customFormat="1" ht="16.899999999999999" customHeight="1">
      <c r="B35" s="32"/>
      <c r="C35" s="181" t="s">
        <v>1551</v>
      </c>
      <c r="D35" s="182" t="s">
        <v>1546</v>
      </c>
      <c r="E35" s="183" t="s">
        <v>358</v>
      </c>
      <c r="F35" s="184">
        <v>638.875</v>
      </c>
      <c r="H35" s="32"/>
    </row>
    <row r="36" spans="2:8" s="1" customFormat="1" ht="16.899999999999999" customHeight="1">
      <c r="B36" s="32"/>
      <c r="C36" s="185" t="s">
        <v>35</v>
      </c>
      <c r="D36" s="185" t="s">
        <v>1552</v>
      </c>
      <c r="E36" s="17" t="s">
        <v>35</v>
      </c>
      <c r="F36" s="186">
        <v>638.875</v>
      </c>
      <c r="H36" s="32"/>
    </row>
    <row r="37" spans="2:8" s="1" customFormat="1" ht="16.899999999999999" customHeight="1">
      <c r="B37" s="32"/>
      <c r="C37" s="181" t="s">
        <v>1553</v>
      </c>
      <c r="D37" s="182" t="s">
        <v>235</v>
      </c>
      <c r="E37" s="183" t="s">
        <v>140</v>
      </c>
      <c r="F37" s="184">
        <v>109.22499999999999</v>
      </c>
      <c r="H37" s="32"/>
    </row>
    <row r="38" spans="2:8" s="1" customFormat="1" ht="16.899999999999999" customHeight="1">
      <c r="B38" s="32"/>
      <c r="C38" s="185" t="s">
        <v>35</v>
      </c>
      <c r="D38" s="185" t="s">
        <v>1554</v>
      </c>
      <c r="E38" s="17" t="s">
        <v>35</v>
      </c>
      <c r="F38" s="186">
        <v>109.22499999999999</v>
      </c>
      <c r="H38" s="32"/>
    </row>
    <row r="39" spans="2:8" s="1" customFormat="1" ht="16.899999999999999" customHeight="1">
      <c r="B39" s="32"/>
      <c r="C39" s="181" t="s">
        <v>1555</v>
      </c>
      <c r="D39" s="182" t="s">
        <v>235</v>
      </c>
      <c r="E39" s="183" t="s">
        <v>140</v>
      </c>
      <c r="F39" s="184">
        <v>109.22499999999999</v>
      </c>
      <c r="H39" s="32"/>
    </row>
    <row r="40" spans="2:8" s="1" customFormat="1" ht="16.899999999999999" customHeight="1">
      <c r="B40" s="32"/>
      <c r="C40" s="185" t="s">
        <v>35</v>
      </c>
      <c r="D40" s="185" t="s">
        <v>1554</v>
      </c>
      <c r="E40" s="17" t="s">
        <v>35</v>
      </c>
      <c r="F40" s="186">
        <v>109.22499999999999</v>
      </c>
      <c r="H40" s="32"/>
    </row>
    <row r="41" spans="2:8" s="1" customFormat="1" ht="16.899999999999999" customHeight="1">
      <c r="B41" s="32"/>
      <c r="C41" s="181" t="s">
        <v>1556</v>
      </c>
      <c r="D41" s="182" t="s">
        <v>1557</v>
      </c>
      <c r="E41" s="183" t="s">
        <v>140</v>
      </c>
      <c r="F41" s="184">
        <v>295.08999999999997</v>
      </c>
      <c r="H41" s="32"/>
    </row>
    <row r="42" spans="2:8" s="1" customFormat="1" ht="16.899999999999999" customHeight="1">
      <c r="B42" s="32"/>
      <c r="C42" s="185" t="s">
        <v>35</v>
      </c>
      <c r="D42" s="185" t="s">
        <v>1558</v>
      </c>
      <c r="E42" s="17" t="s">
        <v>35</v>
      </c>
      <c r="F42" s="186">
        <v>267.95999999999998</v>
      </c>
      <c r="H42" s="32"/>
    </row>
    <row r="43" spans="2:8" s="1" customFormat="1" ht="16.899999999999999" customHeight="1">
      <c r="B43" s="32"/>
      <c r="C43" s="185" t="s">
        <v>35</v>
      </c>
      <c r="D43" s="185" t="s">
        <v>1559</v>
      </c>
      <c r="E43" s="17" t="s">
        <v>35</v>
      </c>
      <c r="F43" s="186">
        <v>27.13</v>
      </c>
      <c r="H43" s="32"/>
    </row>
    <row r="44" spans="2:8" s="1" customFormat="1" ht="16.899999999999999" customHeight="1">
      <c r="B44" s="32"/>
      <c r="C44" s="185" t="s">
        <v>35</v>
      </c>
      <c r="D44" s="185" t="s">
        <v>148</v>
      </c>
      <c r="E44" s="17" t="s">
        <v>35</v>
      </c>
      <c r="F44" s="186">
        <v>295.08999999999997</v>
      </c>
      <c r="H44" s="32"/>
    </row>
    <row r="45" spans="2:8" s="1" customFormat="1" ht="16.899999999999999" customHeight="1">
      <c r="B45" s="32"/>
      <c r="C45" s="181" t="s">
        <v>1560</v>
      </c>
      <c r="D45" s="182" t="s">
        <v>1561</v>
      </c>
      <c r="E45" s="183" t="s">
        <v>140</v>
      </c>
      <c r="F45" s="184">
        <v>124.517</v>
      </c>
      <c r="H45" s="32"/>
    </row>
    <row r="46" spans="2:8" s="1" customFormat="1" ht="16.899999999999999" customHeight="1">
      <c r="B46" s="32"/>
      <c r="C46" s="185" t="s">
        <v>35</v>
      </c>
      <c r="D46" s="185" t="s">
        <v>1562</v>
      </c>
      <c r="E46" s="17" t="s">
        <v>35</v>
      </c>
      <c r="F46" s="186">
        <v>71.680000000000007</v>
      </c>
      <c r="H46" s="32"/>
    </row>
    <row r="47" spans="2:8" s="1" customFormat="1" ht="16.899999999999999" customHeight="1">
      <c r="B47" s="32"/>
      <c r="C47" s="185" t="s">
        <v>35</v>
      </c>
      <c r="D47" s="185" t="s">
        <v>1563</v>
      </c>
      <c r="E47" s="17" t="s">
        <v>35</v>
      </c>
      <c r="F47" s="186">
        <v>52.837000000000003</v>
      </c>
      <c r="H47" s="32"/>
    </row>
    <row r="48" spans="2:8" s="1" customFormat="1" ht="16.899999999999999" customHeight="1">
      <c r="B48" s="32"/>
      <c r="C48" s="185" t="s">
        <v>35</v>
      </c>
      <c r="D48" s="185" t="s">
        <v>148</v>
      </c>
      <c r="E48" s="17" t="s">
        <v>35</v>
      </c>
      <c r="F48" s="186">
        <v>124.517</v>
      </c>
      <c r="H48" s="32"/>
    </row>
    <row r="49" spans="2:8" s="1" customFormat="1" ht="16.899999999999999" customHeight="1">
      <c r="B49" s="32"/>
      <c r="C49" s="181" t="s">
        <v>1564</v>
      </c>
      <c r="D49" s="182" t="s">
        <v>1565</v>
      </c>
      <c r="E49" s="183" t="s">
        <v>140</v>
      </c>
      <c r="F49" s="184">
        <v>410.07799999999997</v>
      </c>
      <c r="H49" s="32"/>
    </row>
    <row r="50" spans="2:8" s="1" customFormat="1" ht="16.899999999999999" customHeight="1">
      <c r="B50" s="32"/>
      <c r="C50" s="185" t="s">
        <v>35</v>
      </c>
      <c r="D50" s="185" t="s">
        <v>1566</v>
      </c>
      <c r="E50" s="17" t="s">
        <v>35</v>
      </c>
      <c r="F50" s="186">
        <v>200.85</v>
      </c>
      <c r="H50" s="32"/>
    </row>
    <row r="51" spans="2:8" s="1" customFormat="1" ht="16.899999999999999" customHeight="1">
      <c r="B51" s="32"/>
      <c r="C51" s="185" t="s">
        <v>35</v>
      </c>
      <c r="D51" s="185" t="s">
        <v>1567</v>
      </c>
      <c r="E51" s="17" t="s">
        <v>35</v>
      </c>
      <c r="F51" s="186">
        <v>209.22800000000001</v>
      </c>
      <c r="H51" s="32"/>
    </row>
    <row r="52" spans="2:8" s="1" customFormat="1" ht="16.899999999999999" customHeight="1">
      <c r="B52" s="32"/>
      <c r="C52" s="185" t="s">
        <v>35</v>
      </c>
      <c r="D52" s="185" t="s">
        <v>148</v>
      </c>
      <c r="E52" s="17" t="s">
        <v>35</v>
      </c>
      <c r="F52" s="186">
        <v>410.07799999999997</v>
      </c>
      <c r="H52" s="32"/>
    </row>
    <row r="53" spans="2:8" s="1" customFormat="1" ht="16.899999999999999" customHeight="1">
      <c r="B53" s="32"/>
      <c r="C53" s="181" t="s">
        <v>1568</v>
      </c>
      <c r="D53" s="182" t="s">
        <v>1569</v>
      </c>
      <c r="E53" s="183" t="s">
        <v>162</v>
      </c>
      <c r="F53" s="184">
        <v>91.61</v>
      </c>
      <c r="H53" s="32"/>
    </row>
    <row r="54" spans="2:8" s="1" customFormat="1" ht="16.899999999999999" customHeight="1">
      <c r="B54" s="32"/>
      <c r="C54" s="185" t="s">
        <v>35</v>
      </c>
      <c r="D54" s="185" t="s">
        <v>1570</v>
      </c>
      <c r="E54" s="17" t="s">
        <v>35</v>
      </c>
      <c r="F54" s="186">
        <v>56.8</v>
      </c>
      <c r="H54" s="32"/>
    </row>
    <row r="55" spans="2:8" s="1" customFormat="1" ht="16.899999999999999" customHeight="1">
      <c r="B55" s="32"/>
      <c r="C55" s="185" t="s">
        <v>35</v>
      </c>
      <c r="D55" s="185" t="s">
        <v>1571</v>
      </c>
      <c r="E55" s="17" t="s">
        <v>35</v>
      </c>
      <c r="F55" s="186">
        <v>34.81</v>
      </c>
      <c r="H55" s="32"/>
    </row>
    <row r="56" spans="2:8" s="1" customFormat="1" ht="16.899999999999999" customHeight="1">
      <c r="B56" s="32"/>
      <c r="C56" s="185" t="s">
        <v>35</v>
      </c>
      <c r="D56" s="185" t="s">
        <v>148</v>
      </c>
      <c r="E56" s="17" t="s">
        <v>35</v>
      </c>
      <c r="F56" s="186">
        <v>91.61</v>
      </c>
      <c r="H56" s="32"/>
    </row>
    <row r="57" spans="2:8" s="1" customFormat="1" ht="16.899999999999999" customHeight="1">
      <c r="B57" s="32"/>
      <c r="C57" s="181" t="s">
        <v>1572</v>
      </c>
      <c r="D57" s="182" t="s">
        <v>235</v>
      </c>
      <c r="E57" s="183" t="s">
        <v>140</v>
      </c>
      <c r="F57" s="184">
        <v>250</v>
      </c>
      <c r="H57" s="32"/>
    </row>
    <row r="58" spans="2:8" s="1" customFormat="1" ht="16.899999999999999" customHeight="1">
      <c r="B58" s="32"/>
      <c r="C58" s="185" t="s">
        <v>35</v>
      </c>
      <c r="D58" s="185" t="s">
        <v>1573</v>
      </c>
      <c r="E58" s="17" t="s">
        <v>35</v>
      </c>
      <c r="F58" s="186">
        <v>250</v>
      </c>
      <c r="H58" s="32"/>
    </row>
    <row r="59" spans="2:8" s="1" customFormat="1" ht="16.899999999999999" customHeight="1">
      <c r="B59" s="32"/>
      <c r="C59" s="181" t="s">
        <v>234</v>
      </c>
      <c r="D59" s="182" t="s">
        <v>235</v>
      </c>
      <c r="E59" s="183" t="s">
        <v>140</v>
      </c>
      <c r="F59" s="184">
        <v>255.3</v>
      </c>
      <c r="H59" s="32"/>
    </row>
    <row r="60" spans="2:8" s="1" customFormat="1" ht="16.899999999999999" customHeight="1">
      <c r="B60" s="32"/>
      <c r="C60" s="185" t="s">
        <v>35</v>
      </c>
      <c r="D60" s="185" t="s">
        <v>236</v>
      </c>
      <c r="E60" s="17" t="s">
        <v>35</v>
      </c>
      <c r="F60" s="186">
        <v>255.3</v>
      </c>
      <c r="H60" s="32"/>
    </row>
    <row r="61" spans="2:8" s="1" customFormat="1" ht="16.899999999999999" customHeight="1">
      <c r="B61" s="32"/>
      <c r="C61" s="187" t="s">
        <v>1574</v>
      </c>
      <c r="H61" s="32"/>
    </row>
    <row r="62" spans="2:8" s="1" customFormat="1" ht="16.899999999999999" customHeight="1">
      <c r="B62" s="32"/>
      <c r="C62" s="185" t="s">
        <v>537</v>
      </c>
      <c r="D62" s="185" t="s">
        <v>538</v>
      </c>
      <c r="E62" s="17" t="s">
        <v>140</v>
      </c>
      <c r="F62" s="186">
        <v>255.3</v>
      </c>
      <c r="H62" s="32"/>
    </row>
    <row r="63" spans="2:8" s="1" customFormat="1" ht="16.899999999999999" customHeight="1">
      <c r="B63" s="32"/>
      <c r="C63" s="185" t="s">
        <v>548</v>
      </c>
      <c r="D63" s="185" t="s">
        <v>549</v>
      </c>
      <c r="E63" s="17" t="s">
        <v>140</v>
      </c>
      <c r="F63" s="186">
        <v>255.3</v>
      </c>
      <c r="H63" s="32"/>
    </row>
    <row r="64" spans="2:8" s="1" customFormat="1" ht="16.899999999999999" customHeight="1">
      <c r="B64" s="32"/>
      <c r="C64" s="185" t="s">
        <v>558</v>
      </c>
      <c r="D64" s="185" t="s">
        <v>559</v>
      </c>
      <c r="E64" s="17" t="s">
        <v>140</v>
      </c>
      <c r="F64" s="186">
        <v>255.3</v>
      </c>
      <c r="H64" s="32"/>
    </row>
    <row r="65" spans="2:8" s="1" customFormat="1" ht="16.899999999999999" customHeight="1">
      <c r="B65" s="32"/>
      <c r="C65" s="185" t="s">
        <v>568</v>
      </c>
      <c r="D65" s="185" t="s">
        <v>569</v>
      </c>
      <c r="E65" s="17" t="s">
        <v>358</v>
      </c>
      <c r="F65" s="186">
        <v>365.07900000000001</v>
      </c>
      <c r="H65" s="32"/>
    </row>
    <row r="66" spans="2:8" s="1" customFormat="1" ht="16.899999999999999" customHeight="1">
      <c r="B66" s="32"/>
      <c r="C66" s="185" t="s">
        <v>579</v>
      </c>
      <c r="D66" s="185" t="s">
        <v>580</v>
      </c>
      <c r="E66" s="17" t="s">
        <v>358</v>
      </c>
      <c r="F66" s="186">
        <v>428.39299999999997</v>
      </c>
      <c r="H66" s="32"/>
    </row>
    <row r="67" spans="2:8" s="1" customFormat="1" ht="16.899999999999999" customHeight="1">
      <c r="B67" s="32"/>
      <c r="C67" s="185" t="s">
        <v>594</v>
      </c>
      <c r="D67" s="185" t="s">
        <v>595</v>
      </c>
      <c r="E67" s="17" t="s">
        <v>275</v>
      </c>
      <c r="F67" s="186">
        <v>587.18999999999994</v>
      </c>
      <c r="H67" s="32"/>
    </row>
    <row r="68" spans="2:8" s="1" customFormat="1" ht="16.899999999999999" customHeight="1">
      <c r="B68" s="32"/>
      <c r="C68" s="185" t="s">
        <v>563</v>
      </c>
      <c r="D68" s="185" t="s">
        <v>564</v>
      </c>
      <c r="E68" s="17" t="s">
        <v>140</v>
      </c>
      <c r="F68" s="186">
        <v>288.48899999999998</v>
      </c>
      <c r="H68" s="32"/>
    </row>
    <row r="69" spans="2:8" s="1" customFormat="1" ht="16.899999999999999" customHeight="1">
      <c r="B69" s="32"/>
      <c r="C69" s="185" t="s">
        <v>574</v>
      </c>
      <c r="D69" s="185" t="s">
        <v>575</v>
      </c>
      <c r="E69" s="17" t="s">
        <v>358</v>
      </c>
      <c r="F69" s="186">
        <v>382.95000000000005</v>
      </c>
      <c r="H69" s="32"/>
    </row>
    <row r="70" spans="2:8" s="1" customFormat="1" ht="16.899999999999999" customHeight="1">
      <c r="B70" s="32"/>
      <c r="C70" s="185" t="s">
        <v>585</v>
      </c>
      <c r="D70" s="185" t="s">
        <v>586</v>
      </c>
      <c r="E70" s="17" t="s">
        <v>358</v>
      </c>
      <c r="F70" s="186">
        <v>382.95000000000005</v>
      </c>
      <c r="H70" s="32"/>
    </row>
    <row r="71" spans="2:8" s="1" customFormat="1" ht="16.899999999999999" customHeight="1">
      <c r="B71" s="32"/>
      <c r="C71" s="185" t="s">
        <v>589</v>
      </c>
      <c r="D71" s="185" t="s">
        <v>590</v>
      </c>
      <c r="E71" s="17" t="s">
        <v>358</v>
      </c>
      <c r="F71" s="186">
        <v>67.016000000000005</v>
      </c>
      <c r="H71" s="32"/>
    </row>
    <row r="72" spans="2:8" s="1" customFormat="1" ht="16.899999999999999" customHeight="1">
      <c r="B72" s="32"/>
      <c r="C72" s="185" t="s">
        <v>600</v>
      </c>
      <c r="D72" s="185" t="s">
        <v>601</v>
      </c>
      <c r="E72" s="17" t="s">
        <v>275</v>
      </c>
      <c r="F72" s="186">
        <v>587.18999999999994</v>
      </c>
      <c r="H72" s="32"/>
    </row>
    <row r="73" spans="2:8" s="1" customFormat="1" ht="16.899999999999999" customHeight="1">
      <c r="B73" s="32"/>
      <c r="C73" s="185" t="s">
        <v>542</v>
      </c>
      <c r="D73" s="185" t="s">
        <v>543</v>
      </c>
      <c r="E73" s="17" t="s">
        <v>140</v>
      </c>
      <c r="F73" s="186">
        <v>280.83000000000004</v>
      </c>
      <c r="H73" s="32"/>
    </row>
    <row r="74" spans="2:8" s="1" customFormat="1" ht="16.899999999999999" customHeight="1">
      <c r="B74" s="32"/>
      <c r="C74" s="185" t="s">
        <v>553</v>
      </c>
      <c r="D74" s="185" t="s">
        <v>554</v>
      </c>
      <c r="E74" s="17" t="s">
        <v>140</v>
      </c>
      <c r="F74" s="186">
        <v>260.40600000000001</v>
      </c>
      <c r="H74" s="32"/>
    </row>
    <row r="75" spans="2:8" s="1" customFormat="1" ht="7.35" customHeight="1">
      <c r="B75" s="41"/>
      <c r="C75" s="42"/>
      <c r="D75" s="42"/>
      <c r="E75" s="42"/>
      <c r="F75" s="42"/>
      <c r="G75" s="42"/>
      <c r="H75" s="32"/>
    </row>
    <row r="76" spans="2:8" s="1" customFormat="1"/>
  </sheetData>
  <sheetProtection algorithmName="SHA-512" hashValue="pVBQIUr5vLO4WzeogDL/Dk5wC3vmVY/fgwR224DQGgLH2y3A6arVQyreCmZr1c3aYItAoYaULk4pNLPzjbq+qA==" saltValue="sIa/++05D7Cw4USwzXB8gg6W4DXaCxE4P9rvsUYLScGJuEKsHV0LHIJuwUrB2QJBgIDXA7WE0vRAYq7ye2FD5Q==" spinCount="100000" sheet="1" objects="1" scenarios="1" formatColumns="0" formatRows="0"/>
  <mergeCells count="2">
    <mergeCell ref="D5:F5"/>
    <mergeCell ref="D6:F6"/>
  </mergeCells>
  <pageMargins left="0" right="0" top="0" bottom="0" header="0" footer="0"/>
  <pageSetup paperSize="9" fitToHeight="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88" customWidth="1"/>
    <col min="2" max="2" width="1.6640625" style="188" customWidth="1"/>
    <col min="3" max="4" width="5" style="188" customWidth="1"/>
    <col min="5" max="5" width="11.6640625" style="188" customWidth="1"/>
    <col min="6" max="6" width="9.1640625" style="188" customWidth="1"/>
    <col min="7" max="7" width="5" style="188" customWidth="1"/>
    <col min="8" max="8" width="77.83203125" style="188" customWidth="1"/>
    <col min="9" max="10" width="20" style="188" customWidth="1"/>
    <col min="11" max="11" width="1.6640625" style="188" customWidth="1"/>
  </cols>
  <sheetData>
    <row r="1" spans="2:11" customFormat="1" ht="37.5" customHeight="1"/>
    <row r="2" spans="2:1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pans="2:11" s="15" customFormat="1" ht="45" customHeight="1">
      <c r="B3" s="240"/>
      <c r="C3" s="310" t="s">
        <v>1575</v>
      </c>
      <c r="D3" s="310"/>
      <c r="E3" s="310"/>
      <c r="F3" s="310"/>
      <c r="G3" s="310"/>
      <c r="H3" s="310"/>
      <c r="I3" s="310"/>
      <c r="J3" s="310"/>
      <c r="K3" s="241"/>
    </row>
    <row r="4" spans="2:11" customFormat="1" ht="25.5" customHeight="1">
      <c r="B4" s="242"/>
      <c r="C4" s="315" t="s">
        <v>1576</v>
      </c>
      <c r="D4" s="315"/>
      <c r="E4" s="315"/>
      <c r="F4" s="315"/>
      <c r="G4" s="315"/>
      <c r="H4" s="315"/>
      <c r="I4" s="315"/>
      <c r="J4" s="315"/>
      <c r="K4" s="243"/>
    </row>
    <row r="5" spans="2:11" customFormat="1" ht="5.25" customHeight="1">
      <c r="B5" s="242"/>
      <c r="C5" s="189"/>
      <c r="D5" s="189"/>
      <c r="E5" s="189"/>
      <c r="F5" s="189"/>
      <c r="G5" s="189"/>
      <c r="H5" s="189"/>
      <c r="I5" s="189"/>
      <c r="J5" s="189"/>
      <c r="K5" s="243"/>
    </row>
    <row r="6" spans="2:11" customFormat="1" ht="15" customHeight="1">
      <c r="B6" s="242"/>
      <c r="C6" s="314" t="s">
        <v>1577</v>
      </c>
      <c r="D6" s="314"/>
      <c r="E6" s="314"/>
      <c r="F6" s="314"/>
      <c r="G6" s="314"/>
      <c r="H6" s="314"/>
      <c r="I6" s="314"/>
      <c r="J6" s="314"/>
      <c r="K6" s="243"/>
    </row>
    <row r="7" spans="2:11" customFormat="1" ht="15" customHeight="1">
      <c r="B7" s="191"/>
      <c r="C7" s="314" t="s">
        <v>1578</v>
      </c>
      <c r="D7" s="314"/>
      <c r="E7" s="314"/>
      <c r="F7" s="314"/>
      <c r="G7" s="314"/>
      <c r="H7" s="314"/>
      <c r="I7" s="314"/>
      <c r="J7" s="314"/>
      <c r="K7" s="243"/>
    </row>
    <row r="8" spans="2:11" customFormat="1" ht="12.75" customHeight="1">
      <c r="B8" s="191"/>
      <c r="C8" s="190"/>
      <c r="D8" s="190"/>
      <c r="E8" s="190"/>
      <c r="F8" s="190"/>
      <c r="G8" s="190"/>
      <c r="H8" s="190"/>
      <c r="I8" s="190"/>
      <c r="J8" s="190"/>
      <c r="K8" s="243"/>
    </row>
    <row r="9" spans="2:11" customFormat="1" ht="15" customHeight="1">
      <c r="B9" s="191"/>
      <c r="C9" s="314" t="s">
        <v>1579</v>
      </c>
      <c r="D9" s="314"/>
      <c r="E9" s="314"/>
      <c r="F9" s="314"/>
      <c r="G9" s="314"/>
      <c r="H9" s="314"/>
      <c r="I9" s="314"/>
      <c r="J9" s="314"/>
      <c r="K9" s="243"/>
    </row>
    <row r="10" spans="2:11" customFormat="1" ht="15" customHeight="1">
      <c r="B10" s="191"/>
      <c r="C10" s="190"/>
      <c r="D10" s="314" t="s">
        <v>1580</v>
      </c>
      <c r="E10" s="314"/>
      <c r="F10" s="314"/>
      <c r="G10" s="314"/>
      <c r="H10" s="314"/>
      <c r="I10" s="314"/>
      <c r="J10" s="314"/>
      <c r="K10" s="243"/>
    </row>
    <row r="11" spans="2:11" customFormat="1" ht="15" customHeight="1">
      <c r="B11" s="191"/>
      <c r="C11" s="192"/>
      <c r="D11" s="314" t="s">
        <v>1581</v>
      </c>
      <c r="E11" s="314"/>
      <c r="F11" s="314"/>
      <c r="G11" s="314"/>
      <c r="H11" s="314"/>
      <c r="I11" s="314"/>
      <c r="J11" s="314"/>
      <c r="K11" s="243"/>
    </row>
    <row r="12" spans="2:11" customFormat="1" ht="15" customHeight="1">
      <c r="B12" s="191"/>
      <c r="C12" s="192"/>
      <c r="D12" s="190"/>
      <c r="E12" s="190"/>
      <c r="F12" s="190"/>
      <c r="G12" s="190"/>
      <c r="H12" s="190"/>
      <c r="I12" s="190"/>
      <c r="J12" s="190"/>
      <c r="K12" s="243"/>
    </row>
    <row r="13" spans="2:11" customFormat="1" ht="15" customHeight="1">
      <c r="B13" s="191"/>
      <c r="C13" s="192"/>
      <c r="D13" s="193" t="s">
        <v>1582</v>
      </c>
      <c r="E13" s="190"/>
      <c r="F13" s="190"/>
      <c r="G13" s="190"/>
      <c r="H13" s="190"/>
      <c r="I13" s="190"/>
      <c r="J13" s="190"/>
      <c r="K13" s="243"/>
    </row>
    <row r="14" spans="2:11" customFormat="1" ht="12.75" customHeight="1">
      <c r="B14" s="191"/>
      <c r="C14" s="192"/>
      <c r="D14" s="192"/>
      <c r="E14" s="192"/>
      <c r="F14" s="192"/>
      <c r="G14" s="192"/>
      <c r="H14" s="192"/>
      <c r="I14" s="192"/>
      <c r="J14" s="192"/>
      <c r="K14" s="243"/>
    </row>
    <row r="15" spans="2:11" customFormat="1" ht="15" customHeight="1">
      <c r="B15" s="191"/>
      <c r="C15" s="192"/>
      <c r="D15" s="314" t="s">
        <v>1583</v>
      </c>
      <c r="E15" s="314"/>
      <c r="F15" s="314"/>
      <c r="G15" s="314"/>
      <c r="H15" s="314"/>
      <c r="I15" s="314"/>
      <c r="J15" s="314"/>
      <c r="K15" s="243"/>
    </row>
    <row r="16" spans="2:11" customFormat="1" ht="15" customHeight="1">
      <c r="B16" s="191"/>
      <c r="C16" s="192"/>
      <c r="D16" s="314" t="s">
        <v>1584</v>
      </c>
      <c r="E16" s="314"/>
      <c r="F16" s="314"/>
      <c r="G16" s="314"/>
      <c r="H16" s="314"/>
      <c r="I16" s="314"/>
      <c r="J16" s="314"/>
      <c r="K16" s="243"/>
    </row>
    <row r="17" spans="2:11" customFormat="1" ht="15" customHeight="1">
      <c r="B17" s="191"/>
      <c r="C17" s="192"/>
      <c r="D17" s="314" t="s">
        <v>1585</v>
      </c>
      <c r="E17" s="314"/>
      <c r="F17" s="314"/>
      <c r="G17" s="314"/>
      <c r="H17" s="314"/>
      <c r="I17" s="314"/>
      <c r="J17" s="314"/>
      <c r="K17" s="243"/>
    </row>
    <row r="18" spans="2:11" customFormat="1" ht="15" customHeight="1">
      <c r="B18" s="191"/>
      <c r="C18" s="192"/>
      <c r="D18" s="192"/>
      <c r="E18" s="194" t="s">
        <v>85</v>
      </c>
      <c r="F18" s="314" t="s">
        <v>1586</v>
      </c>
      <c r="G18" s="314"/>
      <c r="H18" s="314"/>
      <c r="I18" s="314"/>
      <c r="J18" s="314"/>
      <c r="K18" s="243"/>
    </row>
    <row r="19" spans="2:11" customFormat="1" ht="15" customHeight="1">
      <c r="B19" s="191"/>
      <c r="C19" s="192"/>
      <c r="D19" s="192"/>
      <c r="E19" s="194" t="s">
        <v>1587</v>
      </c>
      <c r="F19" s="314" t="s">
        <v>1588</v>
      </c>
      <c r="G19" s="314"/>
      <c r="H19" s="314"/>
      <c r="I19" s="314"/>
      <c r="J19" s="314"/>
      <c r="K19" s="243"/>
    </row>
    <row r="20" spans="2:11" customFormat="1" ht="15" customHeight="1">
      <c r="B20" s="191"/>
      <c r="C20" s="192"/>
      <c r="D20" s="192"/>
      <c r="E20" s="194" t="s">
        <v>1589</v>
      </c>
      <c r="F20" s="314" t="s">
        <v>1590</v>
      </c>
      <c r="G20" s="314"/>
      <c r="H20" s="314"/>
      <c r="I20" s="314"/>
      <c r="J20" s="314"/>
      <c r="K20" s="243"/>
    </row>
    <row r="21" spans="2:11" customFormat="1" ht="15" customHeight="1">
      <c r="B21" s="191"/>
      <c r="C21" s="192"/>
      <c r="D21" s="192"/>
      <c r="E21" s="194" t="s">
        <v>1591</v>
      </c>
      <c r="F21" s="314" t="s">
        <v>1592</v>
      </c>
      <c r="G21" s="314"/>
      <c r="H21" s="314"/>
      <c r="I21" s="314"/>
      <c r="J21" s="314"/>
      <c r="K21" s="243"/>
    </row>
    <row r="22" spans="2:11" customFormat="1" ht="15" customHeight="1">
      <c r="B22" s="191"/>
      <c r="C22" s="192"/>
      <c r="D22" s="192"/>
      <c r="E22" s="194" t="s">
        <v>1593</v>
      </c>
      <c r="F22" s="314" t="s">
        <v>1594</v>
      </c>
      <c r="G22" s="314"/>
      <c r="H22" s="314"/>
      <c r="I22" s="314"/>
      <c r="J22" s="314"/>
      <c r="K22" s="243"/>
    </row>
    <row r="23" spans="2:11" customFormat="1" ht="15" customHeight="1">
      <c r="B23" s="191"/>
      <c r="C23" s="192"/>
      <c r="D23" s="192"/>
      <c r="E23" s="194" t="s">
        <v>1595</v>
      </c>
      <c r="F23" s="314" t="s">
        <v>1596</v>
      </c>
      <c r="G23" s="314"/>
      <c r="H23" s="314"/>
      <c r="I23" s="314"/>
      <c r="J23" s="314"/>
      <c r="K23" s="243"/>
    </row>
    <row r="24" spans="2:11" customFormat="1" ht="12.75" customHeight="1">
      <c r="B24" s="191"/>
      <c r="C24" s="192"/>
      <c r="D24" s="192"/>
      <c r="E24" s="192"/>
      <c r="F24" s="192"/>
      <c r="G24" s="192"/>
      <c r="H24" s="192"/>
      <c r="I24" s="192"/>
      <c r="J24" s="192"/>
      <c r="K24" s="243"/>
    </row>
    <row r="25" spans="2:11" customFormat="1" ht="15" customHeight="1">
      <c r="B25" s="191"/>
      <c r="C25" s="314" t="s">
        <v>1597</v>
      </c>
      <c r="D25" s="314"/>
      <c r="E25" s="314"/>
      <c r="F25" s="314"/>
      <c r="G25" s="314"/>
      <c r="H25" s="314"/>
      <c r="I25" s="314"/>
      <c r="J25" s="314"/>
      <c r="K25" s="243"/>
    </row>
    <row r="26" spans="2:11" customFormat="1" ht="15" customHeight="1">
      <c r="B26" s="191"/>
      <c r="C26" s="314" t="s">
        <v>1598</v>
      </c>
      <c r="D26" s="314"/>
      <c r="E26" s="314"/>
      <c r="F26" s="314"/>
      <c r="G26" s="314"/>
      <c r="H26" s="314"/>
      <c r="I26" s="314"/>
      <c r="J26" s="314"/>
      <c r="K26" s="243"/>
    </row>
    <row r="27" spans="2:11" customFormat="1" ht="15" customHeight="1">
      <c r="B27" s="191"/>
      <c r="C27" s="190"/>
      <c r="D27" s="314" t="s">
        <v>1599</v>
      </c>
      <c r="E27" s="314"/>
      <c r="F27" s="314"/>
      <c r="G27" s="314"/>
      <c r="H27" s="314"/>
      <c r="I27" s="314"/>
      <c r="J27" s="314"/>
      <c r="K27" s="243"/>
    </row>
    <row r="28" spans="2:11" customFormat="1" ht="15" customHeight="1">
      <c r="B28" s="191"/>
      <c r="C28" s="192"/>
      <c r="D28" s="314" t="s">
        <v>1600</v>
      </c>
      <c r="E28" s="314"/>
      <c r="F28" s="314"/>
      <c r="G28" s="314"/>
      <c r="H28" s="314"/>
      <c r="I28" s="314"/>
      <c r="J28" s="314"/>
      <c r="K28" s="243"/>
    </row>
    <row r="29" spans="2:11" customFormat="1" ht="12.75" customHeight="1">
      <c r="B29" s="191"/>
      <c r="C29" s="192"/>
      <c r="D29" s="192"/>
      <c r="E29" s="192"/>
      <c r="F29" s="192"/>
      <c r="G29" s="192"/>
      <c r="H29" s="192"/>
      <c r="I29" s="192"/>
      <c r="J29" s="192"/>
      <c r="K29" s="243"/>
    </row>
    <row r="30" spans="2:11" customFormat="1" ht="15" customHeight="1">
      <c r="B30" s="191"/>
      <c r="C30" s="192"/>
      <c r="D30" s="314" t="s">
        <v>1601</v>
      </c>
      <c r="E30" s="314"/>
      <c r="F30" s="314"/>
      <c r="G30" s="314"/>
      <c r="H30" s="314"/>
      <c r="I30" s="314"/>
      <c r="J30" s="314"/>
      <c r="K30" s="243"/>
    </row>
    <row r="31" spans="2:11" customFormat="1" ht="15" customHeight="1">
      <c r="B31" s="191"/>
      <c r="C31" s="192"/>
      <c r="D31" s="314" t="s">
        <v>1602</v>
      </c>
      <c r="E31" s="314"/>
      <c r="F31" s="314"/>
      <c r="G31" s="314"/>
      <c r="H31" s="314"/>
      <c r="I31" s="314"/>
      <c r="J31" s="314"/>
      <c r="K31" s="243"/>
    </row>
    <row r="32" spans="2:11" customFormat="1" ht="12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243"/>
    </row>
    <row r="33" spans="2:11" customFormat="1" ht="15" customHeight="1">
      <c r="B33" s="191"/>
      <c r="C33" s="192"/>
      <c r="D33" s="314" t="s">
        <v>1603</v>
      </c>
      <c r="E33" s="314"/>
      <c r="F33" s="314"/>
      <c r="G33" s="314"/>
      <c r="H33" s="314"/>
      <c r="I33" s="314"/>
      <c r="J33" s="314"/>
      <c r="K33" s="243"/>
    </row>
    <row r="34" spans="2:11" customFormat="1" ht="15" customHeight="1">
      <c r="B34" s="191"/>
      <c r="C34" s="192"/>
      <c r="D34" s="314" t="s">
        <v>1604</v>
      </c>
      <c r="E34" s="314"/>
      <c r="F34" s="314"/>
      <c r="G34" s="314"/>
      <c r="H34" s="314"/>
      <c r="I34" s="314"/>
      <c r="J34" s="314"/>
      <c r="K34" s="243"/>
    </row>
    <row r="35" spans="2:11" customFormat="1" ht="15" customHeight="1">
      <c r="B35" s="191"/>
      <c r="C35" s="192"/>
      <c r="D35" s="314" t="s">
        <v>1605</v>
      </c>
      <c r="E35" s="314"/>
      <c r="F35" s="314"/>
      <c r="G35" s="314"/>
      <c r="H35" s="314"/>
      <c r="I35" s="314"/>
      <c r="J35" s="314"/>
      <c r="K35" s="243"/>
    </row>
    <row r="36" spans="2:11" customFormat="1" ht="15" customHeight="1">
      <c r="B36" s="191"/>
      <c r="C36" s="192"/>
      <c r="D36" s="190"/>
      <c r="E36" s="193" t="s">
        <v>115</v>
      </c>
      <c r="F36" s="190"/>
      <c r="G36" s="314" t="s">
        <v>1606</v>
      </c>
      <c r="H36" s="314"/>
      <c r="I36" s="314"/>
      <c r="J36" s="314"/>
      <c r="K36" s="243"/>
    </row>
    <row r="37" spans="2:11" customFormat="1" ht="30.75" customHeight="1">
      <c r="B37" s="191"/>
      <c r="C37" s="192"/>
      <c r="D37" s="190"/>
      <c r="E37" s="193" t="s">
        <v>1607</v>
      </c>
      <c r="F37" s="190"/>
      <c r="G37" s="314" t="s">
        <v>1608</v>
      </c>
      <c r="H37" s="314"/>
      <c r="I37" s="314"/>
      <c r="J37" s="314"/>
      <c r="K37" s="243"/>
    </row>
    <row r="38" spans="2:11" customFormat="1" ht="15" customHeight="1">
      <c r="B38" s="191"/>
      <c r="C38" s="192"/>
      <c r="D38" s="190"/>
      <c r="E38" s="193" t="s">
        <v>59</v>
      </c>
      <c r="F38" s="190"/>
      <c r="G38" s="314" t="s">
        <v>1609</v>
      </c>
      <c r="H38" s="314"/>
      <c r="I38" s="314"/>
      <c r="J38" s="314"/>
      <c r="K38" s="243"/>
    </row>
    <row r="39" spans="2:11" customFormat="1" ht="15" customHeight="1">
      <c r="B39" s="191"/>
      <c r="C39" s="192"/>
      <c r="D39" s="190"/>
      <c r="E39" s="193" t="s">
        <v>60</v>
      </c>
      <c r="F39" s="190"/>
      <c r="G39" s="314" t="s">
        <v>1610</v>
      </c>
      <c r="H39" s="314"/>
      <c r="I39" s="314"/>
      <c r="J39" s="314"/>
      <c r="K39" s="243"/>
    </row>
    <row r="40" spans="2:11" customFormat="1" ht="15" customHeight="1">
      <c r="B40" s="191"/>
      <c r="C40" s="192"/>
      <c r="D40" s="190"/>
      <c r="E40" s="193" t="s">
        <v>116</v>
      </c>
      <c r="F40" s="190"/>
      <c r="G40" s="314" t="s">
        <v>1611</v>
      </c>
      <c r="H40" s="314"/>
      <c r="I40" s="314"/>
      <c r="J40" s="314"/>
      <c r="K40" s="243"/>
    </row>
    <row r="41" spans="2:11" customFormat="1" ht="15" customHeight="1">
      <c r="B41" s="191"/>
      <c r="C41" s="192"/>
      <c r="D41" s="190"/>
      <c r="E41" s="193" t="s">
        <v>117</v>
      </c>
      <c r="F41" s="190"/>
      <c r="G41" s="314" t="s">
        <v>1612</v>
      </c>
      <c r="H41" s="314"/>
      <c r="I41" s="314"/>
      <c r="J41" s="314"/>
      <c r="K41" s="243"/>
    </row>
    <row r="42" spans="2:11" customFormat="1" ht="15" customHeight="1">
      <c r="B42" s="191"/>
      <c r="C42" s="192"/>
      <c r="D42" s="190"/>
      <c r="E42" s="193" t="s">
        <v>1613</v>
      </c>
      <c r="F42" s="190"/>
      <c r="G42" s="314" t="s">
        <v>1614</v>
      </c>
      <c r="H42" s="314"/>
      <c r="I42" s="314"/>
      <c r="J42" s="314"/>
      <c r="K42" s="243"/>
    </row>
    <row r="43" spans="2:11" customFormat="1" ht="15" customHeight="1">
      <c r="B43" s="191"/>
      <c r="C43" s="192"/>
      <c r="D43" s="190"/>
      <c r="E43" s="193"/>
      <c r="F43" s="190"/>
      <c r="G43" s="314" t="s">
        <v>1615</v>
      </c>
      <c r="H43" s="314"/>
      <c r="I43" s="314"/>
      <c r="J43" s="314"/>
      <c r="K43" s="243"/>
    </row>
    <row r="44" spans="2:11" customFormat="1" ht="15" customHeight="1">
      <c r="B44" s="191"/>
      <c r="C44" s="192"/>
      <c r="D44" s="190"/>
      <c r="E44" s="193" t="s">
        <v>1616</v>
      </c>
      <c r="F44" s="190"/>
      <c r="G44" s="314" t="s">
        <v>1617</v>
      </c>
      <c r="H44" s="314"/>
      <c r="I44" s="314"/>
      <c r="J44" s="314"/>
      <c r="K44" s="243"/>
    </row>
    <row r="45" spans="2:11" customFormat="1" ht="15" customHeight="1">
      <c r="B45" s="191"/>
      <c r="C45" s="192"/>
      <c r="D45" s="190"/>
      <c r="E45" s="193" t="s">
        <v>119</v>
      </c>
      <c r="F45" s="190"/>
      <c r="G45" s="314" t="s">
        <v>1618</v>
      </c>
      <c r="H45" s="314"/>
      <c r="I45" s="314"/>
      <c r="J45" s="314"/>
      <c r="K45" s="243"/>
    </row>
    <row r="46" spans="2:11" customFormat="1" ht="12.75" customHeight="1">
      <c r="B46" s="191"/>
      <c r="C46" s="192"/>
      <c r="D46" s="190"/>
      <c r="E46" s="190"/>
      <c r="F46" s="190"/>
      <c r="G46" s="190"/>
      <c r="H46" s="190"/>
      <c r="I46" s="190"/>
      <c r="J46" s="190"/>
      <c r="K46" s="243"/>
    </row>
    <row r="47" spans="2:11" customFormat="1" ht="15" customHeight="1">
      <c r="B47" s="191"/>
      <c r="C47" s="192"/>
      <c r="D47" s="314" t="s">
        <v>1619</v>
      </c>
      <c r="E47" s="314"/>
      <c r="F47" s="314"/>
      <c r="G47" s="314"/>
      <c r="H47" s="314"/>
      <c r="I47" s="314"/>
      <c r="J47" s="314"/>
      <c r="K47" s="243"/>
    </row>
    <row r="48" spans="2:11" customFormat="1" ht="15" customHeight="1">
      <c r="B48" s="191"/>
      <c r="C48" s="192"/>
      <c r="D48" s="192"/>
      <c r="E48" s="314" t="s">
        <v>1620</v>
      </c>
      <c r="F48" s="314"/>
      <c r="G48" s="314"/>
      <c r="H48" s="314"/>
      <c r="I48" s="314"/>
      <c r="J48" s="314"/>
      <c r="K48" s="243"/>
    </row>
    <row r="49" spans="2:11" customFormat="1" ht="15" customHeight="1">
      <c r="B49" s="191"/>
      <c r="C49" s="192"/>
      <c r="D49" s="192"/>
      <c r="E49" s="314" t="s">
        <v>1621</v>
      </c>
      <c r="F49" s="314"/>
      <c r="G49" s="314"/>
      <c r="H49" s="314"/>
      <c r="I49" s="314"/>
      <c r="J49" s="314"/>
      <c r="K49" s="243"/>
    </row>
    <row r="50" spans="2:11" customFormat="1" ht="15" customHeight="1">
      <c r="B50" s="191"/>
      <c r="C50" s="192"/>
      <c r="D50" s="192"/>
      <c r="E50" s="314" t="s">
        <v>1622</v>
      </c>
      <c r="F50" s="314"/>
      <c r="G50" s="314"/>
      <c r="H50" s="314"/>
      <c r="I50" s="314"/>
      <c r="J50" s="314"/>
      <c r="K50" s="243"/>
    </row>
    <row r="51" spans="2:11" customFormat="1" ht="15" customHeight="1">
      <c r="B51" s="191"/>
      <c r="C51" s="192"/>
      <c r="D51" s="314" t="s">
        <v>1623</v>
      </c>
      <c r="E51" s="314"/>
      <c r="F51" s="314"/>
      <c r="G51" s="314"/>
      <c r="H51" s="314"/>
      <c r="I51" s="314"/>
      <c r="J51" s="314"/>
      <c r="K51" s="243"/>
    </row>
    <row r="52" spans="2:11" customFormat="1" ht="25.5" customHeight="1">
      <c r="B52" s="242"/>
      <c r="C52" s="315" t="s">
        <v>1624</v>
      </c>
      <c r="D52" s="315"/>
      <c r="E52" s="315"/>
      <c r="F52" s="315"/>
      <c r="G52" s="315"/>
      <c r="H52" s="315"/>
      <c r="I52" s="315"/>
      <c r="J52" s="315"/>
      <c r="K52" s="243"/>
    </row>
    <row r="53" spans="2:11" customFormat="1" ht="5.25" customHeight="1">
      <c r="B53" s="242"/>
      <c r="C53" s="189"/>
      <c r="D53" s="189"/>
      <c r="E53" s="189"/>
      <c r="F53" s="189"/>
      <c r="G53" s="189"/>
      <c r="H53" s="189"/>
      <c r="I53" s="189"/>
      <c r="J53" s="189"/>
      <c r="K53" s="243"/>
    </row>
    <row r="54" spans="2:11" customFormat="1" ht="15" customHeight="1">
      <c r="B54" s="242"/>
      <c r="C54" s="314" t="s">
        <v>1625</v>
      </c>
      <c r="D54" s="314"/>
      <c r="E54" s="314"/>
      <c r="F54" s="314"/>
      <c r="G54" s="314"/>
      <c r="H54" s="314"/>
      <c r="I54" s="314"/>
      <c r="J54" s="314"/>
      <c r="K54" s="243"/>
    </row>
    <row r="55" spans="2:11" customFormat="1" ht="15" customHeight="1">
      <c r="B55" s="242"/>
      <c r="C55" s="314" t="s">
        <v>1626</v>
      </c>
      <c r="D55" s="314"/>
      <c r="E55" s="314"/>
      <c r="F55" s="314"/>
      <c r="G55" s="314"/>
      <c r="H55" s="314"/>
      <c r="I55" s="314"/>
      <c r="J55" s="314"/>
      <c r="K55" s="243"/>
    </row>
    <row r="56" spans="2:11" customFormat="1" ht="12.75" customHeight="1">
      <c r="B56" s="242"/>
      <c r="C56" s="190"/>
      <c r="D56" s="190"/>
      <c r="E56" s="190"/>
      <c r="F56" s="190"/>
      <c r="G56" s="190"/>
      <c r="H56" s="190"/>
      <c r="I56" s="190"/>
      <c r="J56" s="190"/>
      <c r="K56" s="243"/>
    </row>
    <row r="57" spans="2:11" customFormat="1" ht="15" customHeight="1">
      <c r="B57" s="242"/>
      <c r="C57" s="314" t="s">
        <v>1627</v>
      </c>
      <c r="D57" s="314"/>
      <c r="E57" s="314"/>
      <c r="F57" s="314"/>
      <c r="G57" s="314"/>
      <c r="H57" s="314"/>
      <c r="I57" s="314"/>
      <c r="J57" s="314"/>
      <c r="K57" s="243"/>
    </row>
    <row r="58" spans="2:11" customFormat="1" ht="15" customHeight="1">
      <c r="B58" s="242"/>
      <c r="C58" s="192"/>
      <c r="D58" s="314" t="s">
        <v>1628</v>
      </c>
      <c r="E58" s="314"/>
      <c r="F58" s="314"/>
      <c r="G58" s="314"/>
      <c r="H58" s="314"/>
      <c r="I58" s="314"/>
      <c r="J58" s="314"/>
      <c r="K58" s="243"/>
    </row>
    <row r="59" spans="2:11" customFormat="1" ht="15" customHeight="1">
      <c r="B59" s="242"/>
      <c r="C59" s="192"/>
      <c r="D59" s="314" t="s">
        <v>1629</v>
      </c>
      <c r="E59" s="314"/>
      <c r="F59" s="314"/>
      <c r="G59" s="314"/>
      <c r="H59" s="314"/>
      <c r="I59" s="314"/>
      <c r="J59" s="314"/>
      <c r="K59" s="243"/>
    </row>
    <row r="60" spans="2:11" customFormat="1" ht="15" customHeight="1">
      <c r="B60" s="242"/>
      <c r="C60" s="192"/>
      <c r="D60" s="314" t="s">
        <v>1630</v>
      </c>
      <c r="E60" s="314"/>
      <c r="F60" s="314"/>
      <c r="G60" s="314"/>
      <c r="H60" s="314"/>
      <c r="I60" s="314"/>
      <c r="J60" s="314"/>
      <c r="K60" s="243"/>
    </row>
    <row r="61" spans="2:11" customFormat="1" ht="15" customHeight="1">
      <c r="B61" s="242"/>
      <c r="C61" s="192"/>
      <c r="D61" s="314" t="s">
        <v>1631</v>
      </c>
      <c r="E61" s="314"/>
      <c r="F61" s="314"/>
      <c r="G61" s="314"/>
      <c r="H61" s="314"/>
      <c r="I61" s="314"/>
      <c r="J61" s="314"/>
      <c r="K61" s="243"/>
    </row>
    <row r="62" spans="2:11" customFormat="1" ht="15" customHeight="1">
      <c r="B62" s="242"/>
      <c r="C62" s="192"/>
      <c r="D62" s="313" t="s">
        <v>1632</v>
      </c>
      <c r="E62" s="313"/>
      <c r="F62" s="313"/>
      <c r="G62" s="313"/>
      <c r="H62" s="313"/>
      <c r="I62" s="313"/>
      <c r="J62" s="313"/>
      <c r="K62" s="243"/>
    </row>
    <row r="63" spans="2:11" customFormat="1" ht="15" customHeight="1">
      <c r="B63" s="242"/>
      <c r="C63" s="192"/>
      <c r="D63" s="314" t="s">
        <v>1633</v>
      </c>
      <c r="E63" s="314"/>
      <c r="F63" s="314"/>
      <c r="G63" s="314"/>
      <c r="H63" s="314"/>
      <c r="I63" s="314"/>
      <c r="J63" s="314"/>
      <c r="K63" s="243"/>
    </row>
    <row r="64" spans="2:11" customFormat="1" ht="12.75" customHeight="1">
      <c r="B64" s="242"/>
      <c r="C64" s="192"/>
      <c r="D64" s="192"/>
      <c r="E64" s="195"/>
      <c r="F64" s="192"/>
      <c r="G64" s="192"/>
      <c r="H64" s="192"/>
      <c r="I64" s="192"/>
      <c r="J64" s="192"/>
      <c r="K64" s="243"/>
    </row>
    <row r="65" spans="2:11" customFormat="1" ht="15" customHeight="1">
      <c r="B65" s="242"/>
      <c r="C65" s="192"/>
      <c r="D65" s="314" t="s">
        <v>1634</v>
      </c>
      <c r="E65" s="314"/>
      <c r="F65" s="314"/>
      <c r="G65" s="314"/>
      <c r="H65" s="314"/>
      <c r="I65" s="314"/>
      <c r="J65" s="314"/>
      <c r="K65" s="243"/>
    </row>
    <row r="66" spans="2:11" customFormat="1" ht="15" customHeight="1">
      <c r="B66" s="242"/>
      <c r="C66" s="192"/>
      <c r="D66" s="313" t="s">
        <v>1635</v>
      </c>
      <c r="E66" s="313"/>
      <c r="F66" s="313"/>
      <c r="G66" s="313"/>
      <c r="H66" s="313"/>
      <c r="I66" s="313"/>
      <c r="J66" s="313"/>
      <c r="K66" s="243"/>
    </row>
    <row r="67" spans="2:11" customFormat="1" ht="15" customHeight="1">
      <c r="B67" s="242"/>
      <c r="C67" s="192"/>
      <c r="D67" s="314" t="s">
        <v>1636</v>
      </c>
      <c r="E67" s="314"/>
      <c r="F67" s="314"/>
      <c r="G67" s="314"/>
      <c r="H67" s="314"/>
      <c r="I67" s="314"/>
      <c r="J67" s="314"/>
      <c r="K67" s="243"/>
    </row>
    <row r="68" spans="2:11" customFormat="1" ht="15" customHeight="1">
      <c r="B68" s="242"/>
      <c r="C68" s="192"/>
      <c r="D68" s="314" t="s">
        <v>1637</v>
      </c>
      <c r="E68" s="314"/>
      <c r="F68" s="314"/>
      <c r="G68" s="314"/>
      <c r="H68" s="314"/>
      <c r="I68" s="314"/>
      <c r="J68" s="314"/>
      <c r="K68" s="243"/>
    </row>
    <row r="69" spans="2:11" customFormat="1" ht="15" customHeight="1">
      <c r="B69" s="242"/>
      <c r="C69" s="192"/>
      <c r="D69" s="314" t="s">
        <v>1638</v>
      </c>
      <c r="E69" s="314"/>
      <c r="F69" s="314"/>
      <c r="G69" s="314"/>
      <c r="H69" s="314"/>
      <c r="I69" s="314"/>
      <c r="J69" s="314"/>
      <c r="K69" s="243"/>
    </row>
    <row r="70" spans="2:11" customFormat="1" ht="15" customHeight="1">
      <c r="B70" s="242"/>
      <c r="C70" s="192"/>
      <c r="D70" s="314" t="s">
        <v>1639</v>
      </c>
      <c r="E70" s="314"/>
      <c r="F70" s="314"/>
      <c r="G70" s="314"/>
      <c r="H70" s="314"/>
      <c r="I70" s="314"/>
      <c r="J70" s="314"/>
      <c r="K70" s="243"/>
    </row>
    <row r="71" spans="2:11" customFormat="1" ht="12.75" customHeight="1">
      <c r="B71" s="244"/>
      <c r="C71" s="196"/>
      <c r="D71" s="196"/>
      <c r="E71" s="196"/>
      <c r="F71" s="196"/>
      <c r="G71" s="196"/>
      <c r="H71" s="196"/>
      <c r="I71" s="196"/>
      <c r="J71" s="196"/>
      <c r="K71" s="245"/>
    </row>
    <row r="72" spans="2:11" customFormat="1" ht="18.7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7"/>
    </row>
    <row r="73" spans="2:11" customFormat="1" ht="18.75" customHeight="1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pans="2:11" customFormat="1" ht="7.5" customHeight="1">
      <c r="B74" s="248"/>
      <c r="C74" s="249"/>
      <c r="D74" s="249"/>
      <c r="E74" s="249"/>
      <c r="F74" s="249"/>
      <c r="G74" s="249"/>
      <c r="H74" s="249"/>
      <c r="I74" s="249"/>
      <c r="J74" s="249"/>
      <c r="K74" s="250"/>
    </row>
    <row r="75" spans="2:11" customFormat="1" ht="45" customHeight="1">
      <c r="B75" s="251"/>
      <c r="C75" s="312" t="s">
        <v>1640</v>
      </c>
      <c r="D75" s="312"/>
      <c r="E75" s="312"/>
      <c r="F75" s="312"/>
      <c r="G75" s="312"/>
      <c r="H75" s="312"/>
      <c r="I75" s="312"/>
      <c r="J75" s="312"/>
      <c r="K75" s="252"/>
    </row>
    <row r="76" spans="2:11" customFormat="1" ht="17.25" customHeight="1">
      <c r="B76" s="251"/>
      <c r="C76" s="197" t="s">
        <v>1641</v>
      </c>
      <c r="D76" s="197"/>
      <c r="E76" s="197"/>
      <c r="F76" s="197" t="s">
        <v>1642</v>
      </c>
      <c r="G76" s="198"/>
      <c r="H76" s="197" t="s">
        <v>60</v>
      </c>
      <c r="I76" s="197" t="s">
        <v>63</v>
      </c>
      <c r="J76" s="197" t="s">
        <v>1643</v>
      </c>
      <c r="K76" s="252"/>
    </row>
    <row r="77" spans="2:11" customFormat="1" ht="17.25" customHeight="1">
      <c r="B77" s="251"/>
      <c r="C77" s="199" t="s">
        <v>1644</v>
      </c>
      <c r="D77" s="199"/>
      <c r="E77" s="199"/>
      <c r="F77" s="200" t="s">
        <v>1645</v>
      </c>
      <c r="G77" s="201"/>
      <c r="H77" s="199"/>
      <c r="I77" s="199"/>
      <c r="J77" s="199" t="s">
        <v>1646</v>
      </c>
      <c r="K77" s="252"/>
    </row>
    <row r="78" spans="2:11" customFormat="1" ht="5.25" customHeight="1">
      <c r="B78" s="251"/>
      <c r="C78" s="202"/>
      <c r="D78" s="202"/>
      <c r="E78" s="202"/>
      <c r="F78" s="202"/>
      <c r="G78" s="203"/>
      <c r="H78" s="202"/>
      <c r="I78" s="202"/>
      <c r="J78" s="202"/>
      <c r="K78" s="252"/>
    </row>
    <row r="79" spans="2:11" customFormat="1" ht="15" customHeight="1">
      <c r="B79" s="251"/>
      <c r="C79" s="193" t="s">
        <v>59</v>
      </c>
      <c r="D79" s="204"/>
      <c r="E79" s="204"/>
      <c r="F79" s="205" t="s">
        <v>1647</v>
      </c>
      <c r="G79" s="206"/>
      <c r="H79" s="193" t="s">
        <v>1648</v>
      </c>
      <c r="I79" s="193" t="s">
        <v>1649</v>
      </c>
      <c r="J79" s="193">
        <v>20</v>
      </c>
      <c r="K79" s="252"/>
    </row>
    <row r="80" spans="2:11" customFormat="1" ht="15" customHeight="1">
      <c r="B80" s="251"/>
      <c r="C80" s="193" t="s">
        <v>1650</v>
      </c>
      <c r="D80" s="193"/>
      <c r="E80" s="193"/>
      <c r="F80" s="205" t="s">
        <v>1647</v>
      </c>
      <c r="G80" s="206"/>
      <c r="H80" s="193" t="s">
        <v>1651</v>
      </c>
      <c r="I80" s="193" t="s">
        <v>1649</v>
      </c>
      <c r="J80" s="193">
        <v>120</v>
      </c>
      <c r="K80" s="252"/>
    </row>
    <row r="81" spans="2:11" customFormat="1" ht="15" customHeight="1">
      <c r="B81" s="207"/>
      <c r="C81" s="193" t="s">
        <v>1652</v>
      </c>
      <c r="D81" s="193"/>
      <c r="E81" s="193"/>
      <c r="F81" s="205" t="s">
        <v>1653</v>
      </c>
      <c r="G81" s="206"/>
      <c r="H81" s="193" t="s">
        <v>1654</v>
      </c>
      <c r="I81" s="193" t="s">
        <v>1649</v>
      </c>
      <c r="J81" s="193">
        <v>50</v>
      </c>
      <c r="K81" s="252"/>
    </row>
    <row r="82" spans="2:11" customFormat="1" ht="15" customHeight="1">
      <c r="B82" s="207"/>
      <c r="C82" s="193" t="s">
        <v>1655</v>
      </c>
      <c r="D82" s="193"/>
      <c r="E82" s="193"/>
      <c r="F82" s="205" t="s">
        <v>1647</v>
      </c>
      <c r="G82" s="206"/>
      <c r="H82" s="193" t="s">
        <v>1656</v>
      </c>
      <c r="I82" s="193" t="s">
        <v>1657</v>
      </c>
      <c r="J82" s="193"/>
      <c r="K82" s="252"/>
    </row>
    <row r="83" spans="2:11" customFormat="1" ht="15" customHeight="1">
      <c r="B83" s="207"/>
      <c r="C83" s="193" t="s">
        <v>1658</v>
      </c>
      <c r="D83" s="193"/>
      <c r="E83" s="193"/>
      <c r="F83" s="205" t="s">
        <v>1653</v>
      </c>
      <c r="G83" s="193"/>
      <c r="H83" s="193" t="s">
        <v>1659</v>
      </c>
      <c r="I83" s="193" t="s">
        <v>1649</v>
      </c>
      <c r="J83" s="193">
        <v>15</v>
      </c>
      <c r="K83" s="252"/>
    </row>
    <row r="84" spans="2:11" customFormat="1" ht="15" customHeight="1">
      <c r="B84" s="207"/>
      <c r="C84" s="193" t="s">
        <v>1660</v>
      </c>
      <c r="D84" s="193"/>
      <c r="E84" s="193"/>
      <c r="F84" s="205" t="s">
        <v>1653</v>
      </c>
      <c r="G84" s="193"/>
      <c r="H84" s="193" t="s">
        <v>1661</v>
      </c>
      <c r="I84" s="193" t="s">
        <v>1649</v>
      </c>
      <c r="J84" s="193">
        <v>15</v>
      </c>
      <c r="K84" s="252"/>
    </row>
    <row r="85" spans="2:11" customFormat="1" ht="15" customHeight="1">
      <c r="B85" s="207"/>
      <c r="C85" s="193" t="s">
        <v>1662</v>
      </c>
      <c r="D85" s="193"/>
      <c r="E85" s="193"/>
      <c r="F85" s="205" t="s">
        <v>1653</v>
      </c>
      <c r="G85" s="193"/>
      <c r="H85" s="193" t="s">
        <v>1663</v>
      </c>
      <c r="I85" s="193" t="s">
        <v>1649</v>
      </c>
      <c r="J85" s="193">
        <v>20</v>
      </c>
      <c r="K85" s="252"/>
    </row>
    <row r="86" spans="2:11" customFormat="1" ht="15" customHeight="1">
      <c r="B86" s="207"/>
      <c r="C86" s="193" t="s">
        <v>1664</v>
      </c>
      <c r="D86" s="193"/>
      <c r="E86" s="193"/>
      <c r="F86" s="205" t="s">
        <v>1653</v>
      </c>
      <c r="G86" s="193"/>
      <c r="H86" s="193" t="s">
        <v>1665</v>
      </c>
      <c r="I86" s="193" t="s">
        <v>1649</v>
      </c>
      <c r="J86" s="193">
        <v>20</v>
      </c>
      <c r="K86" s="252"/>
    </row>
    <row r="87" spans="2:11" customFormat="1" ht="15" customHeight="1">
      <c r="B87" s="207"/>
      <c r="C87" s="193" t="s">
        <v>1666</v>
      </c>
      <c r="D87" s="193"/>
      <c r="E87" s="193"/>
      <c r="F87" s="205" t="s">
        <v>1653</v>
      </c>
      <c r="G87" s="206"/>
      <c r="H87" s="193" t="s">
        <v>1667</v>
      </c>
      <c r="I87" s="193" t="s">
        <v>1649</v>
      </c>
      <c r="J87" s="193">
        <v>50</v>
      </c>
      <c r="K87" s="252"/>
    </row>
    <row r="88" spans="2:11" customFormat="1" ht="15" customHeight="1">
      <c r="B88" s="207"/>
      <c r="C88" s="193" t="s">
        <v>1668</v>
      </c>
      <c r="D88" s="193"/>
      <c r="E88" s="193"/>
      <c r="F88" s="205" t="s">
        <v>1653</v>
      </c>
      <c r="G88" s="206"/>
      <c r="H88" s="193" t="s">
        <v>1669</v>
      </c>
      <c r="I88" s="193" t="s">
        <v>1649</v>
      </c>
      <c r="J88" s="193">
        <v>20</v>
      </c>
      <c r="K88" s="252"/>
    </row>
    <row r="89" spans="2:11" customFormat="1" ht="15" customHeight="1">
      <c r="B89" s="207"/>
      <c r="C89" s="193" t="s">
        <v>1670</v>
      </c>
      <c r="D89" s="193"/>
      <c r="E89" s="193"/>
      <c r="F89" s="205" t="s">
        <v>1653</v>
      </c>
      <c r="G89" s="206"/>
      <c r="H89" s="193" t="s">
        <v>1671</v>
      </c>
      <c r="I89" s="193" t="s">
        <v>1649</v>
      </c>
      <c r="J89" s="193">
        <v>20</v>
      </c>
      <c r="K89" s="252"/>
    </row>
    <row r="90" spans="2:11" customFormat="1" ht="15" customHeight="1">
      <c r="B90" s="207"/>
      <c r="C90" s="193" t="s">
        <v>1672</v>
      </c>
      <c r="D90" s="193"/>
      <c r="E90" s="193"/>
      <c r="F90" s="205" t="s">
        <v>1653</v>
      </c>
      <c r="G90" s="206"/>
      <c r="H90" s="193" t="s">
        <v>1673</v>
      </c>
      <c r="I90" s="193" t="s">
        <v>1649</v>
      </c>
      <c r="J90" s="193">
        <v>50</v>
      </c>
      <c r="K90" s="252"/>
    </row>
    <row r="91" spans="2:11" customFormat="1" ht="15" customHeight="1">
      <c r="B91" s="207"/>
      <c r="C91" s="193" t="s">
        <v>1674</v>
      </c>
      <c r="D91" s="193"/>
      <c r="E91" s="193"/>
      <c r="F91" s="205" t="s">
        <v>1653</v>
      </c>
      <c r="G91" s="206"/>
      <c r="H91" s="193" t="s">
        <v>1674</v>
      </c>
      <c r="I91" s="193" t="s">
        <v>1649</v>
      </c>
      <c r="J91" s="193">
        <v>50</v>
      </c>
      <c r="K91" s="252"/>
    </row>
    <row r="92" spans="2:11" customFormat="1" ht="15" customHeight="1">
      <c r="B92" s="207"/>
      <c r="C92" s="193" t="s">
        <v>1675</v>
      </c>
      <c r="D92" s="193"/>
      <c r="E92" s="193"/>
      <c r="F92" s="205" t="s">
        <v>1653</v>
      </c>
      <c r="G92" s="206"/>
      <c r="H92" s="193" t="s">
        <v>1676</v>
      </c>
      <c r="I92" s="193" t="s">
        <v>1649</v>
      </c>
      <c r="J92" s="193">
        <v>255</v>
      </c>
      <c r="K92" s="252"/>
    </row>
    <row r="93" spans="2:11" customFormat="1" ht="15" customHeight="1">
      <c r="B93" s="207"/>
      <c r="C93" s="193" t="s">
        <v>1677</v>
      </c>
      <c r="D93" s="193"/>
      <c r="E93" s="193"/>
      <c r="F93" s="205" t="s">
        <v>1647</v>
      </c>
      <c r="G93" s="206"/>
      <c r="H93" s="193" t="s">
        <v>1678</v>
      </c>
      <c r="I93" s="193" t="s">
        <v>1679</v>
      </c>
      <c r="J93" s="193"/>
      <c r="K93" s="252"/>
    </row>
    <row r="94" spans="2:11" customFormat="1" ht="15" customHeight="1">
      <c r="B94" s="207"/>
      <c r="C94" s="193" t="s">
        <v>1680</v>
      </c>
      <c r="D94" s="193"/>
      <c r="E94" s="193"/>
      <c r="F94" s="205" t="s">
        <v>1647</v>
      </c>
      <c r="G94" s="206"/>
      <c r="H94" s="193" t="s">
        <v>1681</v>
      </c>
      <c r="I94" s="193" t="s">
        <v>1682</v>
      </c>
      <c r="J94" s="193"/>
      <c r="K94" s="252"/>
    </row>
    <row r="95" spans="2:11" customFormat="1" ht="15" customHeight="1">
      <c r="B95" s="207"/>
      <c r="C95" s="193" t="s">
        <v>1683</v>
      </c>
      <c r="D95" s="193"/>
      <c r="E95" s="193"/>
      <c r="F95" s="205" t="s">
        <v>1647</v>
      </c>
      <c r="G95" s="206"/>
      <c r="H95" s="193" t="s">
        <v>1683</v>
      </c>
      <c r="I95" s="193" t="s">
        <v>1682</v>
      </c>
      <c r="J95" s="193"/>
      <c r="K95" s="252"/>
    </row>
    <row r="96" spans="2:11" customFormat="1" ht="15" customHeight="1">
      <c r="B96" s="207"/>
      <c r="C96" s="193" t="s">
        <v>44</v>
      </c>
      <c r="D96" s="193"/>
      <c r="E96" s="193"/>
      <c r="F96" s="205" t="s">
        <v>1647</v>
      </c>
      <c r="G96" s="206"/>
      <c r="H96" s="193" t="s">
        <v>1684</v>
      </c>
      <c r="I96" s="193" t="s">
        <v>1682</v>
      </c>
      <c r="J96" s="193"/>
      <c r="K96" s="252"/>
    </row>
    <row r="97" spans="2:11" customFormat="1" ht="15" customHeight="1">
      <c r="B97" s="207"/>
      <c r="C97" s="193" t="s">
        <v>54</v>
      </c>
      <c r="D97" s="193"/>
      <c r="E97" s="193"/>
      <c r="F97" s="205" t="s">
        <v>1647</v>
      </c>
      <c r="G97" s="206"/>
      <c r="H97" s="193" t="s">
        <v>1685</v>
      </c>
      <c r="I97" s="193" t="s">
        <v>1682</v>
      </c>
      <c r="J97" s="193"/>
      <c r="K97" s="252"/>
    </row>
    <row r="98" spans="2:11" customFormat="1" ht="15" customHeight="1">
      <c r="B98" s="253"/>
      <c r="C98" s="208"/>
      <c r="D98" s="208"/>
      <c r="E98" s="208"/>
      <c r="F98" s="208"/>
      <c r="G98" s="208"/>
      <c r="H98" s="208"/>
      <c r="I98" s="208"/>
      <c r="J98" s="208"/>
      <c r="K98" s="254"/>
    </row>
    <row r="99" spans="2:11" customFormat="1" ht="18.75" customHeight="1">
      <c r="B99" s="255"/>
      <c r="C99" s="209"/>
      <c r="D99" s="209"/>
      <c r="E99" s="209"/>
      <c r="F99" s="209"/>
      <c r="G99" s="209"/>
      <c r="H99" s="209"/>
      <c r="I99" s="209"/>
      <c r="J99" s="209"/>
      <c r="K99" s="255"/>
    </row>
    <row r="100" spans="2:11" customFormat="1" ht="18.75" customHeight="1"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</row>
    <row r="101" spans="2:11" customFormat="1" ht="7.5" customHeight="1">
      <c r="B101" s="248"/>
      <c r="C101" s="249"/>
      <c r="D101" s="249"/>
      <c r="E101" s="249"/>
      <c r="F101" s="249"/>
      <c r="G101" s="249"/>
      <c r="H101" s="249"/>
      <c r="I101" s="249"/>
      <c r="J101" s="249"/>
      <c r="K101" s="250"/>
    </row>
    <row r="102" spans="2:11" customFormat="1" ht="45" customHeight="1">
      <c r="B102" s="251"/>
      <c r="C102" s="312" t="s">
        <v>1686</v>
      </c>
      <c r="D102" s="312"/>
      <c r="E102" s="312"/>
      <c r="F102" s="312"/>
      <c r="G102" s="312"/>
      <c r="H102" s="312"/>
      <c r="I102" s="312"/>
      <c r="J102" s="312"/>
      <c r="K102" s="252"/>
    </row>
    <row r="103" spans="2:11" customFormat="1" ht="17.25" customHeight="1">
      <c r="B103" s="251"/>
      <c r="C103" s="197" t="s">
        <v>1641</v>
      </c>
      <c r="D103" s="197"/>
      <c r="E103" s="197"/>
      <c r="F103" s="197" t="s">
        <v>1642</v>
      </c>
      <c r="G103" s="198"/>
      <c r="H103" s="197" t="s">
        <v>60</v>
      </c>
      <c r="I103" s="197" t="s">
        <v>63</v>
      </c>
      <c r="J103" s="197" t="s">
        <v>1643</v>
      </c>
      <c r="K103" s="252"/>
    </row>
    <row r="104" spans="2:11" customFormat="1" ht="17.25" customHeight="1">
      <c r="B104" s="251"/>
      <c r="C104" s="199" t="s">
        <v>1644</v>
      </c>
      <c r="D104" s="199"/>
      <c r="E104" s="199"/>
      <c r="F104" s="200" t="s">
        <v>1645</v>
      </c>
      <c r="G104" s="201"/>
      <c r="H104" s="199"/>
      <c r="I104" s="199"/>
      <c r="J104" s="199" t="s">
        <v>1646</v>
      </c>
      <c r="K104" s="252"/>
    </row>
    <row r="105" spans="2:11" customFormat="1" ht="5.25" customHeight="1">
      <c r="B105" s="251"/>
      <c r="C105" s="197"/>
      <c r="D105" s="197"/>
      <c r="E105" s="197"/>
      <c r="F105" s="197"/>
      <c r="G105" s="210"/>
      <c r="H105" s="197"/>
      <c r="I105" s="197"/>
      <c r="J105" s="197"/>
      <c r="K105" s="252"/>
    </row>
    <row r="106" spans="2:11" customFormat="1" ht="15" customHeight="1">
      <c r="B106" s="251"/>
      <c r="C106" s="193" t="s">
        <v>59</v>
      </c>
      <c r="D106" s="204"/>
      <c r="E106" s="204"/>
      <c r="F106" s="205" t="s">
        <v>1647</v>
      </c>
      <c r="G106" s="193"/>
      <c r="H106" s="193" t="s">
        <v>1687</v>
      </c>
      <c r="I106" s="193" t="s">
        <v>1649</v>
      </c>
      <c r="J106" s="193">
        <v>20</v>
      </c>
      <c r="K106" s="252"/>
    </row>
    <row r="107" spans="2:11" customFormat="1" ht="15" customHeight="1">
      <c r="B107" s="251"/>
      <c r="C107" s="193" t="s">
        <v>1650</v>
      </c>
      <c r="D107" s="193"/>
      <c r="E107" s="193"/>
      <c r="F107" s="205" t="s">
        <v>1647</v>
      </c>
      <c r="G107" s="193"/>
      <c r="H107" s="193" t="s">
        <v>1687</v>
      </c>
      <c r="I107" s="193" t="s">
        <v>1649</v>
      </c>
      <c r="J107" s="193">
        <v>120</v>
      </c>
      <c r="K107" s="252"/>
    </row>
    <row r="108" spans="2:11" customFormat="1" ht="15" customHeight="1">
      <c r="B108" s="207"/>
      <c r="C108" s="193" t="s">
        <v>1652</v>
      </c>
      <c r="D108" s="193"/>
      <c r="E108" s="193"/>
      <c r="F108" s="205" t="s">
        <v>1653</v>
      </c>
      <c r="G108" s="193"/>
      <c r="H108" s="193" t="s">
        <v>1687</v>
      </c>
      <c r="I108" s="193" t="s">
        <v>1649</v>
      </c>
      <c r="J108" s="193">
        <v>50</v>
      </c>
      <c r="K108" s="252"/>
    </row>
    <row r="109" spans="2:11" customFormat="1" ht="15" customHeight="1">
      <c r="B109" s="207"/>
      <c r="C109" s="193" t="s">
        <v>1655</v>
      </c>
      <c r="D109" s="193"/>
      <c r="E109" s="193"/>
      <c r="F109" s="205" t="s">
        <v>1647</v>
      </c>
      <c r="G109" s="193"/>
      <c r="H109" s="193" t="s">
        <v>1687</v>
      </c>
      <c r="I109" s="193" t="s">
        <v>1657</v>
      </c>
      <c r="J109" s="193"/>
      <c r="K109" s="252"/>
    </row>
    <row r="110" spans="2:11" customFormat="1" ht="15" customHeight="1">
      <c r="B110" s="207"/>
      <c r="C110" s="193" t="s">
        <v>1666</v>
      </c>
      <c r="D110" s="193"/>
      <c r="E110" s="193"/>
      <c r="F110" s="205" t="s">
        <v>1653</v>
      </c>
      <c r="G110" s="193"/>
      <c r="H110" s="193" t="s">
        <v>1687</v>
      </c>
      <c r="I110" s="193" t="s">
        <v>1649</v>
      </c>
      <c r="J110" s="193">
        <v>50</v>
      </c>
      <c r="K110" s="252"/>
    </row>
    <row r="111" spans="2:11" customFormat="1" ht="15" customHeight="1">
      <c r="B111" s="207"/>
      <c r="C111" s="193" t="s">
        <v>1674</v>
      </c>
      <c r="D111" s="193"/>
      <c r="E111" s="193"/>
      <c r="F111" s="205" t="s">
        <v>1653</v>
      </c>
      <c r="G111" s="193"/>
      <c r="H111" s="193" t="s">
        <v>1687</v>
      </c>
      <c r="I111" s="193" t="s">
        <v>1649</v>
      </c>
      <c r="J111" s="193">
        <v>50</v>
      </c>
      <c r="K111" s="252"/>
    </row>
    <row r="112" spans="2:11" customFormat="1" ht="15" customHeight="1">
      <c r="B112" s="207"/>
      <c r="C112" s="193" t="s">
        <v>1672</v>
      </c>
      <c r="D112" s="193"/>
      <c r="E112" s="193"/>
      <c r="F112" s="205" t="s">
        <v>1653</v>
      </c>
      <c r="G112" s="193"/>
      <c r="H112" s="193" t="s">
        <v>1687</v>
      </c>
      <c r="I112" s="193" t="s">
        <v>1649</v>
      </c>
      <c r="J112" s="193">
        <v>50</v>
      </c>
      <c r="K112" s="252"/>
    </row>
    <row r="113" spans="2:11" customFormat="1" ht="15" customHeight="1">
      <c r="B113" s="207"/>
      <c r="C113" s="193" t="s">
        <v>59</v>
      </c>
      <c r="D113" s="193"/>
      <c r="E113" s="193"/>
      <c r="F113" s="205" t="s">
        <v>1647</v>
      </c>
      <c r="G113" s="193"/>
      <c r="H113" s="193" t="s">
        <v>1688</v>
      </c>
      <c r="I113" s="193" t="s">
        <v>1649</v>
      </c>
      <c r="J113" s="193">
        <v>20</v>
      </c>
      <c r="K113" s="252"/>
    </row>
    <row r="114" spans="2:11" customFormat="1" ht="15" customHeight="1">
      <c r="B114" s="207"/>
      <c r="C114" s="193" t="s">
        <v>1689</v>
      </c>
      <c r="D114" s="193"/>
      <c r="E114" s="193"/>
      <c r="F114" s="205" t="s">
        <v>1647</v>
      </c>
      <c r="G114" s="193"/>
      <c r="H114" s="193" t="s">
        <v>1690</v>
      </c>
      <c r="I114" s="193" t="s">
        <v>1649</v>
      </c>
      <c r="J114" s="193">
        <v>120</v>
      </c>
      <c r="K114" s="252"/>
    </row>
    <row r="115" spans="2:11" customFormat="1" ht="15" customHeight="1">
      <c r="B115" s="207"/>
      <c r="C115" s="193" t="s">
        <v>44</v>
      </c>
      <c r="D115" s="193"/>
      <c r="E115" s="193"/>
      <c r="F115" s="205" t="s">
        <v>1647</v>
      </c>
      <c r="G115" s="193"/>
      <c r="H115" s="193" t="s">
        <v>1691</v>
      </c>
      <c r="I115" s="193" t="s">
        <v>1682</v>
      </c>
      <c r="J115" s="193"/>
      <c r="K115" s="252"/>
    </row>
    <row r="116" spans="2:11" customFormat="1" ht="15" customHeight="1">
      <c r="B116" s="207"/>
      <c r="C116" s="193" t="s">
        <v>54</v>
      </c>
      <c r="D116" s="193"/>
      <c r="E116" s="193"/>
      <c r="F116" s="205" t="s">
        <v>1647</v>
      </c>
      <c r="G116" s="193"/>
      <c r="H116" s="193" t="s">
        <v>1692</v>
      </c>
      <c r="I116" s="193" t="s">
        <v>1682</v>
      </c>
      <c r="J116" s="193"/>
      <c r="K116" s="252"/>
    </row>
    <row r="117" spans="2:11" customFormat="1" ht="15" customHeight="1">
      <c r="B117" s="207"/>
      <c r="C117" s="193" t="s">
        <v>63</v>
      </c>
      <c r="D117" s="193"/>
      <c r="E117" s="193"/>
      <c r="F117" s="205" t="s">
        <v>1647</v>
      </c>
      <c r="G117" s="193"/>
      <c r="H117" s="193" t="s">
        <v>1693</v>
      </c>
      <c r="I117" s="193" t="s">
        <v>1694</v>
      </c>
      <c r="J117" s="193"/>
      <c r="K117" s="252"/>
    </row>
    <row r="118" spans="2:11" customFormat="1" ht="15" customHeight="1">
      <c r="B118" s="253"/>
      <c r="C118" s="211"/>
      <c r="D118" s="211"/>
      <c r="E118" s="211"/>
      <c r="F118" s="211"/>
      <c r="G118" s="211"/>
      <c r="H118" s="211"/>
      <c r="I118" s="211"/>
      <c r="J118" s="211"/>
      <c r="K118" s="254"/>
    </row>
    <row r="119" spans="2:11" customFormat="1" ht="18.75" customHeight="1">
      <c r="B119" s="256"/>
      <c r="C119" s="212"/>
      <c r="D119" s="212"/>
      <c r="E119" s="212"/>
      <c r="F119" s="213"/>
      <c r="G119" s="212"/>
      <c r="H119" s="212"/>
      <c r="I119" s="212"/>
      <c r="J119" s="212"/>
      <c r="K119" s="256"/>
    </row>
    <row r="120" spans="2:11" customFormat="1" ht="18.75" customHeight="1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</row>
    <row r="121" spans="2:11" customFormat="1" ht="7.5" customHeight="1">
      <c r="B121" s="257"/>
      <c r="C121" s="258"/>
      <c r="D121" s="258"/>
      <c r="E121" s="258"/>
      <c r="F121" s="258"/>
      <c r="G121" s="258"/>
      <c r="H121" s="258"/>
      <c r="I121" s="258"/>
      <c r="J121" s="258"/>
      <c r="K121" s="259"/>
    </row>
    <row r="122" spans="2:11" customFormat="1" ht="45" customHeight="1">
      <c r="B122" s="260"/>
      <c r="C122" s="310" t="s">
        <v>1695</v>
      </c>
      <c r="D122" s="310"/>
      <c r="E122" s="310"/>
      <c r="F122" s="310"/>
      <c r="G122" s="310"/>
      <c r="H122" s="310"/>
      <c r="I122" s="310"/>
      <c r="J122" s="310"/>
      <c r="K122" s="261"/>
    </row>
    <row r="123" spans="2:11" customFormat="1" ht="17.25" customHeight="1">
      <c r="B123" s="214"/>
      <c r="C123" s="197" t="s">
        <v>1641</v>
      </c>
      <c r="D123" s="197"/>
      <c r="E123" s="197"/>
      <c r="F123" s="197" t="s">
        <v>1642</v>
      </c>
      <c r="G123" s="198"/>
      <c r="H123" s="197" t="s">
        <v>60</v>
      </c>
      <c r="I123" s="197" t="s">
        <v>63</v>
      </c>
      <c r="J123" s="197" t="s">
        <v>1643</v>
      </c>
      <c r="K123" s="215"/>
    </row>
    <row r="124" spans="2:11" customFormat="1" ht="17.25" customHeight="1">
      <c r="B124" s="214"/>
      <c r="C124" s="199" t="s">
        <v>1644</v>
      </c>
      <c r="D124" s="199"/>
      <c r="E124" s="199"/>
      <c r="F124" s="200" t="s">
        <v>1645</v>
      </c>
      <c r="G124" s="201"/>
      <c r="H124" s="199"/>
      <c r="I124" s="199"/>
      <c r="J124" s="199" t="s">
        <v>1646</v>
      </c>
      <c r="K124" s="215"/>
    </row>
    <row r="125" spans="2:11" customFormat="1" ht="5.25" customHeight="1">
      <c r="B125" s="216"/>
      <c r="C125" s="202"/>
      <c r="D125" s="202"/>
      <c r="E125" s="202"/>
      <c r="F125" s="202"/>
      <c r="G125" s="217"/>
      <c r="H125" s="202"/>
      <c r="I125" s="202"/>
      <c r="J125" s="202"/>
      <c r="K125" s="218"/>
    </row>
    <row r="126" spans="2:11" customFormat="1" ht="15" customHeight="1">
      <c r="B126" s="216"/>
      <c r="C126" s="193" t="s">
        <v>1650</v>
      </c>
      <c r="D126" s="204"/>
      <c r="E126" s="204"/>
      <c r="F126" s="205" t="s">
        <v>1647</v>
      </c>
      <c r="G126" s="193"/>
      <c r="H126" s="193" t="s">
        <v>1687</v>
      </c>
      <c r="I126" s="193" t="s">
        <v>1649</v>
      </c>
      <c r="J126" s="193">
        <v>120</v>
      </c>
      <c r="K126" s="219"/>
    </row>
    <row r="127" spans="2:11" customFormat="1" ht="15" customHeight="1">
      <c r="B127" s="216"/>
      <c r="C127" s="193" t="s">
        <v>1696</v>
      </c>
      <c r="D127" s="193"/>
      <c r="E127" s="193"/>
      <c r="F127" s="205" t="s">
        <v>1647</v>
      </c>
      <c r="G127" s="193"/>
      <c r="H127" s="193" t="s">
        <v>1697</v>
      </c>
      <c r="I127" s="193" t="s">
        <v>1649</v>
      </c>
      <c r="J127" s="193" t="s">
        <v>1698</v>
      </c>
      <c r="K127" s="219"/>
    </row>
    <row r="128" spans="2:11" customFormat="1" ht="15" customHeight="1">
      <c r="B128" s="216"/>
      <c r="C128" s="193" t="s">
        <v>1595</v>
      </c>
      <c r="D128" s="193"/>
      <c r="E128" s="193"/>
      <c r="F128" s="205" t="s">
        <v>1647</v>
      </c>
      <c r="G128" s="193"/>
      <c r="H128" s="193" t="s">
        <v>1699</v>
      </c>
      <c r="I128" s="193" t="s">
        <v>1649</v>
      </c>
      <c r="J128" s="193" t="s">
        <v>1698</v>
      </c>
      <c r="K128" s="219"/>
    </row>
    <row r="129" spans="2:11" customFormat="1" ht="15" customHeight="1">
      <c r="B129" s="216"/>
      <c r="C129" s="193" t="s">
        <v>1658</v>
      </c>
      <c r="D129" s="193"/>
      <c r="E129" s="193"/>
      <c r="F129" s="205" t="s">
        <v>1653</v>
      </c>
      <c r="G129" s="193"/>
      <c r="H129" s="193" t="s">
        <v>1659</v>
      </c>
      <c r="I129" s="193" t="s">
        <v>1649</v>
      </c>
      <c r="J129" s="193">
        <v>15</v>
      </c>
      <c r="K129" s="219"/>
    </row>
    <row r="130" spans="2:11" customFormat="1" ht="15" customHeight="1">
      <c r="B130" s="216"/>
      <c r="C130" s="193" t="s">
        <v>1660</v>
      </c>
      <c r="D130" s="193"/>
      <c r="E130" s="193"/>
      <c r="F130" s="205" t="s">
        <v>1653</v>
      </c>
      <c r="G130" s="193"/>
      <c r="H130" s="193" t="s">
        <v>1661</v>
      </c>
      <c r="I130" s="193" t="s">
        <v>1649</v>
      </c>
      <c r="J130" s="193">
        <v>15</v>
      </c>
      <c r="K130" s="219"/>
    </row>
    <row r="131" spans="2:11" customFormat="1" ht="15" customHeight="1">
      <c r="B131" s="216"/>
      <c r="C131" s="193" t="s">
        <v>1662</v>
      </c>
      <c r="D131" s="193"/>
      <c r="E131" s="193"/>
      <c r="F131" s="205" t="s">
        <v>1653</v>
      </c>
      <c r="G131" s="193"/>
      <c r="H131" s="193" t="s">
        <v>1663</v>
      </c>
      <c r="I131" s="193" t="s">
        <v>1649</v>
      </c>
      <c r="J131" s="193">
        <v>20</v>
      </c>
      <c r="K131" s="219"/>
    </row>
    <row r="132" spans="2:11" customFormat="1" ht="15" customHeight="1">
      <c r="B132" s="216"/>
      <c r="C132" s="193" t="s">
        <v>1664</v>
      </c>
      <c r="D132" s="193"/>
      <c r="E132" s="193"/>
      <c r="F132" s="205" t="s">
        <v>1653</v>
      </c>
      <c r="G132" s="193"/>
      <c r="H132" s="193" t="s">
        <v>1665</v>
      </c>
      <c r="I132" s="193" t="s">
        <v>1649</v>
      </c>
      <c r="J132" s="193">
        <v>20</v>
      </c>
      <c r="K132" s="219"/>
    </row>
    <row r="133" spans="2:11" customFormat="1" ht="15" customHeight="1">
      <c r="B133" s="216"/>
      <c r="C133" s="193" t="s">
        <v>1652</v>
      </c>
      <c r="D133" s="193"/>
      <c r="E133" s="193"/>
      <c r="F133" s="205" t="s">
        <v>1653</v>
      </c>
      <c r="G133" s="193"/>
      <c r="H133" s="193" t="s">
        <v>1687</v>
      </c>
      <c r="I133" s="193" t="s">
        <v>1649</v>
      </c>
      <c r="J133" s="193">
        <v>50</v>
      </c>
      <c r="K133" s="219"/>
    </row>
    <row r="134" spans="2:11" customFormat="1" ht="15" customHeight="1">
      <c r="B134" s="216"/>
      <c r="C134" s="193" t="s">
        <v>1666</v>
      </c>
      <c r="D134" s="193"/>
      <c r="E134" s="193"/>
      <c r="F134" s="205" t="s">
        <v>1653</v>
      </c>
      <c r="G134" s="193"/>
      <c r="H134" s="193" t="s">
        <v>1687</v>
      </c>
      <c r="I134" s="193" t="s">
        <v>1649</v>
      </c>
      <c r="J134" s="193">
        <v>50</v>
      </c>
      <c r="K134" s="219"/>
    </row>
    <row r="135" spans="2:11" customFormat="1" ht="15" customHeight="1">
      <c r="B135" s="216"/>
      <c r="C135" s="193" t="s">
        <v>1672</v>
      </c>
      <c r="D135" s="193"/>
      <c r="E135" s="193"/>
      <c r="F135" s="205" t="s">
        <v>1653</v>
      </c>
      <c r="G135" s="193"/>
      <c r="H135" s="193" t="s">
        <v>1687</v>
      </c>
      <c r="I135" s="193" t="s">
        <v>1649</v>
      </c>
      <c r="J135" s="193">
        <v>50</v>
      </c>
      <c r="K135" s="219"/>
    </row>
    <row r="136" spans="2:11" customFormat="1" ht="15" customHeight="1">
      <c r="B136" s="216"/>
      <c r="C136" s="193" t="s">
        <v>1674</v>
      </c>
      <c r="D136" s="193"/>
      <c r="E136" s="193"/>
      <c r="F136" s="205" t="s">
        <v>1653</v>
      </c>
      <c r="G136" s="193"/>
      <c r="H136" s="193" t="s">
        <v>1687</v>
      </c>
      <c r="I136" s="193" t="s">
        <v>1649</v>
      </c>
      <c r="J136" s="193">
        <v>50</v>
      </c>
      <c r="K136" s="219"/>
    </row>
    <row r="137" spans="2:11" customFormat="1" ht="15" customHeight="1">
      <c r="B137" s="216"/>
      <c r="C137" s="193" t="s">
        <v>1675</v>
      </c>
      <c r="D137" s="193"/>
      <c r="E137" s="193"/>
      <c r="F137" s="205" t="s">
        <v>1653</v>
      </c>
      <c r="G137" s="193"/>
      <c r="H137" s="193" t="s">
        <v>1700</v>
      </c>
      <c r="I137" s="193" t="s">
        <v>1649</v>
      </c>
      <c r="J137" s="193">
        <v>255</v>
      </c>
      <c r="K137" s="219"/>
    </row>
    <row r="138" spans="2:11" customFormat="1" ht="15" customHeight="1">
      <c r="B138" s="216"/>
      <c r="C138" s="193" t="s">
        <v>1677</v>
      </c>
      <c r="D138" s="193"/>
      <c r="E138" s="193"/>
      <c r="F138" s="205" t="s">
        <v>1647</v>
      </c>
      <c r="G138" s="193"/>
      <c r="H138" s="193" t="s">
        <v>1701</v>
      </c>
      <c r="I138" s="193" t="s">
        <v>1679</v>
      </c>
      <c r="J138" s="193"/>
      <c r="K138" s="219"/>
    </row>
    <row r="139" spans="2:11" customFormat="1" ht="15" customHeight="1">
      <c r="B139" s="216"/>
      <c r="C139" s="193" t="s">
        <v>1680</v>
      </c>
      <c r="D139" s="193"/>
      <c r="E139" s="193"/>
      <c r="F139" s="205" t="s">
        <v>1647</v>
      </c>
      <c r="G139" s="193"/>
      <c r="H139" s="193" t="s">
        <v>1702</v>
      </c>
      <c r="I139" s="193" t="s">
        <v>1682</v>
      </c>
      <c r="J139" s="193"/>
      <c r="K139" s="219"/>
    </row>
    <row r="140" spans="2:11" customFormat="1" ht="15" customHeight="1">
      <c r="B140" s="216"/>
      <c r="C140" s="193" t="s">
        <v>1683</v>
      </c>
      <c r="D140" s="193"/>
      <c r="E140" s="193"/>
      <c r="F140" s="205" t="s">
        <v>1647</v>
      </c>
      <c r="G140" s="193"/>
      <c r="H140" s="193" t="s">
        <v>1683</v>
      </c>
      <c r="I140" s="193" t="s">
        <v>1682</v>
      </c>
      <c r="J140" s="193"/>
      <c r="K140" s="219"/>
    </row>
    <row r="141" spans="2:11" customFormat="1" ht="15" customHeight="1">
      <c r="B141" s="216"/>
      <c r="C141" s="193" t="s">
        <v>44</v>
      </c>
      <c r="D141" s="193"/>
      <c r="E141" s="193"/>
      <c r="F141" s="205" t="s">
        <v>1647</v>
      </c>
      <c r="G141" s="193"/>
      <c r="H141" s="193" t="s">
        <v>1703</v>
      </c>
      <c r="I141" s="193" t="s">
        <v>1682</v>
      </c>
      <c r="J141" s="193"/>
      <c r="K141" s="219"/>
    </row>
    <row r="142" spans="2:11" customFormat="1" ht="15" customHeight="1">
      <c r="B142" s="216"/>
      <c r="C142" s="193" t="s">
        <v>1704</v>
      </c>
      <c r="D142" s="193"/>
      <c r="E142" s="193"/>
      <c r="F142" s="205" t="s">
        <v>1647</v>
      </c>
      <c r="G142" s="193"/>
      <c r="H142" s="193" t="s">
        <v>1705</v>
      </c>
      <c r="I142" s="193" t="s">
        <v>1682</v>
      </c>
      <c r="J142" s="193"/>
      <c r="K142" s="219"/>
    </row>
    <row r="143" spans="2:11" customFormat="1" ht="15" customHeight="1">
      <c r="B143" s="220"/>
      <c r="C143" s="221"/>
      <c r="D143" s="221"/>
      <c r="E143" s="221"/>
      <c r="F143" s="221"/>
      <c r="G143" s="221"/>
      <c r="H143" s="221"/>
      <c r="I143" s="221"/>
      <c r="J143" s="221"/>
      <c r="K143" s="222"/>
    </row>
    <row r="144" spans="2:11" customFormat="1" ht="18.75" customHeight="1">
      <c r="B144" s="212"/>
      <c r="C144" s="212"/>
      <c r="D144" s="212"/>
      <c r="E144" s="212"/>
      <c r="F144" s="213"/>
      <c r="G144" s="212"/>
      <c r="H144" s="212"/>
      <c r="I144" s="212"/>
      <c r="J144" s="212"/>
      <c r="K144" s="212"/>
    </row>
    <row r="145" spans="2:11" customFormat="1" ht="18.75" customHeight="1"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</row>
    <row r="146" spans="2:11" customFormat="1" ht="7.5" customHeight="1">
      <c r="B146" s="248"/>
      <c r="C146" s="249"/>
      <c r="D146" s="249"/>
      <c r="E146" s="249"/>
      <c r="F146" s="249"/>
      <c r="G146" s="249"/>
      <c r="H146" s="249"/>
      <c r="I146" s="249"/>
      <c r="J146" s="249"/>
      <c r="K146" s="250"/>
    </row>
    <row r="147" spans="2:11" customFormat="1" ht="45" customHeight="1">
      <c r="B147" s="251"/>
      <c r="C147" s="312" t="s">
        <v>1706</v>
      </c>
      <c r="D147" s="312"/>
      <c r="E147" s="312"/>
      <c r="F147" s="312"/>
      <c r="G147" s="312"/>
      <c r="H147" s="312"/>
      <c r="I147" s="312"/>
      <c r="J147" s="312"/>
      <c r="K147" s="252"/>
    </row>
    <row r="148" spans="2:11" customFormat="1" ht="17.25" customHeight="1">
      <c r="B148" s="251"/>
      <c r="C148" s="197" t="s">
        <v>1641</v>
      </c>
      <c r="D148" s="197"/>
      <c r="E148" s="197"/>
      <c r="F148" s="197" t="s">
        <v>1642</v>
      </c>
      <c r="G148" s="198"/>
      <c r="H148" s="197" t="s">
        <v>60</v>
      </c>
      <c r="I148" s="197" t="s">
        <v>63</v>
      </c>
      <c r="J148" s="197" t="s">
        <v>1643</v>
      </c>
      <c r="K148" s="252"/>
    </row>
    <row r="149" spans="2:11" customFormat="1" ht="17.25" customHeight="1">
      <c r="B149" s="251"/>
      <c r="C149" s="199" t="s">
        <v>1644</v>
      </c>
      <c r="D149" s="199"/>
      <c r="E149" s="199"/>
      <c r="F149" s="200" t="s">
        <v>1645</v>
      </c>
      <c r="G149" s="201"/>
      <c r="H149" s="199"/>
      <c r="I149" s="199"/>
      <c r="J149" s="199" t="s">
        <v>1646</v>
      </c>
      <c r="K149" s="252"/>
    </row>
    <row r="150" spans="2:11" customFormat="1" ht="5.25" customHeight="1">
      <c r="B150" s="207"/>
      <c r="C150" s="202"/>
      <c r="D150" s="202"/>
      <c r="E150" s="202"/>
      <c r="F150" s="202"/>
      <c r="G150" s="203"/>
      <c r="H150" s="202"/>
      <c r="I150" s="202"/>
      <c r="J150" s="202"/>
      <c r="K150" s="219"/>
    </row>
    <row r="151" spans="2:11" customFormat="1" ht="15" customHeight="1">
      <c r="B151" s="207"/>
      <c r="C151" s="223" t="s">
        <v>1650</v>
      </c>
      <c r="D151" s="193"/>
      <c r="E151" s="193"/>
      <c r="F151" s="224" t="s">
        <v>1647</v>
      </c>
      <c r="G151" s="193"/>
      <c r="H151" s="223" t="s">
        <v>1687</v>
      </c>
      <c r="I151" s="223" t="s">
        <v>1649</v>
      </c>
      <c r="J151" s="223">
        <v>120</v>
      </c>
      <c r="K151" s="219"/>
    </row>
    <row r="152" spans="2:11" customFormat="1" ht="15" customHeight="1">
      <c r="B152" s="207"/>
      <c r="C152" s="223" t="s">
        <v>1696</v>
      </c>
      <c r="D152" s="193"/>
      <c r="E152" s="193"/>
      <c r="F152" s="224" t="s">
        <v>1647</v>
      </c>
      <c r="G152" s="193"/>
      <c r="H152" s="223" t="s">
        <v>1707</v>
      </c>
      <c r="I152" s="223" t="s">
        <v>1649</v>
      </c>
      <c r="J152" s="223" t="s">
        <v>1698</v>
      </c>
      <c r="K152" s="219"/>
    </row>
    <row r="153" spans="2:11" customFormat="1" ht="15" customHeight="1">
      <c r="B153" s="207"/>
      <c r="C153" s="223" t="s">
        <v>1595</v>
      </c>
      <c r="D153" s="193"/>
      <c r="E153" s="193"/>
      <c r="F153" s="224" t="s">
        <v>1647</v>
      </c>
      <c r="G153" s="193"/>
      <c r="H153" s="223" t="s">
        <v>1708</v>
      </c>
      <c r="I153" s="223" t="s">
        <v>1649</v>
      </c>
      <c r="J153" s="223" t="s">
        <v>1698</v>
      </c>
      <c r="K153" s="219"/>
    </row>
    <row r="154" spans="2:11" customFormat="1" ht="15" customHeight="1">
      <c r="B154" s="207"/>
      <c r="C154" s="223" t="s">
        <v>1652</v>
      </c>
      <c r="D154" s="193"/>
      <c r="E154" s="193"/>
      <c r="F154" s="224" t="s">
        <v>1653</v>
      </c>
      <c r="G154" s="193"/>
      <c r="H154" s="223" t="s">
        <v>1687</v>
      </c>
      <c r="I154" s="223" t="s">
        <v>1649</v>
      </c>
      <c r="J154" s="223">
        <v>50</v>
      </c>
      <c r="K154" s="219"/>
    </row>
    <row r="155" spans="2:11" customFormat="1" ht="15" customHeight="1">
      <c r="B155" s="207"/>
      <c r="C155" s="223" t="s">
        <v>1655</v>
      </c>
      <c r="D155" s="193"/>
      <c r="E155" s="193"/>
      <c r="F155" s="224" t="s">
        <v>1647</v>
      </c>
      <c r="G155" s="193"/>
      <c r="H155" s="223" t="s">
        <v>1687</v>
      </c>
      <c r="I155" s="223" t="s">
        <v>1657</v>
      </c>
      <c r="J155" s="223"/>
      <c r="K155" s="219"/>
    </row>
    <row r="156" spans="2:11" customFormat="1" ht="15" customHeight="1">
      <c r="B156" s="207"/>
      <c r="C156" s="223" t="s">
        <v>1666</v>
      </c>
      <c r="D156" s="193"/>
      <c r="E156" s="193"/>
      <c r="F156" s="224" t="s">
        <v>1653</v>
      </c>
      <c r="G156" s="193"/>
      <c r="H156" s="223" t="s">
        <v>1687</v>
      </c>
      <c r="I156" s="223" t="s">
        <v>1649</v>
      </c>
      <c r="J156" s="223">
        <v>50</v>
      </c>
      <c r="K156" s="219"/>
    </row>
    <row r="157" spans="2:11" customFormat="1" ht="15" customHeight="1">
      <c r="B157" s="207"/>
      <c r="C157" s="223" t="s">
        <v>1674</v>
      </c>
      <c r="D157" s="193"/>
      <c r="E157" s="193"/>
      <c r="F157" s="224" t="s">
        <v>1653</v>
      </c>
      <c r="G157" s="193"/>
      <c r="H157" s="223" t="s">
        <v>1687</v>
      </c>
      <c r="I157" s="223" t="s">
        <v>1649</v>
      </c>
      <c r="J157" s="223">
        <v>50</v>
      </c>
      <c r="K157" s="219"/>
    </row>
    <row r="158" spans="2:11" customFormat="1" ht="15" customHeight="1">
      <c r="B158" s="207"/>
      <c r="C158" s="223" t="s">
        <v>1672</v>
      </c>
      <c r="D158" s="193"/>
      <c r="E158" s="193"/>
      <c r="F158" s="224" t="s">
        <v>1653</v>
      </c>
      <c r="G158" s="193"/>
      <c r="H158" s="223" t="s">
        <v>1687</v>
      </c>
      <c r="I158" s="223" t="s">
        <v>1649</v>
      </c>
      <c r="J158" s="223">
        <v>50</v>
      </c>
      <c r="K158" s="219"/>
    </row>
    <row r="159" spans="2:11" customFormat="1" ht="15" customHeight="1">
      <c r="B159" s="207"/>
      <c r="C159" s="223" t="s">
        <v>108</v>
      </c>
      <c r="D159" s="193"/>
      <c r="E159" s="193"/>
      <c r="F159" s="224" t="s">
        <v>1647</v>
      </c>
      <c r="G159" s="193"/>
      <c r="H159" s="223" t="s">
        <v>1709</v>
      </c>
      <c r="I159" s="223" t="s">
        <v>1649</v>
      </c>
      <c r="J159" s="223" t="s">
        <v>1710</v>
      </c>
      <c r="K159" s="219"/>
    </row>
    <row r="160" spans="2:11" customFormat="1" ht="15" customHeight="1">
      <c r="B160" s="207"/>
      <c r="C160" s="223" t="s">
        <v>1711</v>
      </c>
      <c r="D160" s="193"/>
      <c r="E160" s="193"/>
      <c r="F160" s="224" t="s">
        <v>1647</v>
      </c>
      <c r="G160" s="193"/>
      <c r="H160" s="223" t="s">
        <v>1712</v>
      </c>
      <c r="I160" s="223" t="s">
        <v>1682</v>
      </c>
      <c r="J160" s="223"/>
      <c r="K160" s="219"/>
    </row>
    <row r="161" spans="2:11" customFormat="1" ht="15" customHeight="1">
      <c r="B161" s="225"/>
      <c r="C161" s="211"/>
      <c r="D161" s="211"/>
      <c r="E161" s="211"/>
      <c r="F161" s="211"/>
      <c r="G161" s="211"/>
      <c r="H161" s="211"/>
      <c r="I161" s="211"/>
      <c r="J161" s="211"/>
      <c r="K161" s="226"/>
    </row>
    <row r="162" spans="2:11" customFormat="1" ht="18.75" customHeight="1">
      <c r="B162" s="212"/>
      <c r="C162" s="217"/>
      <c r="D162" s="217"/>
      <c r="E162" s="217"/>
      <c r="F162" s="227"/>
      <c r="G162" s="217"/>
      <c r="H162" s="217"/>
      <c r="I162" s="217"/>
      <c r="J162" s="217"/>
      <c r="K162" s="212"/>
    </row>
    <row r="163" spans="2:11" customFormat="1" ht="18.75" customHeight="1"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</row>
    <row r="164" spans="2:1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pans="2:11" customFormat="1" ht="45" customHeight="1">
      <c r="B165" s="240"/>
      <c r="C165" s="310" t="s">
        <v>1713</v>
      </c>
      <c r="D165" s="310"/>
      <c r="E165" s="310"/>
      <c r="F165" s="310"/>
      <c r="G165" s="310"/>
      <c r="H165" s="310"/>
      <c r="I165" s="310"/>
      <c r="J165" s="310"/>
      <c r="K165" s="241"/>
    </row>
    <row r="166" spans="2:11" customFormat="1" ht="17.25" customHeight="1">
      <c r="B166" s="240"/>
      <c r="C166" s="197" t="s">
        <v>1641</v>
      </c>
      <c r="D166" s="197"/>
      <c r="E166" s="197"/>
      <c r="F166" s="197" t="s">
        <v>1642</v>
      </c>
      <c r="G166" s="228"/>
      <c r="H166" s="229" t="s">
        <v>60</v>
      </c>
      <c r="I166" s="229" t="s">
        <v>63</v>
      </c>
      <c r="J166" s="197" t="s">
        <v>1643</v>
      </c>
      <c r="K166" s="241"/>
    </row>
    <row r="167" spans="2:11" customFormat="1" ht="17.25" customHeight="1">
      <c r="B167" s="242"/>
      <c r="C167" s="199" t="s">
        <v>1644</v>
      </c>
      <c r="D167" s="199"/>
      <c r="E167" s="199"/>
      <c r="F167" s="200" t="s">
        <v>1645</v>
      </c>
      <c r="G167" s="230"/>
      <c r="H167" s="231"/>
      <c r="I167" s="231"/>
      <c r="J167" s="199" t="s">
        <v>1646</v>
      </c>
      <c r="K167" s="243"/>
    </row>
    <row r="168" spans="2:11" customFormat="1" ht="5.25" customHeight="1">
      <c r="B168" s="207"/>
      <c r="C168" s="202"/>
      <c r="D168" s="202"/>
      <c r="E168" s="202"/>
      <c r="F168" s="202"/>
      <c r="G168" s="203"/>
      <c r="H168" s="202"/>
      <c r="I168" s="202"/>
      <c r="J168" s="202"/>
      <c r="K168" s="219"/>
    </row>
    <row r="169" spans="2:11" customFormat="1" ht="15" customHeight="1">
      <c r="B169" s="207"/>
      <c r="C169" s="193" t="s">
        <v>1650</v>
      </c>
      <c r="D169" s="193"/>
      <c r="E169" s="193"/>
      <c r="F169" s="205" t="s">
        <v>1647</v>
      </c>
      <c r="G169" s="193"/>
      <c r="H169" s="193" t="s">
        <v>1687</v>
      </c>
      <c r="I169" s="193" t="s">
        <v>1649</v>
      </c>
      <c r="J169" s="193">
        <v>120</v>
      </c>
      <c r="K169" s="219"/>
    </row>
    <row r="170" spans="2:11" customFormat="1" ht="15" customHeight="1">
      <c r="B170" s="207"/>
      <c r="C170" s="193" t="s">
        <v>1696</v>
      </c>
      <c r="D170" s="193"/>
      <c r="E170" s="193"/>
      <c r="F170" s="205" t="s">
        <v>1647</v>
      </c>
      <c r="G170" s="193"/>
      <c r="H170" s="193" t="s">
        <v>1697</v>
      </c>
      <c r="I170" s="193" t="s">
        <v>1649</v>
      </c>
      <c r="J170" s="193" t="s">
        <v>1698</v>
      </c>
      <c r="K170" s="219"/>
    </row>
    <row r="171" spans="2:11" customFormat="1" ht="15" customHeight="1">
      <c r="B171" s="207"/>
      <c r="C171" s="193" t="s">
        <v>1595</v>
      </c>
      <c r="D171" s="193"/>
      <c r="E171" s="193"/>
      <c r="F171" s="205" t="s">
        <v>1647</v>
      </c>
      <c r="G171" s="193"/>
      <c r="H171" s="193" t="s">
        <v>1714</v>
      </c>
      <c r="I171" s="193" t="s">
        <v>1649</v>
      </c>
      <c r="J171" s="193" t="s">
        <v>1698</v>
      </c>
      <c r="K171" s="219"/>
    </row>
    <row r="172" spans="2:11" customFormat="1" ht="15" customHeight="1">
      <c r="B172" s="207"/>
      <c r="C172" s="193" t="s">
        <v>1652</v>
      </c>
      <c r="D172" s="193"/>
      <c r="E172" s="193"/>
      <c r="F172" s="205" t="s">
        <v>1653</v>
      </c>
      <c r="G172" s="193"/>
      <c r="H172" s="193" t="s">
        <v>1714</v>
      </c>
      <c r="I172" s="193" t="s">
        <v>1649</v>
      </c>
      <c r="J172" s="193">
        <v>50</v>
      </c>
      <c r="K172" s="219"/>
    </row>
    <row r="173" spans="2:11" customFormat="1" ht="15" customHeight="1">
      <c r="B173" s="207"/>
      <c r="C173" s="193" t="s">
        <v>1655</v>
      </c>
      <c r="D173" s="193"/>
      <c r="E173" s="193"/>
      <c r="F173" s="205" t="s">
        <v>1647</v>
      </c>
      <c r="G173" s="193"/>
      <c r="H173" s="193" t="s">
        <v>1714</v>
      </c>
      <c r="I173" s="193" t="s">
        <v>1657</v>
      </c>
      <c r="J173" s="193"/>
      <c r="K173" s="219"/>
    </row>
    <row r="174" spans="2:11" customFormat="1" ht="15" customHeight="1">
      <c r="B174" s="207"/>
      <c r="C174" s="193" t="s">
        <v>1666</v>
      </c>
      <c r="D174" s="193"/>
      <c r="E174" s="193"/>
      <c r="F174" s="205" t="s">
        <v>1653</v>
      </c>
      <c r="G174" s="193"/>
      <c r="H174" s="193" t="s">
        <v>1714</v>
      </c>
      <c r="I174" s="193" t="s">
        <v>1649</v>
      </c>
      <c r="J174" s="193">
        <v>50</v>
      </c>
      <c r="K174" s="219"/>
    </row>
    <row r="175" spans="2:11" customFormat="1" ht="15" customHeight="1">
      <c r="B175" s="207"/>
      <c r="C175" s="193" t="s">
        <v>1674</v>
      </c>
      <c r="D175" s="193"/>
      <c r="E175" s="193"/>
      <c r="F175" s="205" t="s">
        <v>1653</v>
      </c>
      <c r="G175" s="193"/>
      <c r="H175" s="193" t="s">
        <v>1714</v>
      </c>
      <c r="I175" s="193" t="s">
        <v>1649</v>
      </c>
      <c r="J175" s="193">
        <v>50</v>
      </c>
      <c r="K175" s="219"/>
    </row>
    <row r="176" spans="2:11" customFormat="1" ht="15" customHeight="1">
      <c r="B176" s="207"/>
      <c r="C176" s="193" t="s">
        <v>1672</v>
      </c>
      <c r="D176" s="193"/>
      <c r="E176" s="193"/>
      <c r="F176" s="205" t="s">
        <v>1653</v>
      </c>
      <c r="G176" s="193"/>
      <c r="H176" s="193" t="s">
        <v>1714</v>
      </c>
      <c r="I176" s="193" t="s">
        <v>1649</v>
      </c>
      <c r="J176" s="193">
        <v>50</v>
      </c>
      <c r="K176" s="219"/>
    </row>
    <row r="177" spans="2:11" customFormat="1" ht="15" customHeight="1">
      <c r="B177" s="207"/>
      <c r="C177" s="193" t="s">
        <v>115</v>
      </c>
      <c r="D177" s="193"/>
      <c r="E177" s="193"/>
      <c r="F177" s="205" t="s">
        <v>1647</v>
      </c>
      <c r="G177" s="193"/>
      <c r="H177" s="193" t="s">
        <v>1715</v>
      </c>
      <c r="I177" s="193" t="s">
        <v>1716</v>
      </c>
      <c r="J177" s="193"/>
      <c r="K177" s="219"/>
    </row>
    <row r="178" spans="2:11" customFormat="1" ht="15" customHeight="1">
      <c r="B178" s="207"/>
      <c r="C178" s="193" t="s">
        <v>63</v>
      </c>
      <c r="D178" s="193"/>
      <c r="E178" s="193"/>
      <c r="F178" s="205" t="s">
        <v>1647</v>
      </c>
      <c r="G178" s="193"/>
      <c r="H178" s="193" t="s">
        <v>1717</v>
      </c>
      <c r="I178" s="193" t="s">
        <v>1718</v>
      </c>
      <c r="J178" s="193">
        <v>1</v>
      </c>
      <c r="K178" s="219"/>
    </row>
    <row r="179" spans="2:11" customFormat="1" ht="15" customHeight="1">
      <c r="B179" s="207"/>
      <c r="C179" s="193" t="s">
        <v>59</v>
      </c>
      <c r="D179" s="193"/>
      <c r="E179" s="193"/>
      <c r="F179" s="205" t="s">
        <v>1647</v>
      </c>
      <c r="G179" s="193"/>
      <c r="H179" s="193" t="s">
        <v>1719</v>
      </c>
      <c r="I179" s="193" t="s">
        <v>1649</v>
      </c>
      <c r="J179" s="193">
        <v>20</v>
      </c>
      <c r="K179" s="219"/>
    </row>
    <row r="180" spans="2:11" customFormat="1" ht="15" customHeight="1">
      <c r="B180" s="207"/>
      <c r="C180" s="193" t="s">
        <v>60</v>
      </c>
      <c r="D180" s="193"/>
      <c r="E180" s="193"/>
      <c r="F180" s="205" t="s">
        <v>1647</v>
      </c>
      <c r="G180" s="193"/>
      <c r="H180" s="193" t="s">
        <v>1720</v>
      </c>
      <c r="I180" s="193" t="s">
        <v>1649</v>
      </c>
      <c r="J180" s="193">
        <v>255</v>
      </c>
      <c r="K180" s="219"/>
    </row>
    <row r="181" spans="2:11" customFormat="1" ht="15" customHeight="1">
      <c r="B181" s="207"/>
      <c r="C181" s="193" t="s">
        <v>116</v>
      </c>
      <c r="D181" s="193"/>
      <c r="E181" s="193"/>
      <c r="F181" s="205" t="s">
        <v>1647</v>
      </c>
      <c r="G181" s="193"/>
      <c r="H181" s="193" t="s">
        <v>1611</v>
      </c>
      <c r="I181" s="193" t="s">
        <v>1649</v>
      </c>
      <c r="J181" s="193">
        <v>10</v>
      </c>
      <c r="K181" s="219"/>
    </row>
    <row r="182" spans="2:11" customFormat="1" ht="15" customHeight="1">
      <c r="B182" s="207"/>
      <c r="C182" s="193" t="s">
        <v>117</v>
      </c>
      <c r="D182" s="193"/>
      <c r="E182" s="193"/>
      <c r="F182" s="205" t="s">
        <v>1647</v>
      </c>
      <c r="G182" s="193"/>
      <c r="H182" s="193" t="s">
        <v>1721</v>
      </c>
      <c r="I182" s="193" t="s">
        <v>1682</v>
      </c>
      <c r="J182" s="193"/>
      <c r="K182" s="219"/>
    </row>
    <row r="183" spans="2:11" customFormat="1" ht="15" customHeight="1">
      <c r="B183" s="207"/>
      <c r="C183" s="193" t="s">
        <v>1722</v>
      </c>
      <c r="D183" s="193"/>
      <c r="E183" s="193"/>
      <c r="F183" s="205" t="s">
        <v>1647</v>
      </c>
      <c r="G183" s="193"/>
      <c r="H183" s="193" t="s">
        <v>1723</v>
      </c>
      <c r="I183" s="193" t="s">
        <v>1682</v>
      </c>
      <c r="J183" s="193"/>
      <c r="K183" s="219"/>
    </row>
    <row r="184" spans="2:11" customFormat="1" ht="15" customHeight="1">
      <c r="B184" s="207"/>
      <c r="C184" s="193" t="s">
        <v>1711</v>
      </c>
      <c r="D184" s="193"/>
      <c r="E184" s="193"/>
      <c r="F184" s="205" t="s">
        <v>1647</v>
      </c>
      <c r="G184" s="193"/>
      <c r="H184" s="193" t="s">
        <v>1724</v>
      </c>
      <c r="I184" s="193" t="s">
        <v>1682</v>
      </c>
      <c r="J184" s="193"/>
      <c r="K184" s="219"/>
    </row>
    <row r="185" spans="2:11" customFormat="1" ht="15" customHeight="1">
      <c r="B185" s="207"/>
      <c r="C185" s="193" t="s">
        <v>119</v>
      </c>
      <c r="D185" s="193"/>
      <c r="E185" s="193"/>
      <c r="F185" s="205" t="s">
        <v>1653</v>
      </c>
      <c r="G185" s="193"/>
      <c r="H185" s="193" t="s">
        <v>1725</v>
      </c>
      <c r="I185" s="193" t="s">
        <v>1649</v>
      </c>
      <c r="J185" s="193">
        <v>50</v>
      </c>
      <c r="K185" s="219"/>
    </row>
    <row r="186" spans="2:11" customFormat="1" ht="15" customHeight="1">
      <c r="B186" s="207"/>
      <c r="C186" s="193" t="s">
        <v>1726</v>
      </c>
      <c r="D186" s="193"/>
      <c r="E186" s="193"/>
      <c r="F186" s="205" t="s">
        <v>1653</v>
      </c>
      <c r="G186" s="193"/>
      <c r="H186" s="193" t="s">
        <v>1727</v>
      </c>
      <c r="I186" s="193" t="s">
        <v>1728</v>
      </c>
      <c r="J186" s="193"/>
      <c r="K186" s="219"/>
    </row>
    <row r="187" spans="2:11" customFormat="1" ht="15" customHeight="1">
      <c r="B187" s="207"/>
      <c r="C187" s="193" t="s">
        <v>1729</v>
      </c>
      <c r="D187" s="193"/>
      <c r="E187" s="193"/>
      <c r="F187" s="205" t="s">
        <v>1653</v>
      </c>
      <c r="G187" s="193"/>
      <c r="H187" s="193" t="s">
        <v>1730</v>
      </c>
      <c r="I187" s="193" t="s">
        <v>1728</v>
      </c>
      <c r="J187" s="193"/>
      <c r="K187" s="219"/>
    </row>
    <row r="188" spans="2:11" customFormat="1" ht="15" customHeight="1">
      <c r="B188" s="207"/>
      <c r="C188" s="193" t="s">
        <v>1731</v>
      </c>
      <c r="D188" s="193"/>
      <c r="E188" s="193"/>
      <c r="F188" s="205" t="s">
        <v>1653</v>
      </c>
      <c r="G188" s="193"/>
      <c r="H188" s="193" t="s">
        <v>1732</v>
      </c>
      <c r="I188" s="193" t="s">
        <v>1728</v>
      </c>
      <c r="J188" s="193"/>
      <c r="K188" s="219"/>
    </row>
    <row r="189" spans="2:11" customFormat="1" ht="15" customHeight="1">
      <c r="B189" s="207"/>
      <c r="C189" s="232" t="s">
        <v>1733</v>
      </c>
      <c r="D189" s="193"/>
      <c r="E189" s="193"/>
      <c r="F189" s="205" t="s">
        <v>1653</v>
      </c>
      <c r="G189" s="193"/>
      <c r="H189" s="193" t="s">
        <v>1734</v>
      </c>
      <c r="I189" s="193" t="s">
        <v>1735</v>
      </c>
      <c r="J189" s="233" t="s">
        <v>1736</v>
      </c>
      <c r="K189" s="219"/>
    </row>
    <row r="190" spans="2:11" customFormat="1" ht="15" customHeight="1">
      <c r="B190" s="207"/>
      <c r="C190" s="232" t="s">
        <v>1737</v>
      </c>
      <c r="D190" s="193"/>
      <c r="E190" s="193"/>
      <c r="F190" s="205" t="s">
        <v>1653</v>
      </c>
      <c r="G190" s="193"/>
      <c r="H190" s="193" t="s">
        <v>1738</v>
      </c>
      <c r="I190" s="193" t="s">
        <v>1735</v>
      </c>
      <c r="J190" s="233" t="s">
        <v>1736</v>
      </c>
      <c r="K190" s="219"/>
    </row>
    <row r="191" spans="2:11" customFormat="1" ht="15" customHeight="1">
      <c r="B191" s="207"/>
      <c r="C191" s="232" t="s">
        <v>48</v>
      </c>
      <c r="D191" s="193"/>
      <c r="E191" s="193"/>
      <c r="F191" s="205" t="s">
        <v>1647</v>
      </c>
      <c r="G191" s="193"/>
      <c r="H191" s="190" t="s">
        <v>1739</v>
      </c>
      <c r="I191" s="193" t="s">
        <v>1740</v>
      </c>
      <c r="J191" s="193"/>
      <c r="K191" s="219"/>
    </row>
    <row r="192" spans="2:11" customFormat="1" ht="15" customHeight="1">
      <c r="B192" s="207"/>
      <c r="C192" s="232" t="s">
        <v>1741</v>
      </c>
      <c r="D192" s="193"/>
      <c r="E192" s="193"/>
      <c r="F192" s="205" t="s">
        <v>1647</v>
      </c>
      <c r="G192" s="193"/>
      <c r="H192" s="193" t="s">
        <v>1742</v>
      </c>
      <c r="I192" s="193" t="s">
        <v>1682</v>
      </c>
      <c r="J192" s="193"/>
      <c r="K192" s="219"/>
    </row>
    <row r="193" spans="2:11" customFormat="1" ht="15" customHeight="1">
      <c r="B193" s="207"/>
      <c r="C193" s="232" t="s">
        <v>1743</v>
      </c>
      <c r="D193" s="193"/>
      <c r="E193" s="193"/>
      <c r="F193" s="205" t="s">
        <v>1647</v>
      </c>
      <c r="G193" s="193"/>
      <c r="H193" s="193" t="s">
        <v>1744</v>
      </c>
      <c r="I193" s="193" t="s">
        <v>1682</v>
      </c>
      <c r="J193" s="193"/>
      <c r="K193" s="219"/>
    </row>
    <row r="194" spans="2:11" customFormat="1" ht="15" customHeight="1">
      <c r="B194" s="207"/>
      <c r="C194" s="232" t="s">
        <v>1745</v>
      </c>
      <c r="D194" s="193"/>
      <c r="E194" s="193"/>
      <c r="F194" s="205" t="s">
        <v>1653</v>
      </c>
      <c r="G194" s="193"/>
      <c r="H194" s="193" t="s">
        <v>1746</v>
      </c>
      <c r="I194" s="193" t="s">
        <v>1682</v>
      </c>
      <c r="J194" s="193"/>
      <c r="K194" s="219"/>
    </row>
    <row r="195" spans="2:11" customFormat="1" ht="15" customHeight="1">
      <c r="B195" s="225"/>
      <c r="C195" s="234"/>
      <c r="D195" s="211"/>
      <c r="E195" s="211"/>
      <c r="F195" s="211"/>
      <c r="G195" s="211"/>
      <c r="H195" s="211"/>
      <c r="I195" s="211"/>
      <c r="J195" s="211"/>
      <c r="K195" s="226"/>
    </row>
    <row r="196" spans="2:11" customFormat="1" ht="18.75" customHeight="1">
      <c r="B196" s="212"/>
      <c r="C196" s="217"/>
      <c r="D196" s="217"/>
      <c r="E196" s="217"/>
      <c r="F196" s="227"/>
      <c r="G196" s="217"/>
      <c r="H196" s="217"/>
      <c r="I196" s="217"/>
      <c r="J196" s="217"/>
      <c r="K196" s="212"/>
    </row>
    <row r="197" spans="2:11" customFormat="1" ht="18.75" customHeight="1">
      <c r="B197" s="212"/>
      <c r="C197" s="217"/>
      <c r="D197" s="217"/>
      <c r="E197" s="217"/>
      <c r="F197" s="227"/>
      <c r="G197" s="217"/>
      <c r="H197" s="217"/>
      <c r="I197" s="217"/>
      <c r="J197" s="217"/>
      <c r="K197" s="212"/>
    </row>
    <row r="198" spans="2:11" customFormat="1" ht="18.75" customHeight="1"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</row>
    <row r="199" spans="2:1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pans="2:11" customFormat="1" ht="21">
      <c r="B200" s="240"/>
      <c r="C200" s="310" t="s">
        <v>1747</v>
      </c>
      <c r="D200" s="310"/>
      <c r="E200" s="310"/>
      <c r="F200" s="310"/>
      <c r="G200" s="310"/>
      <c r="H200" s="310"/>
      <c r="I200" s="310"/>
      <c r="J200" s="310"/>
      <c r="K200" s="241"/>
    </row>
    <row r="201" spans="2:11" customFormat="1" ht="25.5" customHeight="1">
      <c r="B201" s="240"/>
      <c r="C201" s="235" t="s">
        <v>1748</v>
      </c>
      <c r="D201" s="235"/>
      <c r="E201" s="235"/>
      <c r="F201" s="235" t="s">
        <v>1749</v>
      </c>
      <c r="G201" s="236"/>
      <c r="H201" s="311" t="s">
        <v>1750</v>
      </c>
      <c r="I201" s="311"/>
      <c r="J201" s="311"/>
      <c r="K201" s="241"/>
    </row>
    <row r="202" spans="2:11" customFormat="1" ht="5.25" customHeight="1">
      <c r="B202" s="207"/>
      <c r="C202" s="202"/>
      <c r="D202" s="202"/>
      <c r="E202" s="202"/>
      <c r="F202" s="202"/>
      <c r="G202" s="217"/>
      <c r="H202" s="202"/>
      <c r="I202" s="202"/>
      <c r="J202" s="202"/>
      <c r="K202" s="219"/>
    </row>
    <row r="203" spans="2:11" customFormat="1" ht="15" customHeight="1">
      <c r="B203" s="207"/>
      <c r="C203" s="193" t="s">
        <v>1740</v>
      </c>
      <c r="D203" s="193"/>
      <c r="E203" s="193"/>
      <c r="F203" s="205" t="s">
        <v>49</v>
      </c>
      <c r="G203" s="193"/>
      <c r="H203" s="309" t="s">
        <v>1751</v>
      </c>
      <c r="I203" s="309"/>
      <c r="J203" s="309"/>
      <c r="K203" s="219"/>
    </row>
    <row r="204" spans="2:11" customFormat="1" ht="15" customHeight="1">
      <c r="B204" s="207"/>
      <c r="C204" s="193"/>
      <c r="D204" s="193"/>
      <c r="E204" s="193"/>
      <c r="F204" s="205" t="s">
        <v>50</v>
      </c>
      <c r="G204" s="193"/>
      <c r="H204" s="309" t="s">
        <v>1752</v>
      </c>
      <c r="I204" s="309"/>
      <c r="J204" s="309"/>
      <c r="K204" s="219"/>
    </row>
    <row r="205" spans="2:11" customFormat="1" ht="15" customHeight="1">
      <c r="B205" s="207"/>
      <c r="C205" s="193"/>
      <c r="D205" s="193"/>
      <c r="E205" s="193"/>
      <c r="F205" s="205" t="s">
        <v>53</v>
      </c>
      <c r="G205" s="193"/>
      <c r="H205" s="309" t="s">
        <v>1753</v>
      </c>
      <c r="I205" s="309"/>
      <c r="J205" s="309"/>
      <c r="K205" s="219"/>
    </row>
    <row r="206" spans="2:11" customFormat="1" ht="15" customHeight="1">
      <c r="B206" s="207"/>
      <c r="C206" s="193"/>
      <c r="D206" s="193"/>
      <c r="E206" s="193"/>
      <c r="F206" s="205" t="s">
        <v>51</v>
      </c>
      <c r="G206" s="193"/>
      <c r="H206" s="309" t="s">
        <v>1754</v>
      </c>
      <c r="I206" s="309"/>
      <c r="J206" s="309"/>
      <c r="K206" s="219"/>
    </row>
    <row r="207" spans="2:11" customFormat="1" ht="15" customHeight="1">
      <c r="B207" s="207"/>
      <c r="C207" s="193"/>
      <c r="D207" s="193"/>
      <c r="E207" s="193"/>
      <c r="F207" s="205" t="s">
        <v>52</v>
      </c>
      <c r="G207" s="193"/>
      <c r="H207" s="309" t="s">
        <v>1755</v>
      </c>
      <c r="I207" s="309"/>
      <c r="J207" s="309"/>
      <c r="K207" s="219"/>
    </row>
    <row r="208" spans="2:11" customFormat="1" ht="15" customHeight="1">
      <c r="B208" s="207"/>
      <c r="C208" s="193"/>
      <c r="D208" s="193"/>
      <c r="E208" s="193"/>
      <c r="F208" s="205"/>
      <c r="G208" s="193"/>
      <c r="H208" s="193"/>
      <c r="I208" s="193"/>
      <c r="J208" s="193"/>
      <c r="K208" s="219"/>
    </row>
    <row r="209" spans="2:11" customFormat="1" ht="15" customHeight="1">
      <c r="B209" s="207"/>
      <c r="C209" s="193" t="s">
        <v>1694</v>
      </c>
      <c r="D209" s="193"/>
      <c r="E209" s="193"/>
      <c r="F209" s="205" t="s">
        <v>85</v>
      </c>
      <c r="G209" s="193"/>
      <c r="H209" s="309" t="s">
        <v>1756</v>
      </c>
      <c r="I209" s="309"/>
      <c r="J209" s="309"/>
      <c r="K209" s="219"/>
    </row>
    <row r="210" spans="2:11" customFormat="1" ht="15" customHeight="1">
      <c r="B210" s="207"/>
      <c r="C210" s="193"/>
      <c r="D210" s="193"/>
      <c r="E210" s="193"/>
      <c r="F210" s="205" t="s">
        <v>1589</v>
      </c>
      <c r="G210" s="193"/>
      <c r="H210" s="309" t="s">
        <v>1590</v>
      </c>
      <c r="I210" s="309"/>
      <c r="J210" s="309"/>
      <c r="K210" s="219"/>
    </row>
    <row r="211" spans="2:11" customFormat="1" ht="15" customHeight="1">
      <c r="B211" s="207"/>
      <c r="C211" s="193"/>
      <c r="D211" s="193"/>
      <c r="E211" s="193"/>
      <c r="F211" s="205" t="s">
        <v>1587</v>
      </c>
      <c r="G211" s="193"/>
      <c r="H211" s="309" t="s">
        <v>1757</v>
      </c>
      <c r="I211" s="309"/>
      <c r="J211" s="309"/>
      <c r="K211" s="219"/>
    </row>
    <row r="212" spans="2:11" customFormat="1" ht="15" customHeight="1">
      <c r="B212" s="262"/>
      <c r="C212" s="193"/>
      <c r="D212" s="193"/>
      <c r="E212" s="193"/>
      <c r="F212" s="205" t="s">
        <v>1591</v>
      </c>
      <c r="G212" s="232"/>
      <c r="H212" s="308" t="s">
        <v>1592</v>
      </c>
      <c r="I212" s="308"/>
      <c r="J212" s="308"/>
      <c r="K212" s="263"/>
    </row>
    <row r="213" spans="2:11" customFormat="1" ht="15" customHeight="1">
      <c r="B213" s="262"/>
      <c r="C213" s="193"/>
      <c r="D213" s="193"/>
      <c r="E213" s="193"/>
      <c r="F213" s="205" t="s">
        <v>1593</v>
      </c>
      <c r="G213" s="232"/>
      <c r="H213" s="308" t="s">
        <v>1758</v>
      </c>
      <c r="I213" s="308"/>
      <c r="J213" s="308"/>
      <c r="K213" s="263"/>
    </row>
    <row r="214" spans="2:11" customFormat="1" ht="15" customHeight="1">
      <c r="B214" s="262"/>
      <c r="C214" s="193"/>
      <c r="D214" s="193"/>
      <c r="E214" s="193"/>
      <c r="F214" s="205"/>
      <c r="G214" s="232"/>
      <c r="H214" s="223"/>
      <c r="I214" s="223"/>
      <c r="J214" s="223"/>
      <c r="K214" s="263"/>
    </row>
    <row r="215" spans="2:11" customFormat="1" ht="15" customHeight="1">
      <c r="B215" s="262"/>
      <c r="C215" s="193" t="s">
        <v>1718</v>
      </c>
      <c r="D215" s="193"/>
      <c r="E215" s="193"/>
      <c r="F215" s="205">
        <v>1</v>
      </c>
      <c r="G215" s="232"/>
      <c r="H215" s="308" t="s">
        <v>1759</v>
      </c>
      <c r="I215" s="308"/>
      <c r="J215" s="308"/>
      <c r="K215" s="263"/>
    </row>
    <row r="216" spans="2:11" customFormat="1" ht="15" customHeight="1">
      <c r="B216" s="262"/>
      <c r="C216" s="193"/>
      <c r="D216" s="193"/>
      <c r="E216" s="193"/>
      <c r="F216" s="205">
        <v>2</v>
      </c>
      <c r="G216" s="232"/>
      <c r="H216" s="308" t="s">
        <v>1760</v>
      </c>
      <c r="I216" s="308"/>
      <c r="J216" s="308"/>
      <c r="K216" s="263"/>
    </row>
    <row r="217" spans="2:11" customFormat="1" ht="15" customHeight="1">
      <c r="B217" s="262"/>
      <c r="C217" s="193"/>
      <c r="D217" s="193"/>
      <c r="E217" s="193"/>
      <c r="F217" s="205">
        <v>3</v>
      </c>
      <c r="G217" s="232"/>
      <c r="H217" s="308" t="s">
        <v>1761</v>
      </c>
      <c r="I217" s="308"/>
      <c r="J217" s="308"/>
      <c r="K217" s="263"/>
    </row>
    <row r="218" spans="2:11" customFormat="1" ht="15" customHeight="1">
      <c r="B218" s="262"/>
      <c r="C218" s="193"/>
      <c r="D218" s="193"/>
      <c r="E218" s="193"/>
      <c r="F218" s="205">
        <v>4</v>
      </c>
      <c r="G218" s="232"/>
      <c r="H218" s="308" t="s">
        <v>1762</v>
      </c>
      <c r="I218" s="308"/>
      <c r="J218" s="308"/>
      <c r="K218" s="263"/>
    </row>
    <row r="219" spans="2:11" customFormat="1" ht="12.75" customHeight="1">
      <c r="B219" s="264"/>
      <c r="C219" s="265"/>
      <c r="D219" s="265"/>
      <c r="E219" s="265"/>
      <c r="F219" s="265"/>
      <c r="G219" s="265"/>
      <c r="H219" s="265"/>
      <c r="I219" s="265"/>
      <c r="J219" s="265"/>
      <c r="K219" s="266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AE5991-5780-41ED-B67F-AAB60C771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C19A5-5BEA-497A-8823-AD9E516ED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DD4CF-420A-49AD-B4A9-6918FDDE9156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SO-01 - Demolice objektu ...</vt:lpstr>
      <vt:lpstr>SO-02 - Objekty zázemí tr...</vt:lpstr>
      <vt:lpstr>SO-03 - Vzduchovková stře...</vt:lpstr>
      <vt:lpstr>SO-04 - Sportovní plocha ...</vt:lpstr>
      <vt:lpstr>SO-06 - Oplocení areálu</vt:lpstr>
      <vt:lpstr>VRN - Vedlejší rozpočtové...</vt:lpstr>
      <vt:lpstr>Seznam figur</vt:lpstr>
      <vt:lpstr>Pokyny pro vyplnění</vt:lpstr>
      <vt:lpstr>'Rekapitulace stavby'!Názvy_tisku</vt:lpstr>
      <vt:lpstr>'Seznam figur'!Názvy_tisku</vt:lpstr>
      <vt:lpstr>'SO-01 - Demolice objektu ...'!Názvy_tisku</vt:lpstr>
      <vt:lpstr>'SO-02 - Objekty zázemí tr...'!Názvy_tisku</vt:lpstr>
      <vt:lpstr>'SO-03 - Vzduchovková stře...'!Názvy_tisku</vt:lpstr>
      <vt:lpstr>'SO-04 - Sportovní plocha ...'!Názvy_tisku</vt:lpstr>
      <vt:lpstr>'SO-06 - Oplocení areálu'!Názvy_tisku</vt:lpstr>
      <vt:lpstr>'VRN - Vedlejší rozpočtové...'!Názvy_tisku</vt:lpstr>
      <vt:lpstr>'Pokyny pro vyplnění'!Oblast_tisku</vt:lpstr>
      <vt:lpstr>'Rekapitulace stavby'!Oblast_tisku</vt:lpstr>
      <vt:lpstr>'Seznam figur'!Oblast_tisku</vt:lpstr>
      <vt:lpstr>'SO-01 - Demolice objektu ...'!Oblast_tisku</vt:lpstr>
      <vt:lpstr>'SO-02 - Objekty zázemí tr...'!Oblast_tisku</vt:lpstr>
      <vt:lpstr>'SO-03 - Vzduchovková stře...'!Oblast_tisku</vt:lpstr>
      <vt:lpstr>'SO-04 - Sportovní plocha ...'!Oblast_tisku</vt:lpstr>
      <vt:lpstr>'SO-06 - Oplocení areálu'!Oblast_tisku</vt:lpstr>
      <vt:lpstr>'VRN - Vedlejší rozpočtové...'!Oblast_tisku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Jung</dc:creator>
  <cp:keywords/>
  <dc:description/>
  <cp:lastModifiedBy>Irena Kříbková</cp:lastModifiedBy>
  <cp:revision/>
  <dcterms:created xsi:type="dcterms:W3CDTF">2026-03-24T19:59:44Z</dcterms:created>
  <dcterms:modified xsi:type="dcterms:W3CDTF">2026-04-24T08:22:38Z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