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Výkazy výměr - sloučení nebo krycí list za oba\"/>
    </mc:Choice>
  </mc:AlternateContent>
  <xr:revisionPtr revIDLastSave="0" documentId="11_BF13392411119A7D9E0A5C64B9EAF187E26B3CEC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kapitulace stavby" sheetId="1" r:id="rId1"/>
    <sheet name="SO-08 - Suché koryto z lo..." sheetId="2" r:id="rId2"/>
    <sheet name="SO-09 - Altán, mobiliář a..." sheetId="3" r:id="rId3"/>
    <sheet name="VRN - Vedlejší rozpočtové..." sheetId="4" r:id="rId4"/>
    <sheet name="SO 101 - Komunikace a zpe..." sheetId="5" r:id="rId5"/>
    <sheet name="SO 401 - Veřejné osvětlení" sheetId="6" r:id="rId6"/>
    <sheet name="VRN - Vedlejší rozpočtové..._01" sheetId="7" r:id="rId7"/>
  </sheets>
  <definedNames>
    <definedName name="_xlnm._FilterDatabase" localSheetId="1" hidden="1">'SO-08 - Suché koryto z lo...'!$C$123:$K$216</definedName>
    <definedName name="_xlnm._FilterDatabase" localSheetId="2" hidden="1">'SO-09 - Altán, mobiliář a...'!$C$130:$K$290</definedName>
    <definedName name="_xlnm._FilterDatabase" localSheetId="3" hidden="1">'VRN - Vedlejší rozpočtové...'!$C$122:$K$144</definedName>
    <definedName name="_xlnm._FilterDatabase" localSheetId="4" hidden="1">'SO 101 - Komunikace a zpe...'!$C$132:$K$472</definedName>
    <definedName name="_xlnm._FilterDatabase" localSheetId="5" hidden="1">'SO 401 - Veřejné osvětlení'!$C$118:$K$241</definedName>
    <definedName name="_xlnm._FilterDatabase" localSheetId="6" hidden="1">'VRN - Vedlejší rozpočtové..._01'!$C$119:$K$136</definedName>
    <definedName name="_xlnm.Print_Titles" localSheetId="0">'Rekapitulace stavby'!$92:$92</definedName>
    <definedName name="_xlnm.Print_Titles" localSheetId="1">'SO-08 - Suché koryto z lo...'!$123:$123</definedName>
    <definedName name="_xlnm.Print_Titles" localSheetId="2">'SO-09 - Altán, mobiliář a...'!$130:$130</definedName>
    <definedName name="_xlnm.Print_Titles" localSheetId="3">'VRN - Vedlejší rozpočtové...'!$122:$122</definedName>
    <definedName name="_xlnm.Print_Titles" localSheetId="4">'SO 101 - Komunikace a zpe...'!$132:$132</definedName>
    <definedName name="_xlnm.Print_Titles" localSheetId="5">'SO 401 - Veřejné osvětlení'!$118:$118</definedName>
    <definedName name="_xlnm.Print_Titles" localSheetId="6">'VRN - Vedlejší rozpočtové..._01'!$119:$119</definedName>
    <definedName name="_xlnm.Print_Area" localSheetId="0">'Rekapitulace stavby'!$D$4:$AO$76,'Rekapitulace stavby'!$C$82:$AQ$102</definedName>
    <definedName name="_xlnm.Print_Area" localSheetId="1">'SO-08 - Suché koryto z lo...'!$C$4:$J$76,'SO-08 - Suché koryto z lo...'!$C$82:$J$103,'SO-08 - Suché koryto z lo...'!$C$109:$K$216</definedName>
    <definedName name="_xlnm.Print_Area" localSheetId="2">'SO-09 - Altán, mobiliář a...'!$C$4:$J$76,'SO-09 - Altán, mobiliář a...'!$C$82:$J$110,'SO-09 - Altán, mobiliář a...'!$C$116:$K$290</definedName>
    <definedName name="_xlnm.Print_Area" localSheetId="3">'VRN - Vedlejší rozpočtové...'!$C$4:$J$76,'VRN - Vedlejší rozpočtové...'!$C$82:$J$102,'VRN - Vedlejší rozpočtové...'!$C$108:$K$144</definedName>
    <definedName name="_xlnm.Print_Area" localSheetId="4">'SO 101 - Komunikace a zpe...'!$C$4:$J$76,'SO 101 - Komunikace a zpe...'!$C$82:$J$114,'SO 101 - Komunikace a zpe...'!$C$120:$K$472</definedName>
    <definedName name="_xlnm.Print_Area" localSheetId="5">'SO 401 - Veřejné osvětlení'!$C$4:$J$76,'SO 401 - Veřejné osvětlení'!$C$82:$J$100,'SO 401 - Veřejné osvětlení'!$C$106:$K$241</definedName>
    <definedName name="_xlnm.Print_Area" localSheetId="6">'VRN - Vedlejší rozpočtové..._01'!$C$4:$J$76,'VRN - Vedlejší rozpočtové..._01'!$C$82:$J$101,'VRN - Vedlejší rozpočtové..._01'!$C$107:$K$136</definedName>
  </definedName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7" l="1"/>
  <c r="J36" i="7"/>
  <c r="AY101" i="1"/>
  <c r="J35" i="7"/>
  <c r="AX101" i="1"/>
  <c r="BI133" i="7"/>
  <c r="BH133" i="7"/>
  <c r="BG133" i="7"/>
  <c r="BF133" i="7"/>
  <c r="T133" i="7"/>
  <c r="T132" i="7"/>
  <c r="R133" i="7"/>
  <c r="R132" i="7"/>
  <c r="P133" i="7"/>
  <c r="P132" i="7"/>
  <c r="BI128" i="7"/>
  <c r="BH128" i="7"/>
  <c r="BG128" i="7"/>
  <c r="BF128" i="7"/>
  <c r="T128" i="7"/>
  <c r="T127" i="7"/>
  <c r="R128" i="7"/>
  <c r="R127" i="7"/>
  <c r="P128" i="7"/>
  <c r="P127" i="7"/>
  <c r="BI123" i="7"/>
  <c r="BH123" i="7"/>
  <c r="BG123" i="7"/>
  <c r="BF123" i="7"/>
  <c r="T123" i="7"/>
  <c r="T122" i="7"/>
  <c r="T121" i="7"/>
  <c r="T120" i="7"/>
  <c r="R123" i="7"/>
  <c r="R122" i="7"/>
  <c r="R121" i="7"/>
  <c r="R120" i="7"/>
  <c r="P123" i="7"/>
  <c r="P122" i="7"/>
  <c r="P121" i="7"/>
  <c r="P120" i="7"/>
  <c r="AU101" i="1"/>
  <c r="F114" i="7"/>
  <c r="E112" i="7"/>
  <c r="F89" i="7"/>
  <c r="E87" i="7"/>
  <c r="J24" i="7"/>
  <c r="E24" i="7"/>
  <c r="J117" i="7"/>
  <c r="J23" i="7"/>
  <c r="J21" i="7"/>
  <c r="E21" i="7"/>
  <c r="J116" i="7"/>
  <c r="J20" i="7"/>
  <c r="J18" i="7"/>
  <c r="E18" i="7"/>
  <c r="F92" i="7"/>
  <c r="J17" i="7"/>
  <c r="J15" i="7"/>
  <c r="E15" i="7"/>
  <c r="F91" i="7"/>
  <c r="J14" i="7"/>
  <c r="J12" i="7"/>
  <c r="J114" i="7"/>
  <c r="E7" i="7"/>
  <c r="E85" i="7"/>
  <c r="J37" i="6"/>
  <c r="J36" i="6"/>
  <c r="AY100" i="1"/>
  <c r="J35" i="6"/>
  <c r="AX100" i="1"/>
  <c r="BI239" i="6"/>
  <c r="BH239" i="6"/>
  <c r="BG239" i="6"/>
  <c r="BF239" i="6"/>
  <c r="T239" i="6"/>
  <c r="R239" i="6"/>
  <c r="P239" i="6"/>
  <c r="BI236" i="6"/>
  <c r="BH236" i="6"/>
  <c r="BG236" i="6"/>
  <c r="BF236" i="6"/>
  <c r="T236" i="6"/>
  <c r="R236" i="6"/>
  <c r="P236" i="6"/>
  <c r="BI233" i="6"/>
  <c r="BH233" i="6"/>
  <c r="BG233" i="6"/>
  <c r="BF233" i="6"/>
  <c r="T233" i="6"/>
  <c r="R233" i="6"/>
  <c r="P233" i="6"/>
  <c r="BI228" i="6"/>
  <c r="BH228" i="6"/>
  <c r="BG228" i="6"/>
  <c r="BF228" i="6"/>
  <c r="T228" i="6"/>
  <c r="R228" i="6"/>
  <c r="P228" i="6"/>
  <c r="BI223" i="6"/>
  <c r="BH223" i="6"/>
  <c r="BG223" i="6"/>
  <c r="BF223" i="6"/>
  <c r="T223" i="6"/>
  <c r="R223" i="6"/>
  <c r="P223" i="6"/>
  <c r="BI220" i="6"/>
  <c r="BH220" i="6"/>
  <c r="BG220" i="6"/>
  <c r="BF220" i="6"/>
  <c r="T220" i="6"/>
  <c r="R220" i="6"/>
  <c r="P220" i="6"/>
  <c r="BI217" i="6"/>
  <c r="BH217" i="6"/>
  <c r="BG217" i="6"/>
  <c r="BF217" i="6"/>
  <c r="T217" i="6"/>
  <c r="R217" i="6"/>
  <c r="P217" i="6"/>
  <c r="BI214" i="6"/>
  <c r="BH214" i="6"/>
  <c r="BG214" i="6"/>
  <c r="BF214" i="6"/>
  <c r="T214" i="6"/>
  <c r="R214" i="6"/>
  <c r="P214" i="6"/>
  <c r="BI211" i="6"/>
  <c r="BH211" i="6"/>
  <c r="BG211" i="6"/>
  <c r="BF211" i="6"/>
  <c r="T211" i="6"/>
  <c r="R211" i="6"/>
  <c r="P211" i="6"/>
  <c r="BI208" i="6"/>
  <c r="BH208" i="6"/>
  <c r="BG208" i="6"/>
  <c r="BF208" i="6"/>
  <c r="T208" i="6"/>
  <c r="R208" i="6"/>
  <c r="P208" i="6"/>
  <c r="BI205" i="6"/>
  <c r="BH205" i="6"/>
  <c r="BG205" i="6"/>
  <c r="BF205" i="6"/>
  <c r="T205" i="6"/>
  <c r="R205" i="6"/>
  <c r="P205" i="6"/>
  <c r="BI202" i="6"/>
  <c r="BH202" i="6"/>
  <c r="BG202" i="6"/>
  <c r="BF202" i="6"/>
  <c r="T202" i="6"/>
  <c r="R202" i="6"/>
  <c r="P202" i="6"/>
  <c r="BI199" i="6"/>
  <c r="BH199" i="6"/>
  <c r="BG199" i="6"/>
  <c r="BF199" i="6"/>
  <c r="T199" i="6"/>
  <c r="R199" i="6"/>
  <c r="P199" i="6"/>
  <c r="BI197" i="6"/>
  <c r="BH197" i="6"/>
  <c r="BG197" i="6"/>
  <c r="BF197" i="6"/>
  <c r="T197" i="6"/>
  <c r="R197" i="6"/>
  <c r="P197" i="6"/>
  <c r="BI192" i="6"/>
  <c r="BH192" i="6"/>
  <c r="BG192" i="6"/>
  <c r="BF192" i="6"/>
  <c r="T192" i="6"/>
  <c r="R192" i="6"/>
  <c r="P192" i="6"/>
  <c r="BI187" i="6"/>
  <c r="BH187" i="6"/>
  <c r="BG187" i="6"/>
  <c r="BF187" i="6"/>
  <c r="T187" i="6"/>
  <c r="R187" i="6"/>
  <c r="P187" i="6"/>
  <c r="BI182" i="6"/>
  <c r="BH182" i="6"/>
  <c r="BG182" i="6"/>
  <c r="BF182" i="6"/>
  <c r="T182" i="6"/>
  <c r="R182" i="6"/>
  <c r="P182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0" i="6"/>
  <c r="BH170" i="6"/>
  <c r="BG170" i="6"/>
  <c r="BF170" i="6"/>
  <c r="T170" i="6"/>
  <c r="R170" i="6"/>
  <c r="P170" i="6"/>
  <c r="BI168" i="6"/>
  <c r="BH168" i="6"/>
  <c r="BG168" i="6"/>
  <c r="BF168" i="6"/>
  <c r="T168" i="6"/>
  <c r="R168" i="6"/>
  <c r="P168" i="6"/>
  <c r="BI165" i="6"/>
  <c r="BH165" i="6"/>
  <c r="BG165" i="6"/>
  <c r="BF165" i="6"/>
  <c r="T165" i="6"/>
  <c r="R165" i="6"/>
  <c r="P165" i="6"/>
  <c r="BI161" i="6"/>
  <c r="BH161" i="6"/>
  <c r="BG161" i="6"/>
  <c r="BF161" i="6"/>
  <c r="T161" i="6"/>
  <c r="R161" i="6"/>
  <c r="P161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5" i="6"/>
  <c r="BH145" i="6"/>
  <c r="BG145" i="6"/>
  <c r="BF145" i="6"/>
  <c r="T145" i="6"/>
  <c r="R145" i="6"/>
  <c r="P145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30" i="6"/>
  <c r="BH130" i="6"/>
  <c r="BG130" i="6"/>
  <c r="BF130" i="6"/>
  <c r="T130" i="6"/>
  <c r="R130" i="6"/>
  <c r="P130" i="6"/>
  <c r="BI125" i="6"/>
  <c r="BH125" i="6"/>
  <c r="BG125" i="6"/>
  <c r="BF125" i="6"/>
  <c r="T125" i="6"/>
  <c r="R125" i="6"/>
  <c r="P125" i="6"/>
  <c r="BI122" i="6"/>
  <c r="BH122" i="6"/>
  <c r="BG122" i="6"/>
  <c r="BF122" i="6"/>
  <c r="T122" i="6"/>
  <c r="R122" i="6"/>
  <c r="P122" i="6"/>
  <c r="F113" i="6"/>
  <c r="E111" i="6"/>
  <c r="F89" i="6"/>
  <c r="E87" i="6"/>
  <c r="J24" i="6"/>
  <c r="E24" i="6"/>
  <c r="J116" i="6"/>
  <c r="J23" i="6"/>
  <c r="J21" i="6"/>
  <c r="E21" i="6"/>
  <c r="J115" i="6"/>
  <c r="J20" i="6"/>
  <c r="J18" i="6"/>
  <c r="E18" i="6"/>
  <c r="F116" i="6"/>
  <c r="J17" i="6"/>
  <c r="J15" i="6"/>
  <c r="E15" i="6"/>
  <c r="F115" i="6"/>
  <c r="J14" i="6"/>
  <c r="J12" i="6"/>
  <c r="J113" i="6"/>
  <c r="E7" i="6"/>
  <c r="E85" i="6"/>
  <c r="J465" i="5"/>
  <c r="J230" i="5"/>
  <c r="J37" i="5"/>
  <c r="J36" i="5"/>
  <c r="AY99" i="1"/>
  <c r="J35" i="5"/>
  <c r="AX99" i="1"/>
  <c r="BI471" i="5"/>
  <c r="BH471" i="5"/>
  <c r="BG471" i="5"/>
  <c r="BF471" i="5"/>
  <c r="T471" i="5"/>
  <c r="R471" i="5"/>
  <c r="P471" i="5"/>
  <c r="BI468" i="5"/>
  <c r="BH468" i="5"/>
  <c r="BG468" i="5"/>
  <c r="BF468" i="5"/>
  <c r="T468" i="5"/>
  <c r="R468" i="5"/>
  <c r="P468" i="5"/>
  <c r="J111" i="5"/>
  <c r="BI462" i="5"/>
  <c r="BH462" i="5"/>
  <c r="BG462" i="5"/>
  <c r="BF462" i="5"/>
  <c r="T462" i="5"/>
  <c r="T461" i="5"/>
  <c r="R462" i="5"/>
  <c r="R461" i="5"/>
  <c r="P462" i="5"/>
  <c r="P461" i="5"/>
  <c r="BI458" i="5"/>
  <c r="BH458" i="5"/>
  <c r="BG458" i="5"/>
  <c r="BF458" i="5"/>
  <c r="T458" i="5"/>
  <c r="R458" i="5"/>
  <c r="P458" i="5"/>
  <c r="BI455" i="5"/>
  <c r="BH455" i="5"/>
  <c r="BG455" i="5"/>
  <c r="BF455" i="5"/>
  <c r="T455" i="5"/>
  <c r="R455" i="5"/>
  <c r="P455" i="5"/>
  <c r="BI452" i="5"/>
  <c r="BH452" i="5"/>
  <c r="BG452" i="5"/>
  <c r="BF452" i="5"/>
  <c r="T452" i="5"/>
  <c r="R452" i="5"/>
  <c r="P452" i="5"/>
  <c r="BI449" i="5"/>
  <c r="BH449" i="5"/>
  <c r="BG449" i="5"/>
  <c r="BF449" i="5"/>
  <c r="T449" i="5"/>
  <c r="R449" i="5"/>
  <c r="P449" i="5"/>
  <c r="BI444" i="5"/>
  <c r="BH444" i="5"/>
  <c r="BG444" i="5"/>
  <c r="BF444" i="5"/>
  <c r="T444" i="5"/>
  <c r="R444" i="5"/>
  <c r="P444" i="5"/>
  <c r="BI441" i="5"/>
  <c r="BH441" i="5"/>
  <c r="BG441" i="5"/>
  <c r="BF441" i="5"/>
  <c r="T441" i="5"/>
  <c r="R441" i="5"/>
  <c r="P441" i="5"/>
  <c r="BI435" i="5"/>
  <c r="BH435" i="5"/>
  <c r="BG435" i="5"/>
  <c r="BF435" i="5"/>
  <c r="T435" i="5"/>
  <c r="T434" i="5"/>
  <c r="R435" i="5"/>
  <c r="R434" i="5"/>
  <c r="P435" i="5"/>
  <c r="P434" i="5"/>
  <c r="BI431" i="5"/>
  <c r="BH431" i="5"/>
  <c r="BG431" i="5"/>
  <c r="BF431" i="5"/>
  <c r="T431" i="5"/>
  <c r="R431" i="5"/>
  <c r="P431" i="5"/>
  <c r="BI426" i="5"/>
  <c r="BH426" i="5"/>
  <c r="BG426" i="5"/>
  <c r="BF426" i="5"/>
  <c r="T426" i="5"/>
  <c r="R426" i="5"/>
  <c r="P426" i="5"/>
  <c r="BI421" i="5"/>
  <c r="BH421" i="5"/>
  <c r="BG421" i="5"/>
  <c r="BF421" i="5"/>
  <c r="T421" i="5"/>
  <c r="R421" i="5"/>
  <c r="P421" i="5"/>
  <c r="BI416" i="5"/>
  <c r="BH416" i="5"/>
  <c r="BG416" i="5"/>
  <c r="BF416" i="5"/>
  <c r="T416" i="5"/>
  <c r="R416" i="5"/>
  <c r="P416" i="5"/>
  <c r="BI412" i="5"/>
  <c r="BH412" i="5"/>
  <c r="BG412" i="5"/>
  <c r="BF412" i="5"/>
  <c r="T412" i="5"/>
  <c r="R412" i="5"/>
  <c r="P412" i="5"/>
  <c r="BI409" i="5"/>
  <c r="BH409" i="5"/>
  <c r="BG409" i="5"/>
  <c r="BF409" i="5"/>
  <c r="T409" i="5"/>
  <c r="R409" i="5"/>
  <c r="P409" i="5"/>
  <c r="BI404" i="5"/>
  <c r="BH404" i="5"/>
  <c r="BG404" i="5"/>
  <c r="BF404" i="5"/>
  <c r="T404" i="5"/>
  <c r="R404" i="5"/>
  <c r="P404" i="5"/>
  <c r="BI398" i="5"/>
  <c r="BH398" i="5"/>
  <c r="BG398" i="5"/>
  <c r="BF398" i="5"/>
  <c r="T398" i="5"/>
  <c r="R398" i="5"/>
  <c r="P398" i="5"/>
  <c r="BI395" i="5"/>
  <c r="BH395" i="5"/>
  <c r="BG395" i="5"/>
  <c r="BF395" i="5"/>
  <c r="T395" i="5"/>
  <c r="R395" i="5"/>
  <c r="P395" i="5"/>
  <c r="BI392" i="5"/>
  <c r="BH392" i="5"/>
  <c r="BG392" i="5"/>
  <c r="BF392" i="5"/>
  <c r="T392" i="5"/>
  <c r="R392" i="5"/>
  <c r="P392" i="5"/>
  <c r="BI388" i="5"/>
  <c r="BH388" i="5"/>
  <c r="BG388" i="5"/>
  <c r="BF388" i="5"/>
  <c r="T388" i="5"/>
  <c r="R388" i="5"/>
  <c r="P388" i="5"/>
  <c r="BI384" i="5"/>
  <c r="BH384" i="5"/>
  <c r="BG384" i="5"/>
  <c r="BF384" i="5"/>
  <c r="T384" i="5"/>
  <c r="R384" i="5"/>
  <c r="P384" i="5"/>
  <c r="BI381" i="5"/>
  <c r="BH381" i="5"/>
  <c r="BG381" i="5"/>
  <c r="BF381" i="5"/>
  <c r="T381" i="5"/>
  <c r="R381" i="5"/>
  <c r="P381" i="5"/>
  <c r="BI379" i="5"/>
  <c r="BH379" i="5"/>
  <c r="BG379" i="5"/>
  <c r="BF379" i="5"/>
  <c r="T379" i="5"/>
  <c r="R379" i="5"/>
  <c r="P379" i="5"/>
  <c r="BI374" i="5"/>
  <c r="BH374" i="5"/>
  <c r="BG374" i="5"/>
  <c r="BF374" i="5"/>
  <c r="T374" i="5"/>
  <c r="R374" i="5"/>
  <c r="P374" i="5"/>
  <c r="BI370" i="5"/>
  <c r="BH370" i="5"/>
  <c r="BG370" i="5"/>
  <c r="BF370" i="5"/>
  <c r="T370" i="5"/>
  <c r="R370" i="5"/>
  <c r="P370" i="5"/>
  <c r="BI366" i="5"/>
  <c r="BH366" i="5"/>
  <c r="BG366" i="5"/>
  <c r="BF366" i="5"/>
  <c r="T366" i="5"/>
  <c r="R366" i="5"/>
  <c r="P366" i="5"/>
  <c r="BI363" i="5"/>
  <c r="BH363" i="5"/>
  <c r="BG363" i="5"/>
  <c r="BF363" i="5"/>
  <c r="T363" i="5"/>
  <c r="R363" i="5"/>
  <c r="P363" i="5"/>
  <c r="BI360" i="5"/>
  <c r="BH360" i="5"/>
  <c r="BG360" i="5"/>
  <c r="BF360" i="5"/>
  <c r="T360" i="5"/>
  <c r="R360" i="5"/>
  <c r="P360" i="5"/>
  <c r="BI357" i="5"/>
  <c r="BH357" i="5"/>
  <c r="BG357" i="5"/>
  <c r="BF357" i="5"/>
  <c r="T357" i="5"/>
  <c r="R357" i="5"/>
  <c r="P357" i="5"/>
  <c r="BI355" i="5"/>
  <c r="BH355" i="5"/>
  <c r="BG355" i="5"/>
  <c r="BF355" i="5"/>
  <c r="T355" i="5"/>
  <c r="R355" i="5"/>
  <c r="P355" i="5"/>
  <c r="BI353" i="5"/>
  <c r="BH353" i="5"/>
  <c r="BG353" i="5"/>
  <c r="BF353" i="5"/>
  <c r="T353" i="5"/>
  <c r="R353" i="5"/>
  <c r="P353" i="5"/>
  <c r="BI350" i="5"/>
  <c r="BH350" i="5"/>
  <c r="BG350" i="5"/>
  <c r="BF350" i="5"/>
  <c r="T350" i="5"/>
  <c r="R350" i="5"/>
  <c r="P350" i="5"/>
  <c r="BI348" i="5"/>
  <c r="BH348" i="5"/>
  <c r="BG348" i="5"/>
  <c r="BF348" i="5"/>
  <c r="T348" i="5"/>
  <c r="R348" i="5"/>
  <c r="P348" i="5"/>
  <c r="BI346" i="5"/>
  <c r="BH346" i="5"/>
  <c r="BG346" i="5"/>
  <c r="BF346" i="5"/>
  <c r="T346" i="5"/>
  <c r="R346" i="5"/>
  <c r="P346" i="5"/>
  <c r="BI344" i="5"/>
  <c r="BH344" i="5"/>
  <c r="BG344" i="5"/>
  <c r="BF344" i="5"/>
  <c r="T344" i="5"/>
  <c r="R344" i="5"/>
  <c r="P344" i="5"/>
  <c r="BI342" i="5"/>
  <c r="BH342" i="5"/>
  <c r="BG342" i="5"/>
  <c r="BF342" i="5"/>
  <c r="T342" i="5"/>
  <c r="R342" i="5"/>
  <c r="P342" i="5"/>
  <c r="BI339" i="5"/>
  <c r="BH339" i="5"/>
  <c r="BG339" i="5"/>
  <c r="BF339" i="5"/>
  <c r="T339" i="5"/>
  <c r="R339" i="5"/>
  <c r="P339" i="5"/>
  <c r="BI336" i="5"/>
  <c r="BH336" i="5"/>
  <c r="BG336" i="5"/>
  <c r="BF336" i="5"/>
  <c r="T336" i="5"/>
  <c r="R336" i="5"/>
  <c r="P336" i="5"/>
  <c r="BI333" i="5"/>
  <c r="BH333" i="5"/>
  <c r="BG333" i="5"/>
  <c r="BF333" i="5"/>
  <c r="T333" i="5"/>
  <c r="R333" i="5"/>
  <c r="P333" i="5"/>
  <c r="BI331" i="5"/>
  <c r="BH331" i="5"/>
  <c r="BG331" i="5"/>
  <c r="BF331" i="5"/>
  <c r="T331" i="5"/>
  <c r="R331" i="5"/>
  <c r="P331" i="5"/>
  <c r="BI328" i="5"/>
  <c r="BH328" i="5"/>
  <c r="BG328" i="5"/>
  <c r="BF328" i="5"/>
  <c r="T328" i="5"/>
  <c r="R328" i="5"/>
  <c r="P328" i="5"/>
  <c r="BI323" i="5"/>
  <c r="BH323" i="5"/>
  <c r="BG323" i="5"/>
  <c r="BF323" i="5"/>
  <c r="T323" i="5"/>
  <c r="R323" i="5"/>
  <c r="P323" i="5"/>
  <c r="BI318" i="5"/>
  <c r="BH318" i="5"/>
  <c r="BG318" i="5"/>
  <c r="BF318" i="5"/>
  <c r="T318" i="5"/>
  <c r="R318" i="5"/>
  <c r="P318" i="5"/>
  <c r="BI315" i="5"/>
  <c r="BH315" i="5"/>
  <c r="BG315" i="5"/>
  <c r="BF315" i="5"/>
  <c r="T315" i="5"/>
  <c r="R315" i="5"/>
  <c r="P315" i="5"/>
  <c r="BI309" i="5"/>
  <c r="BH309" i="5"/>
  <c r="BG309" i="5"/>
  <c r="BF309" i="5"/>
  <c r="T309" i="5"/>
  <c r="R309" i="5"/>
  <c r="P309" i="5"/>
  <c r="BI305" i="5"/>
  <c r="BH305" i="5"/>
  <c r="BG305" i="5"/>
  <c r="BF305" i="5"/>
  <c r="T305" i="5"/>
  <c r="R305" i="5"/>
  <c r="P305" i="5"/>
  <c r="BI301" i="5"/>
  <c r="BH301" i="5"/>
  <c r="BG301" i="5"/>
  <c r="BF301" i="5"/>
  <c r="T301" i="5"/>
  <c r="R301" i="5"/>
  <c r="P301" i="5"/>
  <c r="BI298" i="5"/>
  <c r="BH298" i="5"/>
  <c r="BG298" i="5"/>
  <c r="BF298" i="5"/>
  <c r="T298" i="5"/>
  <c r="R298" i="5"/>
  <c r="P298" i="5"/>
  <c r="BI293" i="5"/>
  <c r="BH293" i="5"/>
  <c r="BG293" i="5"/>
  <c r="BF293" i="5"/>
  <c r="T293" i="5"/>
  <c r="R293" i="5"/>
  <c r="P293" i="5"/>
  <c r="BI290" i="5"/>
  <c r="BH290" i="5"/>
  <c r="BG290" i="5"/>
  <c r="BF290" i="5"/>
  <c r="T290" i="5"/>
  <c r="R290" i="5"/>
  <c r="P290" i="5"/>
  <c r="BI287" i="5"/>
  <c r="BH287" i="5"/>
  <c r="BG287" i="5"/>
  <c r="BF287" i="5"/>
  <c r="T287" i="5"/>
  <c r="R287" i="5"/>
  <c r="P287" i="5"/>
  <c r="BI281" i="5"/>
  <c r="BH281" i="5"/>
  <c r="BG281" i="5"/>
  <c r="BF281" i="5"/>
  <c r="T281" i="5"/>
  <c r="R281" i="5"/>
  <c r="P281" i="5"/>
  <c r="BI277" i="5"/>
  <c r="BH277" i="5"/>
  <c r="BG277" i="5"/>
  <c r="BF277" i="5"/>
  <c r="T277" i="5"/>
  <c r="R277" i="5"/>
  <c r="P277" i="5"/>
  <c r="BI274" i="5"/>
  <c r="BH274" i="5"/>
  <c r="BG274" i="5"/>
  <c r="BF274" i="5"/>
  <c r="T274" i="5"/>
  <c r="R274" i="5"/>
  <c r="P274" i="5"/>
  <c r="BI271" i="5"/>
  <c r="BH271" i="5"/>
  <c r="BG271" i="5"/>
  <c r="BF271" i="5"/>
  <c r="T271" i="5"/>
  <c r="R271" i="5"/>
  <c r="P271" i="5"/>
  <c r="BI268" i="5"/>
  <c r="BH268" i="5"/>
  <c r="BG268" i="5"/>
  <c r="BF268" i="5"/>
  <c r="T268" i="5"/>
  <c r="R268" i="5"/>
  <c r="P268" i="5"/>
  <c r="BI265" i="5"/>
  <c r="BH265" i="5"/>
  <c r="BG265" i="5"/>
  <c r="BF265" i="5"/>
  <c r="T265" i="5"/>
  <c r="R265" i="5"/>
  <c r="P265" i="5"/>
  <c r="BI259" i="5"/>
  <c r="BH259" i="5"/>
  <c r="BG259" i="5"/>
  <c r="BF259" i="5"/>
  <c r="T259" i="5"/>
  <c r="R259" i="5"/>
  <c r="P259" i="5"/>
  <c r="BI255" i="5"/>
  <c r="BH255" i="5"/>
  <c r="BG255" i="5"/>
  <c r="BF255" i="5"/>
  <c r="T255" i="5"/>
  <c r="R255" i="5"/>
  <c r="P255" i="5"/>
  <c r="BI247" i="5"/>
  <c r="BH247" i="5"/>
  <c r="BG247" i="5"/>
  <c r="BF247" i="5"/>
  <c r="T247" i="5"/>
  <c r="R247" i="5"/>
  <c r="P247" i="5"/>
  <c r="BI243" i="5"/>
  <c r="BH243" i="5"/>
  <c r="BG243" i="5"/>
  <c r="BF243" i="5"/>
  <c r="T243" i="5"/>
  <c r="R243" i="5"/>
  <c r="P243" i="5"/>
  <c r="BI238" i="5"/>
  <c r="BH238" i="5"/>
  <c r="BG238" i="5"/>
  <c r="BF238" i="5"/>
  <c r="T238" i="5"/>
  <c r="R238" i="5"/>
  <c r="P238" i="5"/>
  <c r="BI235" i="5"/>
  <c r="BH235" i="5"/>
  <c r="BG235" i="5"/>
  <c r="BF235" i="5"/>
  <c r="T235" i="5"/>
  <c r="R235" i="5"/>
  <c r="P235" i="5"/>
  <c r="BI232" i="5"/>
  <c r="BH232" i="5"/>
  <c r="BG232" i="5"/>
  <c r="BF232" i="5"/>
  <c r="T232" i="5"/>
  <c r="R232" i="5"/>
  <c r="P232" i="5"/>
  <c r="J100" i="5"/>
  <c r="BI225" i="5"/>
  <c r="BH225" i="5"/>
  <c r="BG225" i="5"/>
  <c r="BF225" i="5"/>
  <c r="T225" i="5"/>
  <c r="R225" i="5"/>
  <c r="P225" i="5"/>
  <c r="BI223" i="5"/>
  <c r="BH223" i="5"/>
  <c r="BG223" i="5"/>
  <c r="BF223" i="5"/>
  <c r="T223" i="5"/>
  <c r="R223" i="5"/>
  <c r="P223" i="5"/>
  <c r="BI218" i="5"/>
  <c r="BH218" i="5"/>
  <c r="BG218" i="5"/>
  <c r="BF218" i="5"/>
  <c r="T218" i="5"/>
  <c r="R218" i="5"/>
  <c r="P218" i="5"/>
  <c r="BI213" i="5"/>
  <c r="BH213" i="5"/>
  <c r="BG213" i="5"/>
  <c r="BF213" i="5"/>
  <c r="T213" i="5"/>
  <c r="R213" i="5"/>
  <c r="P213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R208" i="5"/>
  <c r="P208" i="5"/>
  <c r="BI205" i="5"/>
  <c r="BH205" i="5"/>
  <c r="BG205" i="5"/>
  <c r="BF205" i="5"/>
  <c r="T205" i="5"/>
  <c r="R205" i="5"/>
  <c r="P205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4" i="5"/>
  <c r="BH194" i="5"/>
  <c r="BG194" i="5"/>
  <c r="BF194" i="5"/>
  <c r="T194" i="5"/>
  <c r="R194" i="5"/>
  <c r="P194" i="5"/>
  <c r="BI191" i="5"/>
  <c r="BH191" i="5"/>
  <c r="BG191" i="5"/>
  <c r="BF191" i="5"/>
  <c r="T191" i="5"/>
  <c r="R191" i="5"/>
  <c r="P191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6" i="5"/>
  <c r="BH176" i="5"/>
  <c r="BG176" i="5"/>
  <c r="BF176" i="5"/>
  <c r="T176" i="5"/>
  <c r="R176" i="5"/>
  <c r="P176" i="5"/>
  <c r="BI170" i="5"/>
  <c r="BH170" i="5"/>
  <c r="BG170" i="5"/>
  <c r="BF170" i="5"/>
  <c r="T170" i="5"/>
  <c r="R170" i="5"/>
  <c r="P170" i="5"/>
  <c r="BI161" i="5"/>
  <c r="BH161" i="5"/>
  <c r="BG161" i="5"/>
  <c r="BF161" i="5"/>
  <c r="T161" i="5"/>
  <c r="R161" i="5"/>
  <c r="P161" i="5"/>
  <c r="BI156" i="5"/>
  <c r="BH156" i="5"/>
  <c r="BG156" i="5"/>
  <c r="BF156" i="5"/>
  <c r="T156" i="5"/>
  <c r="R156" i="5"/>
  <c r="P156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F127" i="5"/>
  <c r="E125" i="5"/>
  <c r="F89" i="5"/>
  <c r="E87" i="5"/>
  <c r="J24" i="5"/>
  <c r="E24" i="5"/>
  <c r="J130" i="5"/>
  <c r="J23" i="5"/>
  <c r="J21" i="5"/>
  <c r="E21" i="5"/>
  <c r="J91" i="5"/>
  <c r="J20" i="5"/>
  <c r="J18" i="5"/>
  <c r="E18" i="5"/>
  <c r="F92" i="5"/>
  <c r="J17" i="5"/>
  <c r="J15" i="5"/>
  <c r="E15" i="5"/>
  <c r="F129" i="5"/>
  <c r="J14" i="5"/>
  <c r="J12" i="5"/>
  <c r="J89" i="5"/>
  <c r="E7" i="5"/>
  <c r="E85" i="5"/>
  <c r="J39" i="4"/>
  <c r="J38" i="4"/>
  <c r="AY98" i="1"/>
  <c r="J37" i="4"/>
  <c r="AX98" i="1"/>
  <c r="BI142" i="4"/>
  <c r="BH142" i="4"/>
  <c r="BG142" i="4"/>
  <c r="BF142" i="4"/>
  <c r="T142" i="4"/>
  <c r="R142" i="4"/>
  <c r="P142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J120" i="4"/>
  <c r="J119" i="4"/>
  <c r="F119" i="4"/>
  <c r="F117" i="4"/>
  <c r="E115" i="4"/>
  <c r="J94" i="4"/>
  <c r="J93" i="4"/>
  <c r="F93" i="4"/>
  <c r="F91" i="4"/>
  <c r="E89" i="4"/>
  <c r="J20" i="4"/>
  <c r="E20" i="4"/>
  <c r="F94" i="4"/>
  <c r="J19" i="4"/>
  <c r="J14" i="4"/>
  <c r="J117" i="4"/>
  <c r="E7" i="4"/>
  <c r="E85" i="4"/>
  <c r="J39" i="3"/>
  <c r="J38" i="3"/>
  <c r="AY97" i="1"/>
  <c r="J37" i="3"/>
  <c r="AX97" i="1"/>
  <c r="BI288" i="3"/>
  <c r="BH288" i="3"/>
  <c r="BG288" i="3"/>
  <c r="BF288" i="3"/>
  <c r="T288" i="3"/>
  <c r="T287" i="3"/>
  <c r="T286" i="3"/>
  <c r="R288" i="3"/>
  <c r="R287" i="3"/>
  <c r="R286" i="3"/>
  <c r="P288" i="3"/>
  <c r="P287" i="3"/>
  <c r="P286" i="3"/>
  <c r="BI283" i="3"/>
  <c r="BH283" i="3"/>
  <c r="BG283" i="3"/>
  <c r="BF283" i="3"/>
  <c r="T283" i="3"/>
  <c r="R283" i="3"/>
  <c r="P283" i="3"/>
  <c r="BI279" i="3"/>
  <c r="BH279" i="3"/>
  <c r="BG279" i="3"/>
  <c r="BF279" i="3"/>
  <c r="T279" i="3"/>
  <c r="R279" i="3"/>
  <c r="P279" i="3"/>
  <c r="BI275" i="3"/>
  <c r="BH275" i="3"/>
  <c r="BG275" i="3"/>
  <c r="BF275" i="3"/>
  <c r="T275" i="3"/>
  <c r="R275" i="3"/>
  <c r="P275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2" i="3"/>
  <c r="BH252" i="3"/>
  <c r="BG252" i="3"/>
  <c r="BF252" i="3"/>
  <c r="T252" i="3"/>
  <c r="R252" i="3"/>
  <c r="P252" i="3"/>
  <c r="BI248" i="3"/>
  <c r="BH248" i="3"/>
  <c r="BG248" i="3"/>
  <c r="BF248" i="3"/>
  <c r="T248" i="3"/>
  <c r="R248" i="3"/>
  <c r="P248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R239" i="3"/>
  <c r="P239" i="3"/>
  <c r="BI236" i="3"/>
  <c r="BH236" i="3"/>
  <c r="BG236" i="3"/>
  <c r="BF236" i="3"/>
  <c r="T236" i="3"/>
  <c r="R236" i="3"/>
  <c r="P236" i="3"/>
  <c r="BI232" i="3"/>
  <c r="BH232" i="3"/>
  <c r="BG232" i="3"/>
  <c r="BF232" i="3"/>
  <c r="T232" i="3"/>
  <c r="R232" i="3"/>
  <c r="P232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0" i="3"/>
  <c r="BH200" i="3"/>
  <c r="BG200" i="3"/>
  <c r="BF200" i="3"/>
  <c r="T200" i="3"/>
  <c r="T199" i="3"/>
  <c r="R200" i="3"/>
  <c r="R199" i="3"/>
  <c r="P200" i="3"/>
  <c r="P199" i="3"/>
  <c r="BI196" i="3"/>
  <c r="BH196" i="3"/>
  <c r="BG196" i="3"/>
  <c r="BF196" i="3"/>
  <c r="T196" i="3"/>
  <c r="T195" i="3"/>
  <c r="R196" i="3"/>
  <c r="R195" i="3"/>
  <c r="P196" i="3"/>
  <c r="P195" i="3"/>
  <c r="BI189" i="3"/>
  <c r="BH189" i="3"/>
  <c r="BG189" i="3"/>
  <c r="BF189" i="3"/>
  <c r="T189" i="3"/>
  <c r="R189" i="3"/>
  <c r="P189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0" i="3"/>
  <c r="BH170" i="3"/>
  <c r="BG170" i="3"/>
  <c r="BF170" i="3"/>
  <c r="T170" i="3"/>
  <c r="R170" i="3"/>
  <c r="P170" i="3"/>
  <c r="BI164" i="3"/>
  <c r="BH164" i="3"/>
  <c r="BG164" i="3"/>
  <c r="BF164" i="3"/>
  <c r="T164" i="3"/>
  <c r="R164" i="3"/>
  <c r="P164" i="3"/>
  <c r="BI158" i="3"/>
  <c r="BH158" i="3"/>
  <c r="BG158" i="3"/>
  <c r="BF158" i="3"/>
  <c r="T158" i="3"/>
  <c r="R158" i="3"/>
  <c r="P158" i="3"/>
  <c r="BI152" i="3"/>
  <c r="BH152" i="3"/>
  <c r="BG152" i="3"/>
  <c r="BF152" i="3"/>
  <c r="T152" i="3"/>
  <c r="R152" i="3"/>
  <c r="P152" i="3"/>
  <c r="BI146" i="3"/>
  <c r="BH146" i="3"/>
  <c r="BG146" i="3"/>
  <c r="BF146" i="3"/>
  <c r="T146" i="3"/>
  <c r="R146" i="3"/>
  <c r="P146" i="3"/>
  <c r="BI140" i="3"/>
  <c r="BH140" i="3"/>
  <c r="BG140" i="3"/>
  <c r="BF140" i="3"/>
  <c r="T140" i="3"/>
  <c r="R140" i="3"/>
  <c r="P140" i="3"/>
  <c r="BI134" i="3"/>
  <c r="BH134" i="3"/>
  <c r="BG134" i="3"/>
  <c r="BF134" i="3"/>
  <c r="T134" i="3"/>
  <c r="R134" i="3"/>
  <c r="P134" i="3"/>
  <c r="J128" i="3"/>
  <c r="J127" i="3"/>
  <c r="F127" i="3"/>
  <c r="F125" i="3"/>
  <c r="E123" i="3"/>
  <c r="J94" i="3"/>
  <c r="J93" i="3"/>
  <c r="F93" i="3"/>
  <c r="F91" i="3"/>
  <c r="E89" i="3"/>
  <c r="J20" i="3"/>
  <c r="E20" i="3"/>
  <c r="F128" i="3"/>
  <c r="J19" i="3"/>
  <c r="J14" i="3"/>
  <c r="J125" i="3"/>
  <c r="E7" i="3"/>
  <c r="E85" i="3"/>
  <c r="J39" i="2"/>
  <c r="J38" i="2"/>
  <c r="AY96" i="1"/>
  <c r="J37" i="2"/>
  <c r="AX96" i="1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0" i="2"/>
  <c r="BH200" i="2"/>
  <c r="BG200" i="2"/>
  <c r="BF200" i="2"/>
  <c r="T200" i="2"/>
  <c r="R200" i="2"/>
  <c r="P200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3" i="2"/>
  <c r="BH183" i="2"/>
  <c r="BG183" i="2"/>
  <c r="BF183" i="2"/>
  <c r="T183" i="2"/>
  <c r="R183" i="2"/>
  <c r="P183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4" i="2"/>
  <c r="BH164" i="2"/>
  <c r="BG164" i="2"/>
  <c r="BF164" i="2"/>
  <c r="T164" i="2"/>
  <c r="R164" i="2"/>
  <c r="P164" i="2"/>
  <c r="BI157" i="2"/>
  <c r="BH157" i="2"/>
  <c r="BG157" i="2"/>
  <c r="BF157" i="2"/>
  <c r="T157" i="2"/>
  <c r="R157" i="2"/>
  <c r="P157" i="2"/>
  <c r="BI149" i="2"/>
  <c r="BH149" i="2"/>
  <c r="BG149" i="2"/>
  <c r="BF149" i="2"/>
  <c r="T149" i="2"/>
  <c r="R149" i="2"/>
  <c r="P149" i="2"/>
  <c r="BI141" i="2"/>
  <c r="BH141" i="2"/>
  <c r="BG141" i="2"/>
  <c r="BF141" i="2"/>
  <c r="T141" i="2"/>
  <c r="R141" i="2"/>
  <c r="P141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4" i="2"/>
  <c r="J93" i="2"/>
  <c r="F93" i="2"/>
  <c r="F91" i="2"/>
  <c r="E89" i="2"/>
  <c r="J20" i="2"/>
  <c r="E20" i="2"/>
  <c r="F121" i="2"/>
  <c r="J19" i="2"/>
  <c r="J14" i="2"/>
  <c r="J118" i="2"/>
  <c r="E7" i="2"/>
  <c r="E112" i="2"/>
  <c r="L90" i="1"/>
  <c r="AM90" i="1"/>
  <c r="AM89" i="1"/>
  <c r="L89" i="1"/>
  <c r="AM87" i="1"/>
  <c r="L87" i="1"/>
  <c r="L85" i="1"/>
  <c r="L84" i="1"/>
  <c r="J133" i="7"/>
  <c r="J128" i="7"/>
  <c r="J123" i="7"/>
  <c r="BK239" i="6"/>
  <c r="BK220" i="6"/>
  <c r="J217" i="6"/>
  <c r="J214" i="6"/>
  <c r="J211" i="6"/>
  <c r="J197" i="6"/>
  <c r="J187" i="6"/>
  <c r="BK177" i="6"/>
  <c r="BK175" i="6"/>
  <c r="J170" i="6"/>
  <c r="J158" i="6"/>
  <c r="J138" i="6"/>
  <c r="J135" i="6"/>
  <c r="J458" i="5"/>
  <c r="J455" i="5"/>
  <c r="BK452" i="5"/>
  <c r="BK444" i="5"/>
  <c r="J441" i="5"/>
  <c r="BK416" i="5"/>
  <c r="J412" i="5"/>
  <c r="J398" i="5"/>
  <c r="J392" i="5"/>
  <c r="BK384" i="5"/>
  <c r="J379" i="5"/>
  <c r="BK366" i="5"/>
  <c r="BK355" i="5"/>
  <c r="J353" i="5"/>
  <c r="J348" i="5"/>
  <c r="J346" i="5"/>
  <c r="J328" i="5"/>
  <c r="BK323" i="5"/>
  <c r="J305" i="5"/>
  <c r="J301" i="5"/>
  <c r="BK290" i="5"/>
  <c r="J287" i="5"/>
  <c r="J274" i="5"/>
  <c r="J271" i="5"/>
  <c r="BK238" i="5"/>
  <c r="J235" i="5"/>
  <c r="BK213" i="5"/>
  <c r="BK205" i="5"/>
  <c r="BK191" i="5"/>
  <c r="J176" i="5"/>
  <c r="J170" i="5"/>
  <c r="BK161" i="5"/>
  <c r="J156" i="5"/>
  <c r="BK139" i="5"/>
  <c r="BK136" i="5"/>
  <c r="J139" i="4"/>
  <c r="BK136" i="4"/>
  <c r="J129" i="4"/>
  <c r="BK279" i="3"/>
  <c r="BK275" i="3"/>
  <c r="BK270" i="3"/>
  <c r="BK267" i="3"/>
  <c r="J263" i="3"/>
  <c r="J252" i="3"/>
  <c r="BK248" i="3"/>
  <c r="J242" i="3"/>
  <c r="J236" i="3"/>
  <c r="BK232" i="3"/>
  <c r="J217" i="3"/>
  <c r="BK215" i="3"/>
  <c r="BK211" i="3"/>
  <c r="J209" i="3"/>
  <c r="J207" i="3"/>
  <c r="J205" i="3"/>
  <c r="J200" i="3"/>
  <c r="J196" i="3"/>
  <c r="BK189" i="3"/>
  <c r="BK180" i="3"/>
  <c r="J177" i="3"/>
  <c r="BK158" i="3"/>
  <c r="BK152" i="3"/>
  <c r="J146" i="3"/>
  <c r="BK134" i="3"/>
  <c r="J211" i="2"/>
  <c r="BK200" i="2"/>
  <c r="J183" i="2"/>
  <c r="J172" i="2"/>
  <c r="J164" i="2"/>
  <c r="BK157" i="2"/>
  <c r="J149" i="2"/>
  <c r="J141" i="2"/>
  <c r="BK134" i="2"/>
  <c r="BK127" i="2"/>
  <c r="BK133" i="7"/>
  <c r="BK128" i="7"/>
  <c r="BK123" i="7"/>
  <c r="BK233" i="6"/>
  <c r="BK214" i="6"/>
  <c r="BK202" i="6"/>
  <c r="BK197" i="6"/>
  <c r="BK187" i="6"/>
  <c r="J182" i="6"/>
  <c r="J179" i="6"/>
  <c r="J177" i="6"/>
  <c r="J173" i="6"/>
  <c r="BK170" i="6"/>
  <c r="J168" i="6"/>
  <c r="BK165" i="6"/>
  <c r="BK161" i="6"/>
  <c r="BK156" i="6"/>
  <c r="J149" i="6"/>
  <c r="J145" i="6"/>
  <c r="BK130" i="6"/>
  <c r="J125" i="6"/>
  <c r="J122" i="6"/>
  <c r="J462" i="5"/>
  <c r="BK455" i="5"/>
  <c r="J449" i="5"/>
  <c r="J404" i="5"/>
  <c r="BK398" i="5"/>
  <c r="BK388" i="5"/>
  <c r="J384" i="5"/>
  <c r="BK381" i="5"/>
  <c r="J363" i="5"/>
  <c r="BK357" i="5"/>
  <c r="J355" i="5"/>
  <c r="BK353" i="5"/>
  <c r="BK348" i="5"/>
  <c r="BK344" i="5"/>
  <c r="J342" i="5"/>
  <c r="BK339" i="5"/>
  <c r="BK336" i="5"/>
  <c r="J318" i="5"/>
  <c r="BK293" i="5"/>
  <c r="BK281" i="5"/>
  <c r="BK277" i="5"/>
  <c r="BK274" i="5"/>
  <c r="BK259" i="5"/>
  <c r="BK255" i="5"/>
  <c r="BK235" i="5"/>
  <c r="J218" i="5"/>
  <c r="J208" i="5"/>
  <c r="J205" i="5"/>
  <c r="BK201" i="5"/>
  <c r="BK198" i="5"/>
  <c r="J184" i="5"/>
  <c r="J161" i="5"/>
  <c r="BK151" i="5"/>
  <c r="BK148" i="5"/>
  <c r="J145" i="5"/>
  <c r="J142" i="5"/>
  <c r="J136" i="5"/>
  <c r="J142" i="4"/>
  <c r="BK139" i="4"/>
  <c r="BK132" i="4"/>
  <c r="BK126" i="4"/>
  <c r="BK288" i="3"/>
  <c r="J288" i="3"/>
  <c r="J279" i="3"/>
  <c r="BK260" i="3"/>
  <c r="BK257" i="3"/>
  <c r="BK252" i="3"/>
  <c r="J245" i="3"/>
  <c r="BK242" i="3"/>
  <c r="BK239" i="3"/>
  <c r="BK236" i="3"/>
  <c r="J228" i="3"/>
  <c r="J215" i="3"/>
  <c r="BK213" i="3"/>
  <c r="J211" i="3"/>
  <c r="BK209" i="3"/>
  <c r="BK207" i="3"/>
  <c r="BK205" i="3"/>
  <c r="J152" i="3"/>
  <c r="BK214" i="2"/>
  <c r="BK211" i="2"/>
  <c r="J208" i="2"/>
  <c r="J193" i="2"/>
  <c r="BK190" i="2"/>
  <c r="BK183" i="2"/>
  <c r="BK176" i="2"/>
  <c r="BK172" i="2"/>
  <c r="BK149" i="2"/>
  <c r="BK141" i="2"/>
  <c r="F35" i="7"/>
  <c r="J239" i="6"/>
  <c r="BK236" i="6"/>
  <c r="J233" i="6"/>
  <c r="BK228" i="6"/>
  <c r="BK223" i="6"/>
  <c r="J220" i="6"/>
  <c r="BK211" i="6"/>
  <c r="J208" i="6"/>
  <c r="BK205" i="6"/>
  <c r="J202" i="6"/>
  <c r="BK199" i="6"/>
  <c r="J192" i="6"/>
  <c r="BK179" i="6"/>
  <c r="BK168" i="6"/>
  <c r="J165" i="6"/>
  <c r="J161" i="6"/>
  <c r="BK158" i="6"/>
  <c r="J156" i="6"/>
  <c r="BK153" i="6"/>
  <c r="J151" i="6"/>
  <c r="BK149" i="6"/>
  <c r="BK140" i="6"/>
  <c r="J452" i="5"/>
  <c r="BK449" i="5"/>
  <c r="J444" i="5"/>
  <c r="J435" i="5"/>
  <c r="BK431" i="5"/>
  <c r="BK426" i="5"/>
  <c r="J421" i="5"/>
  <c r="J416" i="5"/>
  <c r="BK412" i="5"/>
  <c r="BK409" i="5"/>
  <c r="BK395" i="5"/>
  <c r="J381" i="5"/>
  <c r="BK379" i="5"/>
  <c r="J374" i="5"/>
  <c r="J370" i="5"/>
  <c r="J366" i="5"/>
  <c r="BK363" i="5"/>
  <c r="BK360" i="5"/>
  <c r="J350" i="5"/>
  <c r="BK346" i="5"/>
  <c r="J344" i="5"/>
  <c r="BK333" i="5"/>
  <c r="J331" i="5"/>
  <c r="BK315" i="5"/>
  <c r="J309" i="5"/>
  <c r="BK301" i="5"/>
  <c r="J298" i="5"/>
  <c r="BK271" i="5"/>
  <c r="BK268" i="5"/>
  <c r="BK265" i="5"/>
  <c r="J255" i="5"/>
  <c r="BK247" i="5"/>
  <c r="J243" i="5"/>
  <c r="BK232" i="5"/>
  <c r="J225" i="5"/>
  <c r="BK223" i="5"/>
  <c r="BK218" i="5"/>
  <c r="J213" i="5"/>
  <c r="BK210" i="5"/>
  <c r="J201" i="5"/>
  <c r="J198" i="5"/>
  <c r="BK194" i="5"/>
  <c r="J187" i="5"/>
  <c r="BK181" i="5"/>
  <c r="BK170" i="5"/>
  <c r="BK156" i="5"/>
  <c r="J151" i="5"/>
  <c r="J148" i="5"/>
  <c r="BK142" i="5"/>
  <c r="J139" i="5"/>
  <c r="BK142" i="4"/>
  <c r="BK129" i="4"/>
  <c r="J126" i="4"/>
  <c r="BK283" i="3"/>
  <c r="J275" i="3"/>
  <c r="J257" i="3"/>
  <c r="BK245" i="3"/>
  <c r="J232" i="3"/>
  <c r="BK228" i="3"/>
  <c r="J225" i="3"/>
  <c r="BK222" i="3"/>
  <c r="J219" i="3"/>
  <c r="BK217" i="3"/>
  <c r="J213" i="3"/>
  <c r="BK200" i="3"/>
  <c r="BK196" i="3"/>
  <c r="J189" i="3"/>
  <c r="BK183" i="3"/>
  <c r="J180" i="3"/>
  <c r="BK177" i="3"/>
  <c r="J170" i="3"/>
  <c r="BK164" i="3"/>
  <c r="J158" i="3"/>
  <c r="J140" i="3"/>
  <c r="BK208" i="2"/>
  <c r="J200" i="2"/>
  <c r="BK193" i="2"/>
  <c r="J190" i="2"/>
  <c r="BK179" i="2"/>
  <c r="J134" i="2"/>
  <c r="J131" i="2"/>
  <c r="J127" i="2"/>
  <c r="AS95" i="1"/>
  <c r="J236" i="6"/>
  <c r="J228" i="6"/>
  <c r="J223" i="6"/>
  <c r="BK217" i="6"/>
  <c r="BK208" i="6"/>
  <c r="J205" i="6"/>
  <c r="J199" i="6"/>
  <c r="BK192" i="6"/>
  <c r="BK182" i="6"/>
  <c r="J175" i="6"/>
  <c r="BK173" i="6"/>
  <c r="J153" i="6"/>
  <c r="BK151" i="6"/>
  <c r="BK145" i="6"/>
  <c r="J140" i="6"/>
  <c r="BK138" i="6"/>
  <c r="BK135" i="6"/>
  <c r="J130" i="6"/>
  <c r="BK125" i="6"/>
  <c r="BK122" i="6"/>
  <c r="BK471" i="5"/>
  <c r="J471" i="5"/>
  <c r="BK468" i="5"/>
  <c r="J468" i="5"/>
  <c r="BK462" i="5"/>
  <c r="BK458" i="5"/>
  <c r="BK441" i="5"/>
  <c r="BK435" i="5"/>
  <c r="J431" i="5"/>
  <c r="J426" i="5"/>
  <c r="BK421" i="5"/>
  <c r="J409" i="5"/>
  <c r="BK404" i="5"/>
  <c r="J395" i="5"/>
  <c r="BK392" i="5"/>
  <c r="J388" i="5"/>
  <c r="BK374" i="5"/>
  <c r="BK370" i="5"/>
  <c r="J360" i="5"/>
  <c r="J357" i="5"/>
  <c r="BK350" i="5"/>
  <c r="BK342" i="5"/>
  <c r="J339" i="5"/>
  <c r="J336" i="5"/>
  <c r="J333" i="5"/>
  <c r="BK331" i="5"/>
  <c r="BK328" i="5"/>
  <c r="J323" i="5"/>
  <c r="BK318" i="5"/>
  <c r="J315" i="5"/>
  <c r="BK309" i="5"/>
  <c r="BK305" i="5"/>
  <c r="BK298" i="5"/>
  <c r="J293" i="5"/>
  <c r="J290" i="5"/>
  <c r="BK287" i="5"/>
  <c r="J281" i="5"/>
  <c r="J277" i="5"/>
  <c r="J268" i="5"/>
  <c r="J265" i="5"/>
  <c r="J259" i="5"/>
  <c r="J247" i="5"/>
  <c r="BK243" i="5"/>
  <c r="J238" i="5"/>
  <c r="J232" i="5"/>
  <c r="BK225" i="5"/>
  <c r="J223" i="5"/>
  <c r="J210" i="5"/>
  <c r="BK208" i="5"/>
  <c r="J194" i="5"/>
  <c r="J191" i="5"/>
  <c r="BK187" i="5"/>
  <c r="BK184" i="5"/>
  <c r="J181" i="5"/>
  <c r="BK176" i="5"/>
  <c r="BK145" i="5"/>
  <c r="J136" i="4"/>
  <c r="J132" i="4"/>
  <c r="J283" i="3"/>
  <c r="J270" i="3"/>
  <c r="J267" i="3"/>
  <c r="BK263" i="3"/>
  <c r="J260" i="3"/>
  <c r="J248" i="3"/>
  <c r="J239" i="3"/>
  <c r="BK225" i="3"/>
  <c r="J222" i="3"/>
  <c r="BK219" i="3"/>
  <c r="J183" i="3"/>
  <c r="BK170" i="3"/>
  <c r="J164" i="3"/>
  <c r="BK146" i="3"/>
  <c r="BK140" i="3"/>
  <c r="J134" i="3"/>
  <c r="J214" i="2"/>
  <c r="J179" i="2"/>
  <c r="J176" i="2"/>
  <c r="BK164" i="2"/>
  <c r="J157" i="2"/>
  <c r="BK131" i="2"/>
  <c r="P126" i="2" l="1"/>
  <c r="T182" i="2"/>
  <c r="R207" i="2"/>
  <c r="P133" i="3"/>
  <c r="T204" i="3"/>
  <c r="R221" i="3"/>
  <c r="R231" i="3"/>
  <c r="P251" i="3"/>
  <c r="T274" i="3"/>
  <c r="T125" i="4"/>
  <c r="R135" i="4"/>
  <c r="T135" i="5"/>
  <c r="P217" i="5"/>
  <c r="T231" i="5"/>
  <c r="P258" i="5"/>
  <c r="P280" i="5"/>
  <c r="P308" i="5"/>
  <c r="T327" i="5"/>
  <c r="T338" i="5"/>
  <c r="T403" i="5"/>
  <c r="T440" i="5"/>
  <c r="P467" i="5"/>
  <c r="P466" i="5"/>
  <c r="R126" i="2"/>
  <c r="R125" i="2"/>
  <c r="R124" i="2"/>
  <c r="R182" i="2"/>
  <c r="T207" i="2"/>
  <c r="BK133" i="3"/>
  <c r="J133" i="3"/>
  <c r="J100" i="3"/>
  <c r="R204" i="3"/>
  <c r="BK231" i="3"/>
  <c r="J231" i="3"/>
  <c r="J105" i="3"/>
  <c r="BK251" i="3"/>
  <c r="J251" i="3"/>
  <c r="J106" i="3"/>
  <c r="BK274" i="3"/>
  <c r="J274" i="3"/>
  <c r="J107" i="3"/>
  <c r="P125" i="4"/>
  <c r="T135" i="4"/>
  <c r="BK135" i="5"/>
  <c r="J135" i="5"/>
  <c r="J98" i="5"/>
  <c r="BK217" i="5"/>
  <c r="J217" i="5"/>
  <c r="J99" i="5"/>
  <c r="T217" i="5"/>
  <c r="P231" i="5"/>
  <c r="T258" i="5"/>
  <c r="T280" i="5"/>
  <c r="R308" i="5"/>
  <c r="P327" i="5"/>
  <c r="P338" i="5"/>
  <c r="P403" i="5"/>
  <c r="P440" i="5"/>
  <c r="T467" i="5"/>
  <c r="T466" i="5"/>
  <c r="BK126" i="2"/>
  <c r="BK182" i="2"/>
  <c r="J182" i="2"/>
  <c r="J101" i="2"/>
  <c r="BK207" i="2"/>
  <c r="J207" i="2"/>
  <c r="J102" i="2"/>
  <c r="R133" i="3"/>
  <c r="P204" i="3"/>
  <c r="T221" i="3"/>
  <c r="P231" i="3"/>
  <c r="R251" i="3"/>
  <c r="P274" i="3"/>
  <c r="BK125" i="4"/>
  <c r="BK135" i="4"/>
  <c r="J135" i="4"/>
  <c r="J101" i="4"/>
  <c r="P135" i="5"/>
  <c r="P134" i="5"/>
  <c r="P133" i="5"/>
  <c r="AU99" i="1"/>
  <c r="R217" i="5"/>
  <c r="R231" i="5"/>
  <c r="BK280" i="5"/>
  <c r="J280" i="5"/>
  <c r="J103" i="5"/>
  <c r="BK308" i="5"/>
  <c r="J308" i="5"/>
  <c r="J104" i="5"/>
  <c r="BK327" i="5"/>
  <c r="J327" i="5"/>
  <c r="J105" i="5"/>
  <c r="BK338" i="5"/>
  <c r="J338" i="5"/>
  <c r="J106" i="5"/>
  <c r="BK403" i="5"/>
  <c r="J403" i="5"/>
  <c r="J107" i="5"/>
  <c r="BK121" i="6"/>
  <c r="T121" i="6"/>
  <c r="P216" i="6"/>
  <c r="R216" i="6"/>
  <c r="T126" i="2"/>
  <c r="T125" i="2"/>
  <c r="T124" i="2"/>
  <c r="P182" i="2"/>
  <c r="P207" i="2"/>
  <c r="T133" i="3"/>
  <c r="BK204" i="3"/>
  <c r="J204" i="3"/>
  <c r="J103" i="3"/>
  <c r="BK221" i="3"/>
  <c r="J221" i="3"/>
  <c r="J104" i="3"/>
  <c r="P221" i="3"/>
  <c r="T231" i="3"/>
  <c r="T251" i="3"/>
  <c r="R274" i="3"/>
  <c r="R125" i="4"/>
  <c r="R124" i="4"/>
  <c r="R123" i="4"/>
  <c r="P135" i="4"/>
  <c r="R135" i="5"/>
  <c r="BK231" i="5"/>
  <c r="J231" i="5"/>
  <c r="J101" i="5"/>
  <c r="BK258" i="5"/>
  <c r="J258" i="5"/>
  <c r="J102" i="5"/>
  <c r="R258" i="5"/>
  <c r="R280" i="5"/>
  <c r="T308" i="5"/>
  <c r="R327" i="5"/>
  <c r="R338" i="5"/>
  <c r="R403" i="5"/>
  <c r="BK440" i="5"/>
  <c r="J440" i="5"/>
  <c r="J109" i="5"/>
  <c r="R440" i="5"/>
  <c r="BK467" i="5"/>
  <c r="BK466" i="5"/>
  <c r="J466" i="5"/>
  <c r="J112" i="5"/>
  <c r="R467" i="5"/>
  <c r="R466" i="5"/>
  <c r="P121" i="6"/>
  <c r="P120" i="6"/>
  <c r="P119" i="6"/>
  <c r="AU100" i="1"/>
  <c r="R121" i="6"/>
  <c r="R120" i="6"/>
  <c r="R119" i="6"/>
  <c r="BK216" i="6"/>
  <c r="J216" i="6"/>
  <c r="J99" i="6"/>
  <c r="T216" i="6"/>
  <c r="E85" i="2"/>
  <c r="F94" i="2"/>
  <c r="BE134" i="2"/>
  <c r="BE157" i="2"/>
  <c r="BE183" i="2"/>
  <c r="BE193" i="2"/>
  <c r="BE200" i="2"/>
  <c r="BE208" i="2"/>
  <c r="E119" i="3"/>
  <c r="BE152" i="3"/>
  <c r="BE189" i="3"/>
  <c r="BE196" i="3"/>
  <c r="BE200" i="3"/>
  <c r="BE205" i="3"/>
  <c r="BE207" i="3"/>
  <c r="BE209" i="3"/>
  <c r="BE211" i="3"/>
  <c r="BE215" i="3"/>
  <c r="BE228" i="3"/>
  <c r="BE232" i="3"/>
  <c r="BE242" i="3"/>
  <c r="BE252" i="3"/>
  <c r="BE260" i="3"/>
  <c r="BE263" i="3"/>
  <c r="BE275" i="3"/>
  <c r="BK287" i="3"/>
  <c r="BK286" i="3"/>
  <c r="J286" i="3"/>
  <c r="J108" i="3"/>
  <c r="E111" i="4"/>
  <c r="F120" i="4"/>
  <c r="BE129" i="4"/>
  <c r="BE142" i="4"/>
  <c r="F91" i="5"/>
  <c r="E123" i="5"/>
  <c r="J127" i="5"/>
  <c r="F130" i="5"/>
  <c r="BE136" i="5"/>
  <c r="BE139" i="5"/>
  <c r="BE148" i="5"/>
  <c r="BE151" i="5"/>
  <c r="BE161" i="5"/>
  <c r="BE201" i="5"/>
  <c r="BE213" i="5"/>
  <c r="BE268" i="5"/>
  <c r="BE271" i="5"/>
  <c r="BE281" i="5"/>
  <c r="BE344" i="5"/>
  <c r="BE346" i="5"/>
  <c r="BE353" i="5"/>
  <c r="BE363" i="5"/>
  <c r="BE379" i="5"/>
  <c r="BE395" i="5"/>
  <c r="BE412" i="5"/>
  <c r="BE444" i="5"/>
  <c r="BE449" i="5"/>
  <c r="BE452" i="5"/>
  <c r="BE468" i="5"/>
  <c r="BE471" i="5"/>
  <c r="F91" i="6"/>
  <c r="E109" i="6"/>
  <c r="BE156" i="6"/>
  <c r="BE158" i="6"/>
  <c r="BE161" i="6"/>
  <c r="BE168" i="6"/>
  <c r="BE173" i="6"/>
  <c r="BE175" i="6"/>
  <c r="BE177" i="6"/>
  <c r="BE211" i="6"/>
  <c r="BE233" i="6"/>
  <c r="J91" i="2"/>
  <c r="BE141" i="2"/>
  <c r="BE149" i="2"/>
  <c r="BE164" i="2"/>
  <c r="BE172" i="2"/>
  <c r="BE211" i="2"/>
  <c r="J91" i="3"/>
  <c r="BE146" i="3"/>
  <c r="BE236" i="3"/>
  <c r="BE239" i="3"/>
  <c r="BE248" i="3"/>
  <c r="BK195" i="3"/>
  <c r="J195" i="3"/>
  <c r="J101" i="3"/>
  <c r="BK199" i="3"/>
  <c r="J199" i="3"/>
  <c r="J102" i="3"/>
  <c r="BE132" i="4"/>
  <c r="BE136" i="4"/>
  <c r="J92" i="5"/>
  <c r="J129" i="5"/>
  <c r="BE187" i="5"/>
  <c r="BE205" i="5"/>
  <c r="BE235" i="5"/>
  <c r="BE274" i="5"/>
  <c r="BE277" i="5"/>
  <c r="BE290" i="5"/>
  <c r="BE318" i="5"/>
  <c r="BE336" i="5"/>
  <c r="BE350" i="5"/>
  <c r="BE355" i="5"/>
  <c r="BE381" i="5"/>
  <c r="BE384" i="5"/>
  <c r="BE388" i="5"/>
  <c r="BE398" i="5"/>
  <c r="BE455" i="5"/>
  <c r="BK434" i="5"/>
  <c r="J434" i="5"/>
  <c r="J108" i="5"/>
  <c r="BK461" i="5"/>
  <c r="J461" i="5"/>
  <c r="J110" i="5"/>
  <c r="J91" i="6"/>
  <c r="J92" i="6"/>
  <c r="BE125" i="6"/>
  <c r="BE170" i="6"/>
  <c r="BE182" i="6"/>
  <c r="BE187" i="6"/>
  <c r="BE192" i="6"/>
  <c r="BE197" i="6"/>
  <c r="BE214" i="6"/>
  <c r="BE127" i="2"/>
  <c r="BE131" i="2"/>
  <c r="BE179" i="2"/>
  <c r="F94" i="3"/>
  <c r="BE134" i="3"/>
  <c r="BE140" i="3"/>
  <c r="BE158" i="3"/>
  <c r="BE170" i="3"/>
  <c r="BE177" i="3"/>
  <c r="BE180" i="3"/>
  <c r="BE183" i="3"/>
  <c r="BE217" i="3"/>
  <c r="BE245" i="3"/>
  <c r="BE279" i="3"/>
  <c r="BE288" i="3"/>
  <c r="BE126" i="4"/>
  <c r="BE156" i="5"/>
  <c r="BE170" i="5"/>
  <c r="BE176" i="5"/>
  <c r="BE191" i="5"/>
  <c r="BE210" i="5"/>
  <c r="BE223" i="5"/>
  <c r="BE225" i="5"/>
  <c r="BE232" i="5"/>
  <c r="BE238" i="5"/>
  <c r="BE243" i="5"/>
  <c r="BE265" i="5"/>
  <c r="BE287" i="5"/>
  <c r="BE298" i="5"/>
  <c r="BE301" i="5"/>
  <c r="BE305" i="5"/>
  <c r="BE309" i="5"/>
  <c r="BE323" i="5"/>
  <c r="BE328" i="5"/>
  <c r="BE331" i="5"/>
  <c r="BE348" i="5"/>
  <c r="BE366" i="5"/>
  <c r="BE392" i="5"/>
  <c r="BE409" i="5"/>
  <c r="BE416" i="5"/>
  <c r="BE421" i="5"/>
  <c r="BE431" i="5"/>
  <c r="BE435" i="5"/>
  <c r="BE441" i="5"/>
  <c r="BE458" i="5"/>
  <c r="BE462" i="5"/>
  <c r="J89" i="6"/>
  <c r="F92" i="6"/>
  <c r="BE135" i="6"/>
  <c r="BE138" i="6"/>
  <c r="BE205" i="6"/>
  <c r="BE208" i="6"/>
  <c r="BE217" i="6"/>
  <c r="BE220" i="6"/>
  <c r="BE223" i="6"/>
  <c r="BE239" i="6"/>
  <c r="J89" i="7"/>
  <c r="J91" i="7"/>
  <c r="E110" i="7"/>
  <c r="F116" i="7"/>
  <c r="F117" i="7"/>
  <c r="BE123" i="7"/>
  <c r="BE128" i="7"/>
  <c r="BE133" i="7"/>
  <c r="BB101" i="1"/>
  <c r="BK132" i="7"/>
  <c r="J132" i="7"/>
  <c r="J100" i="7"/>
  <c r="BE176" i="2"/>
  <c r="BE190" i="2"/>
  <c r="BE214" i="2"/>
  <c r="BE164" i="3"/>
  <c r="BE213" i="3"/>
  <c r="BE219" i="3"/>
  <c r="BE222" i="3"/>
  <c r="BE225" i="3"/>
  <c r="BE257" i="3"/>
  <c r="BE267" i="3"/>
  <c r="BE270" i="3"/>
  <c r="BE283" i="3"/>
  <c r="J91" i="4"/>
  <c r="BE139" i="4"/>
  <c r="BE142" i="5"/>
  <c r="BE145" i="5"/>
  <c r="BE181" i="5"/>
  <c r="BE184" i="5"/>
  <c r="BE194" i="5"/>
  <c r="BE198" i="5"/>
  <c r="BE208" i="5"/>
  <c r="BE218" i="5"/>
  <c r="BE247" i="5"/>
  <c r="BE255" i="5"/>
  <c r="BE259" i="5"/>
  <c r="BE293" i="5"/>
  <c r="BE315" i="5"/>
  <c r="BE333" i="5"/>
  <c r="BE339" i="5"/>
  <c r="BE342" i="5"/>
  <c r="BE357" i="5"/>
  <c r="BE360" i="5"/>
  <c r="BE370" i="5"/>
  <c r="BE374" i="5"/>
  <c r="BE404" i="5"/>
  <c r="BE426" i="5"/>
  <c r="BE122" i="6"/>
  <c r="BE130" i="6"/>
  <c r="BE140" i="6"/>
  <c r="BE145" i="6"/>
  <c r="BE149" i="6"/>
  <c r="BE151" i="6"/>
  <c r="BE153" i="6"/>
  <c r="BE165" i="6"/>
  <c r="BE179" i="6"/>
  <c r="BE199" i="6"/>
  <c r="BE202" i="6"/>
  <c r="BE228" i="6"/>
  <c r="BE236" i="6"/>
  <c r="J92" i="7"/>
  <c r="BK122" i="7"/>
  <c r="J122" i="7"/>
  <c r="J98" i="7"/>
  <c r="BK127" i="7"/>
  <c r="J127" i="7"/>
  <c r="J99" i="7"/>
  <c r="J36" i="2"/>
  <c r="AW96" i="1"/>
  <c r="F38" i="4"/>
  <c r="BC98" i="1"/>
  <c r="F35" i="5"/>
  <c r="BB99" i="1"/>
  <c r="F34" i="5"/>
  <c r="BA99" i="1"/>
  <c r="J34" i="6"/>
  <c r="AW100" i="1"/>
  <c r="F37" i="7"/>
  <c r="BD101" i="1"/>
  <c r="F36" i="5"/>
  <c r="BC99" i="1"/>
  <c r="AS94" i="1"/>
  <c r="F36" i="3"/>
  <c r="BA97" i="1"/>
  <c r="F36" i="2"/>
  <c r="BA96" i="1"/>
  <c r="F38" i="3"/>
  <c r="BC97" i="1"/>
  <c r="F38" i="2"/>
  <c r="BC96" i="1"/>
  <c r="F39" i="4"/>
  <c r="BD98" i="1"/>
  <c r="J34" i="5"/>
  <c r="AW99" i="1"/>
  <c r="F37" i="4"/>
  <c r="BB98" i="1"/>
  <c r="F36" i="6"/>
  <c r="BC100" i="1"/>
  <c r="F37" i="5"/>
  <c r="BD99" i="1"/>
  <c r="J34" i="7"/>
  <c r="AW101" i="1"/>
  <c r="F37" i="3"/>
  <c r="BB97" i="1"/>
  <c r="F39" i="3"/>
  <c r="BD97" i="1"/>
  <c r="F39" i="2"/>
  <c r="BD96" i="1"/>
  <c r="F34" i="6"/>
  <c r="BA100" i="1"/>
  <c r="J36" i="3"/>
  <c r="AW97" i="1"/>
  <c r="J36" i="4"/>
  <c r="AW98" i="1"/>
  <c r="F35" i="6"/>
  <c r="BB100" i="1"/>
  <c r="F37" i="2"/>
  <c r="BB96" i="1"/>
  <c r="F36" i="4"/>
  <c r="BA98" i="1"/>
  <c r="F37" i="6"/>
  <c r="BD100" i="1"/>
  <c r="F34" i="7"/>
  <c r="BA101" i="1"/>
  <c r="F36" i="7"/>
  <c r="BC101" i="1"/>
  <c r="T134" i="5" l="1"/>
  <c r="T133" i="5"/>
  <c r="T124" i="4"/>
  <c r="T123" i="4"/>
  <c r="P132" i="3"/>
  <c r="P131" i="3"/>
  <c r="AU97" i="1"/>
  <c r="R134" i="5"/>
  <c r="R133" i="5"/>
  <c r="T120" i="6"/>
  <c r="T119" i="6"/>
  <c r="R132" i="3"/>
  <c r="R131" i="3"/>
  <c r="BK125" i="2"/>
  <c r="BK124" i="2"/>
  <c r="J124" i="2"/>
  <c r="P125" i="2"/>
  <c r="P124" i="2"/>
  <c r="AU96" i="1"/>
  <c r="T132" i="3"/>
  <c r="T131" i="3"/>
  <c r="BK120" i="6"/>
  <c r="J120" i="6"/>
  <c r="J97" i="6"/>
  <c r="BK124" i="4"/>
  <c r="BK123" i="4"/>
  <c r="J123" i="4"/>
  <c r="P124" i="4"/>
  <c r="P123" i="4"/>
  <c r="AU98" i="1"/>
  <c r="J287" i="3"/>
  <c r="J109" i="3"/>
  <c r="BK134" i="5"/>
  <c r="J134" i="5"/>
  <c r="J97" i="5"/>
  <c r="J467" i="5"/>
  <c r="J113" i="5"/>
  <c r="BK132" i="3"/>
  <c r="J132" i="3"/>
  <c r="J99" i="3"/>
  <c r="BK121" i="7"/>
  <c r="J121" i="7"/>
  <c r="J97" i="7"/>
  <c r="J126" i="2"/>
  <c r="J100" i="2"/>
  <c r="J125" i="4"/>
  <c r="J100" i="4"/>
  <c r="J121" i="6"/>
  <c r="J98" i="6"/>
  <c r="F33" i="6"/>
  <c r="AZ100" i="1"/>
  <c r="J35" i="2"/>
  <c r="AV96" i="1"/>
  <c r="AT96" i="1"/>
  <c r="BD95" i="1"/>
  <c r="BD94" i="1"/>
  <c r="W33" i="1"/>
  <c r="J33" i="5"/>
  <c r="AV99" i="1"/>
  <c r="AT99" i="1"/>
  <c r="J32" i="2"/>
  <c r="AG96" i="1"/>
  <c r="AN96" i="1"/>
  <c r="BA95" i="1"/>
  <c r="AW95" i="1"/>
  <c r="BC95" i="1"/>
  <c r="AY95" i="1"/>
  <c r="J35" i="3"/>
  <c r="AV97" i="1"/>
  <c r="AT97" i="1"/>
  <c r="F33" i="7"/>
  <c r="AZ101" i="1"/>
  <c r="J32" i="4"/>
  <c r="AG98" i="1"/>
  <c r="F35" i="2"/>
  <c r="AZ96" i="1"/>
  <c r="BB95" i="1"/>
  <c r="AX95" i="1"/>
  <c r="J33" i="7"/>
  <c r="AV101" i="1"/>
  <c r="AT101" i="1"/>
  <c r="F35" i="3"/>
  <c r="AZ97" i="1"/>
  <c r="J33" i="6"/>
  <c r="AV100" i="1"/>
  <c r="AT100" i="1"/>
  <c r="J35" i="4"/>
  <c r="AV98" i="1"/>
  <c r="AT98" i="1"/>
  <c r="F35" i="4"/>
  <c r="AZ98" i="1"/>
  <c r="F33" i="5"/>
  <c r="AZ99" i="1"/>
  <c r="J41" i="4" l="1"/>
  <c r="J41" i="2"/>
  <c r="J125" i="2"/>
  <c r="J99" i="2"/>
  <c r="J98" i="4"/>
  <c r="BK131" i="3"/>
  <c r="J131" i="3"/>
  <c r="J98" i="3"/>
  <c r="J124" i="4"/>
  <c r="J99" i="4"/>
  <c r="BK119" i="6"/>
  <c r="J119" i="6"/>
  <c r="J96" i="6"/>
  <c r="BK120" i="7"/>
  <c r="J120" i="7"/>
  <c r="J96" i="7"/>
  <c r="J98" i="2"/>
  <c r="BK133" i="5"/>
  <c r="J133" i="5"/>
  <c r="J96" i="5"/>
  <c r="AN98" i="1"/>
  <c r="AZ95" i="1"/>
  <c r="AZ94" i="1"/>
  <c r="AV94" i="1"/>
  <c r="AK29" i="1"/>
  <c r="BC94" i="1"/>
  <c r="W32" i="1"/>
  <c r="BB94" i="1"/>
  <c r="AX94" i="1"/>
  <c r="BA94" i="1"/>
  <c r="W30" i="1"/>
  <c r="AU95" i="1"/>
  <c r="AU94" i="1"/>
  <c r="AY94" i="1" l="1"/>
  <c r="W29" i="1"/>
  <c r="AV95" i="1"/>
  <c r="AT95" i="1"/>
  <c r="J32" i="3"/>
  <c r="AG97" i="1"/>
  <c r="AN97" i="1"/>
  <c r="W31" i="1"/>
  <c r="J30" i="7"/>
  <c r="AG101" i="1"/>
  <c r="AN101" i="1"/>
  <c r="J30" i="5"/>
  <c r="AG99" i="1"/>
  <c r="AN99" i="1"/>
  <c r="AW94" i="1"/>
  <c r="AK30" i="1"/>
  <c r="J30" i="6"/>
  <c r="AG100" i="1"/>
  <c r="AN100" i="1"/>
  <c r="J39" i="5" l="1"/>
  <c r="J41" i="3"/>
  <c r="J39" i="6"/>
  <c r="J39" i="7"/>
  <c r="AG95" i="1"/>
  <c r="AG94" i="1"/>
  <c r="AK26" i="1"/>
  <c r="AK35" i="1"/>
  <c r="AT94" i="1"/>
  <c r="AN94" i="1" l="1"/>
  <c r="AN95" i="1"/>
</calcChain>
</file>

<file path=xl/sharedStrings.xml><?xml version="1.0" encoding="utf-8"?>
<sst xmlns="http://schemas.openxmlformats.org/spreadsheetml/2006/main" count="6992" uniqueCount="993">
  <si>
    <t>Export Komplet</t>
  </si>
  <si>
    <t/>
  </si>
  <si>
    <t>2.0</t>
  </si>
  <si>
    <t>ZAMOK</t>
  </si>
  <si>
    <t>False</t>
  </si>
  <si>
    <t>{2fac9db1-9dc6-4770-b6dd-bede081af183}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</si>
  <si>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</si>
  <si>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</si>
  <si>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</si>
  <si>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</si>
  <si>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</si>
  <si>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</si>
  <si>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</si>
  <si>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</si>
  <si>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30012026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</si>
  <si>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</si>
  <si>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</si>
  <si>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Ostrov, parkoviště a altán ul. U Nemocnice</t>
  </si>
  <si>
    <t>KSO:</t>
  </si>
  <si>
    <t>CC-CZ:</t>
  </si>
  <si>
    <t>Místo:</t>
  </si>
  <si>
    <t xml:space="preserve"> </t>
  </si>
  <si>
    <t>Datum:</t>
  </si>
  <si>
    <t>27. 1. 2026</t>
  </si>
  <si>
    <t>Zadavatel:</t>
  </si>
  <si>
    <t>IČ:</t>
  </si>
  <si>
    <t>00254843</t>
  </si>
  <si>
    <t>Město Ostrov</t>
  </si>
  <si>
    <t>DIČ:</t>
  </si>
  <si>
    <t>CZ00254843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</si>
  <si>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</si>
  <si>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</si>
  <si>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</si>
  <si>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</si>
  <si>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</si>
  <si>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</si>
  <si>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</si>
  <si>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</si>
  <si>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</si>
  <si>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</si>
  <si>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</si>
  <si>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</si>
  <si>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</si>
  <si>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</si>
  <si>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</si>
  <si>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</si>
  <si>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</si>
  <si>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</si>
  <si>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</si>
  <si>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</si>
  <si>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</si>
  <si>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</si>
  <si>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</si>
  <si>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</si>
  <si>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</si>
  <si>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</si>
  <si>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</si>
  <si>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</si>
  <si>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</si>
  <si>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</si>
  <si>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</si>
  <si>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</si>
  <si>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</si>
  <si>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</si>
  <si>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</si>
  <si>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</si>
  <si>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</si>
  <si>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</si>
  <si>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</si>
  <si>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</si>
  <si>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</si>
  <si>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</si>
  <si>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</si>
  <si>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</si>
  <si>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</si>
  <si>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</si>
  <si>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</si>
  <si>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</si>
  <si>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</si>
  <si>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</si>
  <si>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23_013_A</t>
  </si>
  <si>
    <t>Mobiliář veřejného prostranství – BORECKÉ RYBNÍKY</t>
  </si>
  <si>
    <t>STA</t>
  </si>
  <si>
    <t>1</t>
  </si>
  <si>
    <t>{8f54c7c6-93cb-4025-a996-4ac19adef636}</t>
  </si>
  <si>
    <t>/</t>
  </si>
  <si>
    <t>SO-08</t>
  </si>
  <si>
    <t>Suché koryto z lomového kameniva</t>
  </si>
  <si>
    <t>Soupis</t>
  </si>
  <si>
    <t>2</t>
  </si>
  <si>
    <t>{42060417-c533-408c-bbaa-a74154cdd013}</t>
  </si>
  <si>
    <t>815 94 81</t>
  </si>
  <si>
    <t>SO-09</t>
  </si>
  <si>
    <t>Altán, mobiliář a zpevněné plochy</t>
  </si>
  <si>
    <t>{d6f82c76-268c-4b8f-83e0-c6d455aafc13}</t>
  </si>
  <si>
    <t>VRN</t>
  </si>
  <si>
    <t>Vedlejší rozpočtové náklady</t>
  </si>
  <si>
    <t>{8038874f-7d8f-4c93-b190-35ce1fe8c593}</t>
  </si>
  <si>
    <t>SO 101</t>
  </si>
  <si>
    <t>Komunikace a zpe...</t>
  </si>
  <si>
    <t>{fc8a1068-779a-46bb-b58b-9b1d0ccf47e8}</t>
  </si>
  <si>
    <t>SO 401</t>
  </si>
  <si>
    <t>Veřejné osvětlení</t>
  </si>
  <si>
    <t>{0f8bfdab-66d4-4635-a2bc-fda78117e169}</t>
  </si>
  <si>
    <t>Vedlejší rozpočtové...</t>
  </si>
  <si>
    <t>{d2423351-478f-4593-84a7-e59e9123c7dc}</t>
  </si>
  <si>
    <t>KRYCÍ LIST SOUPISU PRACÍ</t>
  </si>
  <si>
    <t>Objekt:</t>
  </si>
  <si>
    <t>23_013_A - Mobiliář veřejného prostranství – BORECKÉ RYBNÍKY</t>
  </si>
  <si>
    <t>Soupis:</t>
  </si>
  <si>
    <t>SO-08 - Suché koryto z lomového kameniva</t>
  </si>
  <si>
    <t>Ostrov</t>
  </si>
  <si>
    <t>Město Ostrov; Jáchymovská 1, 363 01 Ostrov</t>
  </si>
  <si>
    <t>FJ Atelier</t>
  </si>
  <si>
    <t>87260492</t>
  </si>
  <si>
    <t>Jung Michal</t>
  </si>
  <si>
    <t>CZ7912032227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</si>
  <si>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</si>
  <si>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</si>
  <si>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</si>
  <si>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</si>
  <si>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</si>
  <si>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</si>
  <si>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</si>
  <si>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</si>
  <si>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</si>
  <si>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</si>
  <si>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</si>
  <si>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</si>
  <si>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</si>
  <si>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</si>
  <si>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</si>
  <si>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</si>
  <si>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</si>
  <si>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</si>
  <si>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</si>
  <si>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</si>
  <si>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</si>
  <si>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</si>
  <si>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</si>
  <si>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</si>
  <si>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</si>
  <si>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</si>
  <si>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</si>
  <si>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111111102</t>
  </si>
  <si>
    <t>Odstranění travin a rákosu ručně travin pro jakoukoli plochu ve svahu sklonu přes 1:5</t>
  </si>
  <si>
    <t>m2</t>
  </si>
  <si>
    <t>CS ÚRS 2025 02</t>
  </si>
  <si>
    <t>4</t>
  </si>
  <si>
    <t>-1903097098</t>
  </si>
  <si>
    <t>PP</t>
  </si>
  <si>
    <t>Online PSC</t>
  </si>
  <si>
    <t>https://podminky.urs.cz/item/CS_URS_2025_02/111111102</t>
  </si>
  <si>
    <t>VV</t>
  </si>
  <si>
    <t>384,8 "koryto"</t>
  </si>
  <si>
    <t>121151113</t>
  </si>
  <si>
    <t>Sejmutí ornice strojně při souvislé ploše přes 100 do 500 m2, tl. vrstvy do 200 mm</t>
  </si>
  <si>
    <t>-1816095712</t>
  </si>
  <si>
    <t>https://podminky.urs.cz/item/CS_URS_2025_02/121151113</t>
  </si>
  <si>
    <t>3</t>
  </si>
  <si>
    <t>122251102</t>
  </si>
  <si>
    <t>Odkopávky a prokopávky nezapažené strojně v hornině třídy těžitelnosti I skupiny 3 přes 20 do 50 m3</t>
  </si>
  <si>
    <t>m3</t>
  </si>
  <si>
    <t>645641160</t>
  </si>
  <si>
    <t>https://podminky.urs.cz/item/CS_URS_2025_02/122251102</t>
  </si>
  <si>
    <t>32,11*0,6 "koryto k altánu"</t>
  </si>
  <si>
    <t>45,09*0,6 "koryto k parkovišti"</t>
  </si>
  <si>
    <t>82*0,8 "suchý poldr kamenný"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</si>
  <si>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</si>
  <si>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</si>
  <si>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</si>
  <si>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-1841431724</t>
  </si>
  <si>
    <t>https://podminky.urs.cz/item/CS_URS_2025_02/162751117</t>
  </si>
  <si>
    <t>111,92*1,16 "Přepočtené koeficientem množství</t>
  </si>
  <si>
    <t>5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</si>
  <si>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</si>
  <si>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</si>
  <si>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-67262217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</si>
  <si>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</si>
  <si>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</si>
  <si>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6</t>
  </si>
  <si>
    <t>171201231</t>
  </si>
  <si>
    <t>Poplatek za uložení stavebního odpadu na recyklační skládce (skládkovné) zeminy a kamení zatříděného do Katalogu odpadů pod kódem 17 05 04</t>
  </si>
  <si>
    <t>t</t>
  </si>
  <si>
    <t>1020086056</t>
  </si>
  <si>
    <t>https://podminky.urs.cz/item/CS_URS_2025_02/171201231</t>
  </si>
  <si>
    <t>32,11*0,6*1,16*1,17 "koryto k altánu"</t>
  </si>
  <si>
    <t>45,09*0,6*1,16*1,17 "koryto k parkovišti"</t>
  </si>
  <si>
    <t>82*0,8*1,16*1,17 "suchý poldr kamenný"</t>
  </si>
  <si>
    <t>7</t>
  </si>
  <si>
    <t>171251201</t>
  </si>
  <si>
    <t>Uložení sypaniny na skládky nebo meziskládky bez hutnění s upravením uložené sypaniny do předepsaného tvaru</t>
  </si>
  <si>
    <t>277251972</t>
  </si>
  <si>
    <t>https://podminky.urs.cz/item/CS_URS_2025_02/171251201</t>
  </si>
  <si>
    <t>8</t>
  </si>
  <si>
    <t>181311103</t>
  </si>
  <si>
    <t>Rozprostření a urovnání ornice v rovině nebo ve svahu sklonu do 1:5 ručně při souvislé ploše, tl. vrstvy do 200 mm</t>
  </si>
  <si>
    <t>83289386</t>
  </si>
  <si>
    <t>https://podminky.urs.cz/item/CS_URS_2025_02/181311103</t>
  </si>
  <si>
    <t>9</t>
  </si>
  <si>
    <t>181411121</t>
  </si>
  <si>
    <t>Založení trávníku na půdě předem připravené plochy do 1000 m2 výsevem včetně utažení lučního v rovině nebo na svahu do 1:5</t>
  </si>
  <si>
    <t>-1277721713</t>
  </si>
  <si>
    <t>https://podminky.urs.cz/item/CS_URS_2025_02/181411121</t>
  </si>
  <si>
    <t>10</t>
  </si>
  <si>
    <t>M</t>
  </si>
  <si>
    <t>00572100</t>
  </si>
  <si>
    <t>osivo jetelotráva intenzivní víceletá</t>
  </si>
  <si>
    <t>kg</t>
  </si>
  <si>
    <t>689587310</t>
  </si>
  <si>
    <t>384,8*0,02 "Přepočtené koeficientem množství</t>
  </si>
  <si>
    <t>Zakládání</t>
  </si>
  <si>
    <t>11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</si>
  <si>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</si>
  <si>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</si>
  <si>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6999404</t>
  </si>
  <si>
    <t>https://podminky.urs.cz/item/CS_URS_2025_02/211971122</t>
  </si>
  <si>
    <t>45,9*(0,7+0,8+0,8) "koryto k altánu"</t>
  </si>
  <si>
    <t>49,9*(0,7+0,8+0,8) "koryto k parkovišti"</t>
  </si>
  <si>
    <t>16,1*(14,6+0,8+0,8) "suchý poldr kamenný"</t>
  </si>
  <si>
    <t>69311081</t>
  </si>
  <si>
    <t>geotextilie netkaná separační, ochranná, filtrační, drenážní PES 300g/m2</t>
  </si>
  <si>
    <t>-1297652347</t>
  </si>
  <si>
    <t>481,16*1,1845 "Přepočtené koeficientem množství</t>
  </si>
  <si>
    <t>13</t>
  </si>
  <si>
    <t>211521111</t>
  </si>
  <si>
    <t>Výplň kamenivem do rýh odvodňovacích žeber nebo trativodů bez zhutnění, s úpravou povrchu výplně kamenivem hrubým drceným frakce 63 až 125 mm</t>
  </si>
  <si>
    <t>354026306</t>
  </si>
  <si>
    <t>https://podminky.urs.cz/item/CS_URS_2025_02/211521111</t>
  </si>
  <si>
    <t>32,11*0,75 "koryto k altánu"</t>
  </si>
  <si>
    <t>45,09*0,75 "koryto k parkovišti"</t>
  </si>
  <si>
    <t>82*0,85 "suchý poldr kamenný"</t>
  </si>
  <si>
    <t>14</t>
  </si>
  <si>
    <t>389541114</t>
  </si>
  <si>
    <t>Náplň těles filtrů z materiálů nepraných předepsané zrnitosti, uložené ve vrstvách předepsané tloušťky, s urovnáním každé vrstvy do předepsané kóty z hrubého kameniva drceného zrnitosti 63 až 125 mm</t>
  </si>
  <si>
    <t>-1936933237</t>
  </si>
  <si>
    <t>https://podminky.urs.cz/item/CS_URS_2025_02/389541114</t>
  </si>
  <si>
    <t>32,11*0,05 "koryto k altánu"</t>
  </si>
  <si>
    <t>45,09*0,05 "koryto k parkovišti"</t>
  </si>
  <si>
    <t>82*0,05 "suchý poldr kamenný"</t>
  </si>
  <si>
    <t>998</t>
  </si>
  <si>
    <t>Přesun hmot</t>
  </si>
  <si>
    <t>15</t>
  </si>
  <si>
    <t>998318011</t>
  </si>
  <si>
    <t>Přesun hmot pro meliorační kanály dopravní vzdálenost do 1 000 m</t>
  </si>
  <si>
    <t>363342839</t>
  </si>
  <si>
    <t>https://podminky.urs.cz/item/CS_URS_2025_02/998318011</t>
  </si>
  <si>
    <t>16</t>
  </si>
  <si>
    <t>998318039</t>
  </si>
  <si>
    <t>Přesun hmot pro meliorační kanály Příplatek k ceně za zvětšený přesun přes vymezenou dopravní vzdálenost do 5000 m</t>
  </si>
  <si>
    <t>-2102255981</t>
  </si>
  <si>
    <t>https://podminky.urs.cz/item/CS_URS_2025_02/998318039</t>
  </si>
  <si>
    <t>17</t>
  </si>
  <si>
    <t>998318049</t>
  </si>
  <si>
    <t>Přesun hmot pro meliorační kanály Příplatek k ceně za zvětšený přesun přes vymezenou dopravní vzdálenost za každých dalších započatých 1000 m</t>
  </si>
  <si>
    <t>217105894</t>
  </si>
  <si>
    <t>https://podminky.urs.cz/item/CS_URS_2025_02/998318049</t>
  </si>
  <si>
    <t>SO-09 - Altán, mobiliář a zpevněné plochy</t>
  </si>
  <si>
    <t xml:space="preserve">    4 - Vodorovné konstrukce</t>
  </si>
  <si>
    <t xml:space="preserve">    9 - Ostatní konstrukce a práce, bourání</t>
  </si>
  <si>
    <t xml:space="preserve">    D1 - Skladba A - asfaltová plocha</t>
  </si>
  <si>
    <t xml:space="preserve">    D2 - Skladba B - mlatová plocha</t>
  </si>
  <si>
    <t xml:space="preserve">    D3 - Skladba C - žulové kostky v altánu</t>
  </si>
  <si>
    <t>PSV - Práce a dodávky PSV</t>
  </si>
  <si>
    <t xml:space="preserve">    762 - Konstrukce tesařské</t>
  </si>
  <si>
    <t>1160659366</t>
  </si>
  <si>
    <t>"altán" 185</t>
  </si>
  <si>
    <t>"asf. zpevněná plocha" 123</t>
  </si>
  <si>
    <t>1105489467</t>
  </si>
  <si>
    <t>122211101</t>
  </si>
  <si>
    <t>Odkopávky a prokopávky ručně zapažené i nezapažené v hornině třídy těžitelnosti I skupiny 3</t>
  </si>
  <si>
    <t>-128318895</t>
  </si>
  <si>
    <t>https://podminky.urs.cz/item/CS_URS_2025_02/122211101</t>
  </si>
  <si>
    <t>"altán" 111,81*0,2</t>
  </si>
  <si>
    <t>"asf. zpevněná plocha" 63,17*0,3</t>
  </si>
  <si>
    <t>1163850500</t>
  </si>
  <si>
    <t>"altán" 111,81*0,2*1,16*1,17</t>
  </si>
  <si>
    <t>"asf. zpevněná plocha" 63,17*0,3*1,16*1,17</t>
  </si>
  <si>
    <t>289026496</t>
  </si>
  <si>
    <t>760808250</t>
  </si>
  <si>
    <t>1714725146</t>
  </si>
  <si>
    <t>41,313*1,16 "Přepočtené koeficientem množství</t>
  </si>
  <si>
    <t>181411122</t>
  </si>
  <si>
    <t>Založení trávníku na půdě předem připravené plochy do 1000 m2 výsevem včetně utažení lučního na svahu přes 1:5 do 1:2</t>
  </si>
  <si>
    <t>1820285509</t>
  </si>
  <si>
    <t>https://podminky.urs.cz/item/CS_URS_2025_02/181411122</t>
  </si>
  <si>
    <t>-1295713109</t>
  </si>
  <si>
    <t>308*0,02 "Přepočtené koeficientem množství</t>
  </si>
  <si>
    <t>181951112</t>
  </si>
  <si>
    <t>Úprava pláně vyrovnáním výškových rozdílů strojně v hornině třídy těžitelnosti I, skupiny 1 až 3 se zhutněním</t>
  </si>
  <si>
    <t>-797026707</t>
  </si>
  <si>
    <t>https://podminky.urs.cz/item/CS_URS_2025_02/181951112</t>
  </si>
  <si>
    <t>"altán" 58,11</t>
  </si>
  <si>
    <t>"asf. zpevněná plocha" 59,47</t>
  </si>
  <si>
    <t>182351023</t>
  </si>
  <si>
    <t>Rozprostření a urovnání ornice ve svahu sklonu přes 1:5 strojně při souvislé ploše do 100 m2, tl. vrstvy do 200 mm</t>
  </si>
  <si>
    <t>900304597</t>
  </si>
  <si>
    <t>https://podminky.urs.cz/item/CS_URS_2025_02/182351023</t>
  </si>
  <si>
    <t>233211122</t>
  </si>
  <si>
    <t>Zemní ocelové vruty pro kontejnery a dřevostavby průměru 76 mm, délky 1300 mm</t>
  </si>
  <si>
    <t>kus</t>
  </si>
  <si>
    <t>-249578602</t>
  </si>
  <si>
    <t>https://podminky.urs.cz/item/CS_URS_2025_02/233211122</t>
  </si>
  <si>
    <t>Vodorovné konstrukce</t>
  </si>
  <si>
    <t>465210141</t>
  </si>
  <si>
    <t>Schody z lomového žulového kamene upraveného do betonového lože s vyplněním spár MC lože z betonu C 25/30</t>
  </si>
  <si>
    <t>207115624</t>
  </si>
  <si>
    <t>https://podminky.urs.cz/item/CS_URS_2025_02/465210141</t>
  </si>
  <si>
    <t xml:space="preserve">3,25*6*0,35 "obruba altánu" </t>
  </si>
  <si>
    <t>Ostatní konstrukce a práce, bourání</t>
  </si>
  <si>
    <t>936001002-R</t>
  </si>
  <si>
    <t>Montáž informačních panelů, včetně betonových patek dle typu IP</t>
  </si>
  <si>
    <t>941857000</t>
  </si>
  <si>
    <t>74910400-R</t>
  </si>
  <si>
    <t>IP–1: INFORMAČNÍ PANEL U PARKOVIŠTĚ 1,2 m × 1,0 m – sendvičová deska s vnitřním ocelovým rámem, FeZn plech s oboustranným INKjet tiskem 720 dpi laminovaným UV antigraffiti fólií, lemování hliníkovým rámem lakovaným dle RAL, ocelové stojiny žárově zinkován</t>
  </si>
  <si>
    <t>207545051</t>
  </si>
  <si>
    <t>IP–1: INFORMAČNÍ PANEL U PARKOVIŠTĚ 1,2 m × 1,0 m – sendvičová deska s vnitřním ocelovým rámem, FeZn plech s oboustranným INKjet tiskem 720 dpi laminovaným UV antigraffiti fólií, lemování hliníkovým rámem lakovaným dle RAL, ocelové stojiny žárově zinkovány</t>
  </si>
  <si>
    <t>74910405-R</t>
  </si>
  <si>
    <t>IP-2: HLAVNÍ INFORMAČNÍ PANEL - zdvojený, oboustranný 1,2 m × 1,0 m – sendvičová deska s vnitřním ocelovým rámem, FeZn plech s oboustranným INKjet tiskem 720 dpi laminovaným UV antigraffiti fólií, lemování hliníkovým rámem lakovaným dle RAL, ocelové stoji</t>
  </si>
  <si>
    <t>345462880</t>
  </si>
  <si>
    <t>IP-2: HLAVNÍ INFORMAČNÍ PANEL - zdvojený, oboustranný 1,2 m × 1,0 m – sendvičová deska s vnitřním ocelovým rámem, FeZn plech s oboustranným INKjet tiskem 720 dpi laminovaným UV antigraffiti fólií, lemování hliníkovým rámem lakovaným dle RAL, ocelové stojiny žárově zinkovány</t>
  </si>
  <si>
    <t>74910406-R</t>
  </si>
  <si>
    <t>směroveky IS-1 a IS-2 pro pěší – směrovky z hliníkového jeklového profilu výšky 120 mm, konzoly (patra) výšky 160 mm, motiv z kvalitní lité fólie, sloupek a ostatní díly z oceli žárově zinkované a lakované v odstínu RAL, nerezový spojovací materiál; výška</t>
  </si>
  <si>
    <t>-1186753684</t>
  </si>
  <si>
    <t>směroveky IS-1 a IS-2 pro pěší – směrovky z hliníkového jeklového profilu výšky 120 mm, konzoly (patra) výšky 160 mm, motiv z kvalitní lité fólie, sloupek a ostatní díly z oceli žárově zinkované a lakované v odstínu RAL, nerezový spojovací materiál; výška sloupku dle počtu pater při zachování podchodné výšky min. 2,5 m.</t>
  </si>
  <si>
    <t>18</t>
  </si>
  <si>
    <t>936104211-R</t>
  </si>
  <si>
    <t>Montáž odpadkového koše do betonové patky včetně vykopání a zabetenování</t>
  </si>
  <si>
    <t>-2076647666</t>
  </si>
  <si>
    <t>19</t>
  </si>
  <si>
    <t>74910143-R</t>
  </si>
  <si>
    <t>koš odpadkový směsný, stávající, vyjmutí a přemístění se začištěním</t>
  </si>
  <si>
    <t>-1936827802</t>
  </si>
  <si>
    <t>20</t>
  </si>
  <si>
    <t>936174311-R</t>
  </si>
  <si>
    <t>Montáž stojanu na kola ( včetně betonové patky a chemických kotev), přichyceného kotevními šrouby do betonové patky pomocí chemické kotvy</t>
  </si>
  <si>
    <t>-1111755280</t>
  </si>
  <si>
    <t>74910151-R</t>
  </si>
  <si>
    <t>Stojan na kola – svařovaná ocelová konstrukce žárově zinkovaná a vypalovaná lakovaná v odstínu RAL, horní obložení akátovou latí (olejová lazura / bez nátěru), rozměr cca 960×60×900 mm, kotvení na chemickou kotvu</t>
  </si>
  <si>
    <t>-1728680560</t>
  </si>
  <si>
    <t>22</t>
  </si>
  <si>
    <t>998223011</t>
  </si>
  <si>
    <t>Přesun hmot pro pozemní komunikace s krytem dlážděným dopravní vzdálenost do 200 m jakékoliv délky objektu</t>
  </si>
  <si>
    <t>-1890078540</t>
  </si>
  <si>
    <t>https://podminky.urs.cz/item/CS_URS_2025_02/998223011</t>
  </si>
  <si>
    <t>23</t>
  </si>
  <si>
    <t>998223094</t>
  </si>
  <si>
    <t>Přesun hmot pro pozemní komunikace s krytem dlážděným Příplatek k ceně za zvětšený přesun přes vymezenou vodorovnou dopravní vzdálenost do 5000 m</t>
  </si>
  <si>
    <t>-1955360652</t>
  </si>
  <si>
    <t>https://podminky.urs.cz/item/CS_URS_2025_02/998223094</t>
  </si>
  <si>
    <t>24</t>
  </si>
  <si>
    <t>998223095</t>
  </si>
  <si>
    <t>Přesun hmot pro pozemní komunikace s krytem dlážděným Příplatek k ceně za zvětšený přesun přes vymezenou vodorovnou dopravní vzdálenost za každých dalších 5000 m přes 5000 m</t>
  </si>
  <si>
    <t>-167794166</t>
  </si>
  <si>
    <t>https://podminky.urs.cz/item/CS_URS_2025_02/998223095</t>
  </si>
  <si>
    <t>D1</t>
  </si>
  <si>
    <t>Skladba A - asfaltová plocha</t>
  </si>
  <si>
    <t>25</t>
  </si>
  <si>
    <t>564861011</t>
  </si>
  <si>
    <t>Podklad ze štěrkodrti ŠD s rozprostřením a zhutněním plochy jednotlivě do 100 m2, po zhutnění tl. 200 mm</t>
  </si>
  <si>
    <t>687848256</t>
  </si>
  <si>
    <t>https://podminky.urs.cz/item/CS_URS_2025_02/564861011</t>
  </si>
  <si>
    <t>65*1,2 "Přepočtené koeficientem množství</t>
  </si>
  <si>
    <t>26</t>
  </si>
  <si>
    <t>564952111</t>
  </si>
  <si>
    <t>Podklad z mechanicky zpevněného kameniva MZK (minerální beton) s rozprostřením a s hutněním, po zhutnění tl. 150 mm</t>
  </si>
  <si>
    <t>-2060541862</t>
  </si>
  <si>
    <t>https://podminky.urs.cz/item/CS_URS_2025_02/564952111</t>
  </si>
  <si>
    <t>27</t>
  </si>
  <si>
    <t>565155111</t>
  </si>
  <si>
    <t>Asfaltový beton vrstva podkladní ACP 16 z nemodifikovaného asfaltu s rozprostřením a zhutněním ACP 16 S v pruhu šířky přes 1,5 do 3 m, po zhutnění tl. 70 mm</t>
  </si>
  <si>
    <t>-1326390011</t>
  </si>
  <si>
    <t>https://podminky.urs.cz/item/CS_URS_2025_02/565155111</t>
  </si>
  <si>
    <t>28</t>
  </si>
  <si>
    <t>573111111</t>
  </si>
  <si>
    <t>Postřik infiltrační PI z asfaltu silničního s posypem kamenivem, v množství 0,60 kg/m2</t>
  </si>
  <si>
    <t>-1020404370</t>
  </si>
  <si>
    <t>https://podminky.urs.cz/item/CS_URS_2025_02/573111111</t>
  </si>
  <si>
    <t>29</t>
  </si>
  <si>
    <t>573211111</t>
  </si>
  <si>
    <t>Postřik spojovací PS bez posypu kamenivem z asfaltu silničního, v množství 0,60 kg/m2</t>
  </si>
  <si>
    <t>-2137617635</t>
  </si>
  <si>
    <t>https://podminky.urs.cz/item/CS_URS_2025_02/573211111</t>
  </si>
  <si>
    <t>30</t>
  </si>
  <si>
    <t>577134111</t>
  </si>
  <si>
    <t>Asfaltový beton vrstva obrusná ACO 11 z nemodifikovaného asfaltu s rozprostřením a se zhutněním ACO 11+ v pruhu šířky přes 1,5 do 3 m, po zhutnění tl. 40 mm</t>
  </si>
  <si>
    <t>-2009463363</t>
  </si>
  <si>
    <t>https://podminky.urs.cz/item/CS_URS_2025_02/577134111</t>
  </si>
  <si>
    <t>D2</t>
  </si>
  <si>
    <t>Skladba B - mlatová plocha</t>
  </si>
  <si>
    <t>31</t>
  </si>
  <si>
    <t>564861111</t>
  </si>
  <si>
    <t>Podklad ze štěrkodrti ŠD s rozprostřením a zhutněním plochy přes 100 m2, po zhutnění tl. 200 mm</t>
  </si>
  <si>
    <t>1596416378</t>
  </si>
  <si>
    <t>https://podminky.urs.cz/item/CS_URS_2025_02/564861111</t>
  </si>
  <si>
    <t>90*1,2 "Přepočtené koeficientem množství</t>
  </si>
  <si>
    <t>32</t>
  </si>
  <si>
    <t>564920513</t>
  </si>
  <si>
    <t>Podklad nebo podsyp z R-materiálu s rozprostřením a zhutněním plochy jednotlivě do 100 m2, po zhutnění tl. 80 mm</t>
  </si>
  <si>
    <t>56676908</t>
  </si>
  <si>
    <t>https://podminky.urs.cz/item/CS_URS_2025_02/564920513</t>
  </si>
  <si>
    <t>33</t>
  </si>
  <si>
    <t>564910511</t>
  </si>
  <si>
    <t>Podklad nebo podsyp z R-materiálu s rozprostřením a zhutněním plochy jednotlivě do 100 m2, po zhutnění tl. 50 mm</t>
  </si>
  <si>
    <t>19660556</t>
  </si>
  <si>
    <t>https://podminky.urs.cz/item/CS_URS_2025_02/564910511</t>
  </si>
  <si>
    <t>34</t>
  </si>
  <si>
    <t>274313711</t>
  </si>
  <si>
    <t>Základy z betonu prostého pasy betonu kamenem neprokládaného tř. C 20/25</t>
  </si>
  <si>
    <t>792363448</t>
  </si>
  <si>
    <t>https://podminky.urs.cz/item/CS_URS_2025_02/274313711</t>
  </si>
  <si>
    <t>33,2*0,05 "pro ocelové obrubníky"</t>
  </si>
  <si>
    <t>35</t>
  </si>
  <si>
    <t>916371211-R</t>
  </si>
  <si>
    <t>Osazení skrytého ocelového obrubníku</t>
  </si>
  <si>
    <t>m</t>
  </si>
  <si>
    <t>-1031804590</t>
  </si>
  <si>
    <t>33,2 "obruba mlatové plochy "</t>
  </si>
  <si>
    <t>36</t>
  </si>
  <si>
    <t>27245187-R</t>
  </si>
  <si>
    <t>obrubník ocelový 200x2000mm, tl. 2,0mm</t>
  </si>
  <si>
    <t>-898561510</t>
  </si>
  <si>
    <t>33,2*1,2 "Přepočtené koeficientem množství</t>
  </si>
  <si>
    <t>D3</t>
  </si>
  <si>
    <t>Skladba C - žulové kostky v altánu</t>
  </si>
  <si>
    <t>37</t>
  </si>
  <si>
    <t>564871016</t>
  </si>
  <si>
    <t>Podklad ze štěrkodrti ŠD s rozprostřením a zhutněním plochy jednotlivě do 100 m2, po zhutnění tl. 300 mm</t>
  </si>
  <si>
    <t>561906898</t>
  </si>
  <si>
    <t>https://podminky.urs.cz/item/CS_URS_2025_02/564871016</t>
  </si>
  <si>
    <t>22*1,2 "Přepočtené koeficientem množství</t>
  </si>
  <si>
    <t>38</t>
  </si>
  <si>
    <t>591211112</t>
  </si>
  <si>
    <t>Kladení dlažby z kostek s provedením lože do tl. 50 mm, s vyplněním spár, s dvojím beraněním a se smetením přebytečného materiálu na krajnici drobných z kamene - zvýšená složitost vazby, do lože z kameniva</t>
  </si>
  <si>
    <t>452235996</t>
  </si>
  <si>
    <t>https://podminky.urs.cz/item/CS_URS_2025_02/591211112</t>
  </si>
  <si>
    <t>22*1,1 "Přepočtené koeficientem množství</t>
  </si>
  <si>
    <t>39</t>
  </si>
  <si>
    <t>58381013</t>
  </si>
  <si>
    <t>kostka řezanoštípaná dlažební žula 10x10x6cm</t>
  </si>
  <si>
    <t>-416879967</t>
  </si>
  <si>
    <t>24,2*1,02 "Přepočtené koeficientem množství</t>
  </si>
  <si>
    <t>PSV</t>
  </si>
  <si>
    <t>Práce a dodávky PSV</t>
  </si>
  <si>
    <t>762</t>
  </si>
  <si>
    <t>Konstrukce tesařské</t>
  </si>
  <si>
    <t>40</t>
  </si>
  <si>
    <t>762713160-R</t>
  </si>
  <si>
    <t xml:space="preserve">D+M Dřevěný šestiuhelníkový altán z KVH Si C24, tesařské spoje, skryté nerez kování, sražené hrany R5, systémová povrchová úprava s impregnací (tř. použití 3.1/3.2), ocelová táhla v úrovni pozednice, falcovaná hliníková krytina, střešní krytina – dvojitý </t>
  </si>
  <si>
    <t>ks</t>
  </si>
  <si>
    <t>1162532420</t>
  </si>
  <si>
    <t>D+M Dřevěný šestiuhelníkový altán z KVH Si C24, tesařské spoje, skryté nerez kování, sražené hrany R5, systémová povrchová úprava s impregnací (tř. použití 3.1/3.2), ocelová táhla v úrovni pozednice, falcovaná hliníková krytina, střešní krytina – dvojitý falc se stojatou drážkou, FeZn/Al s integrovaným jímačem LPS v korunce, uzemnění svodem FeZn Ø8, dřevěné lavice po obvodu altánu.</t>
  </si>
  <si>
    <t>P</t>
  </si>
  <si>
    <t>Poznámka k položce:_x000D_
Položka zahrnuje dodávku altánu dle výkresu, včetně nátěrů, kování, krytiny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</si>
  <si>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</si>
  <si>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</si>
  <si>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</si>
  <si>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</si>
  <si>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</si>
  <si>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010001000</t>
  </si>
  <si>
    <t>Průzkumné, zeměměřičské a projektové práce</t>
  </si>
  <si>
    <t>…</t>
  </si>
  <si>
    <t>1024</t>
  </si>
  <si>
    <t>-1203568315</t>
  </si>
  <si>
    <t>https://podminky.urs.cz/item/CS_URS_2025_02/010001000</t>
  </si>
  <si>
    <t>013254000</t>
  </si>
  <si>
    <t>Dokumentace skutečného provedení stavby</t>
  </si>
  <si>
    <t>-476113380</t>
  </si>
  <si>
    <t>https://podminky.urs.cz/item/CS_URS_2025_02/013254000</t>
  </si>
  <si>
    <t>013294000</t>
  </si>
  <si>
    <t>Ostatní dokumentace stavby</t>
  </si>
  <si>
    <t>1577621334</t>
  </si>
  <si>
    <t>https://podminky.urs.cz/item/CS_URS_2025_02/013294000</t>
  </si>
  <si>
    <t>VRN3</t>
  </si>
  <si>
    <t>Zařízení staveniště</t>
  </si>
  <si>
    <t>030001000</t>
  </si>
  <si>
    <t>839325181</t>
  </si>
  <si>
    <t>https://podminky.urs.cz/item/CS_URS_2025_02/030001000</t>
  </si>
  <si>
    <t>034103000</t>
  </si>
  <si>
    <t>Oplocení staveniště</t>
  </si>
  <si>
    <t>-608051080</t>
  </si>
  <si>
    <t>https://podminky.urs.cz/item/CS_URS_2025_02/034103000</t>
  </si>
  <si>
    <t>034503000</t>
  </si>
  <si>
    <t>Informační tabule na staveništi</t>
  </si>
  <si>
    <t>-694799977</t>
  </si>
  <si>
    <t>https://podminky.urs.cz/item/CS_URS_2025_02/034503000</t>
  </si>
  <si>
    <t>SO 101 - Komunikace a zpe...</t>
  </si>
  <si>
    <t xml:space="preserve">    5 - Komunikace pozemní</t>
  </si>
  <si>
    <t xml:space="preserve">    D0 - Sanace</t>
  </si>
  <si>
    <t xml:space="preserve">    D1 - Skladba A</t>
  </si>
  <si>
    <t xml:space="preserve">    D2 - Skladba B</t>
  </si>
  <si>
    <t xml:space="preserve">    D3 - Skladba C</t>
  </si>
  <si>
    <t xml:space="preserve">    8 - Trubní vedení</t>
  </si>
  <si>
    <t xml:space="preserve">    9.1 - Podzemní kontejnery</t>
  </si>
  <si>
    <t xml:space="preserve">    23-M - Montáže potrubí</t>
  </si>
  <si>
    <t xml:space="preserve">    997 - Přesun sutě</t>
  </si>
  <si>
    <t>M - Práce a dodávky M</t>
  </si>
  <si>
    <t xml:space="preserve">    46-M - Zemní práce při extr.mont.pracích</t>
  </si>
  <si>
    <t>113106125</t>
  </si>
  <si>
    <t>Rozebrání dlažeb komunikací pro pěší s přemístěním hmot na skládku na vzdálenost do 3 m nebo s naložením na dopravní prostředek s ložem z kameniva nebo živice a s jakoukoliv výplní spár ručně z vegetační dlažby betonové</t>
  </si>
  <si>
    <t>https://podminky.urs.cz/item/CS_URS_2025_02/113106125</t>
  </si>
  <si>
    <t>113107224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</si>
  <si>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</si>
  <si>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https://podminky.urs.cz/item/CS_URS_2025_02/113107224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</si>
  <si>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</si>
  <si>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</si>
  <si>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https://podminky.urs.cz/item/CS_URS_2025_02/113107243</t>
  </si>
  <si>
    <t>113202111</t>
  </si>
  <si>
    <t>Vytrhání obrub s vybouráním lože, s přemístěním hmot na skládku na vzdálenost do 3 m nebo s naložením na dopravní prostředek z krajníků nebo obrubníků stojatých</t>
  </si>
  <si>
    <t>https://podminky.urs.cz/item/CS_URS_2025_02/113202111</t>
  </si>
  <si>
    <t>121151123</t>
  </si>
  <si>
    <t>Sejmutí ornice strojně při souvislé ploše přes 500 m2, tl. vrstvy do 200 mm</t>
  </si>
  <si>
    <t>https://podminky.urs.cz/item/CS_URS_2025_02/121151123</t>
  </si>
  <si>
    <t>122252206</t>
  </si>
  <si>
    <t>Odkopávky a prokopávky nezapažené pro silnice a dálnice strojně v hornině třídy těžitelnosti I přes 1 000 do 5 000 m3</t>
  </si>
  <si>
    <t>https://podminky.urs.cz/item/CS_URS_2025_02/122252206</t>
  </si>
  <si>
    <t>233*0,24</t>
  </si>
  <si>
    <t>123252102</t>
  </si>
  <si>
    <t>Vykopávky zářezů se šikmými stěnami pro podzemní vedení strojně v hornině třídy těžitelnosti I skupiny 3 přes 20 do 50 m3</t>
  </si>
  <si>
    <t>https://podminky.urs.cz/item/CS_URS_2025_02/123252102</t>
  </si>
  <si>
    <t>"ZÁŘEZ PRO VYBOURÁNÍ  KOLEKTORU" 0.5*0.8*100</t>
  </si>
  <si>
    <t>"ORNICE" 77,1</t>
  </si>
  <si>
    <t>"VÝKOP" 55,92</t>
  </si>
  <si>
    <t>"VÝKOP KOLEKTORU" 40</t>
  </si>
  <si>
    <t>"NÁSYP" -49</t>
  </si>
  <si>
    <t>"ZÁSYP KOLEKTORU" -0,5*1*100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</si>
  <si>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</si>
  <si>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</si>
  <si>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https://podminky.urs.cz/item/CS_URS_2025_02/171152101</t>
  </si>
  <si>
    <t>"NÁSYP" 49</t>
  </si>
  <si>
    <t>"ZÁSYP KOLEKTORU" 0,5*1*100</t>
  </si>
  <si>
    <t>74,02*2 "Přepočtené koeficientem množství</t>
  </si>
  <si>
    <t>181152302</t>
  </si>
  <si>
    <t>Úprava pláně na stavbách silnic a dálnic strojně v zářezech mimo skalních se zhutněním</t>
  </si>
  <si>
    <t>https://podminky.urs.cz/item/CS_URS_2025_02/181152302</t>
  </si>
  <si>
    <t>181351113</t>
  </si>
  <si>
    <t>Rozprostření a urovnání ornice v rovině nebo ve svahu sklonu do 1:5 strojně při souvislé ploše přes 500 m2, tl. vrstvy do 200 mm</t>
  </si>
  <si>
    <t>https://podminky.urs.cz/item/CS_URS_2025_02/181351113</t>
  </si>
  <si>
    <t>10371500</t>
  </si>
  <si>
    <t>substrát pro trávníky VL</t>
  </si>
  <si>
    <t>560*0,1 "Přepočtené koeficientem množství</t>
  </si>
  <si>
    <t>181451131</t>
  </si>
  <si>
    <t>Založení trávníku na půdě předem připravené plochy přes 1000 m2 výsevem včetně utažení parkového v rovině nebo na svahu do 1:5</t>
  </si>
  <si>
    <t>https://podminky.urs.cz/item/CS_URS_2025_02/181451131</t>
  </si>
  <si>
    <t>00572410</t>
  </si>
  <si>
    <t>osivo směs travní parková</t>
  </si>
  <si>
    <t>560*0,02 "Přepočtené koeficientem množství</t>
  </si>
  <si>
    <t>183101322</t>
  </si>
  <si>
    <t>Hloubení jamek pro vysazování rostlin v zemině skupiny 1 až 4 s výměnou půdy z 100% v rovině nebo na svahu do 1:5, objemu přes 1,00 do 2,00 m3</t>
  </si>
  <si>
    <t>https://podminky.urs.cz/item/CS_URS_2025_02/183101322</t>
  </si>
  <si>
    <t>10321100</t>
  </si>
  <si>
    <t>zahradní substrát pro výsadbu VL</t>
  </si>
  <si>
    <t>9*2 "Přepočtené koeficientem množství</t>
  </si>
  <si>
    <t>184102117</t>
  </si>
  <si>
    <t>Výsadba dřeviny s balem do předem vyhloubené jamky se zalitím v rovině nebo na svahu do 1:5, při průměru balu přes 800 do 1000 mm</t>
  </si>
  <si>
    <t>https://podminky.urs.cz/item/CS_URS_2025_02/184102117</t>
  </si>
  <si>
    <t>02650530R</t>
  </si>
  <si>
    <t>hybridní jilm /Ulmus Lobel/ obvod kmene 12-14 cm</t>
  </si>
  <si>
    <t>184215132</t>
  </si>
  <si>
    <t>Ukotvení dřeviny kůly v rovině nebo na svahu do 1:5 třemi kůly, délky přes 1 do 2 m</t>
  </si>
  <si>
    <t>https://podminky.urs.cz/item/CS_URS_2025_02/184215132</t>
  </si>
  <si>
    <t>60591253</t>
  </si>
  <si>
    <t>kůl vyvazovací dřevěný impregnovaný D 8cm dl 2m</t>
  </si>
  <si>
    <t>42</t>
  </si>
  <si>
    <t>9*3 "Přepočtené koeficientem množství</t>
  </si>
  <si>
    <t>211971110</t>
  </si>
  <si>
    <t>Zřízení opláštění výplně z geotextilie odvodňovacích žeber nebo trativodů v rýze nebo zářezu se stěnami šikmými o sklonu do 1:2</t>
  </si>
  <si>
    <t>44</t>
  </si>
  <si>
    <t>https://podminky.urs.cz/item/CS_URS_2025_02/211971110</t>
  </si>
  <si>
    <t>"pro silniční drenáž" (0,5+0,4+0,5)*95</t>
  </si>
  <si>
    <t>69311226</t>
  </si>
  <si>
    <t>geotextilie netkaná separační, ochranná, filtrační, drenážní PES 150g/m2</t>
  </si>
  <si>
    <t>46</t>
  </si>
  <si>
    <t>212752412</t>
  </si>
  <si>
    <t>Trativody z drenážních trubek pro liniové stavby a komunikace se zřízením štěrkového lože pod trubky a s jejich obsypem v otevřeném výkopu trubka korugovaná sendvičová PE-HD SN 8 perforace 220° DN 150</t>
  </si>
  <si>
    <t>48</t>
  </si>
  <si>
    <t>https://podminky.urs.cz/item/CS_URS_2025_02/212752412</t>
  </si>
  <si>
    <t>"silniční drenáž" 95</t>
  </si>
  <si>
    <t>Komunikace pozemní</t>
  </si>
  <si>
    <t>D0</t>
  </si>
  <si>
    <t>Sanace</t>
  </si>
  <si>
    <t>122252204</t>
  </si>
  <si>
    <t>Odkopávky a prokopávky nezapažené pro silnice a dálnice strojně v hornině třídy těžitelnosti I přes 100 do 500 m3</t>
  </si>
  <si>
    <t>50</t>
  </si>
  <si>
    <t>https://podminky.urs.cz/item/CS_URS_2025_02/122252204</t>
  </si>
  <si>
    <t>162751117.1</t>
  </si>
  <si>
    <t>52</t>
  </si>
  <si>
    <t>https://podminky.urs.cz/item/CS_URS_2025_02/162751117.1</t>
  </si>
  <si>
    <t>54</t>
  </si>
  <si>
    <t>168,75*2 "Přepočtené koeficientem množství</t>
  </si>
  <si>
    <t>564871111</t>
  </si>
  <si>
    <t>Podklad ze štěrkodrti ŠD s rozprostřením a zhutněním plochy přes 100 m2, po zhutnění tl. 250 mm</t>
  </si>
  <si>
    <t>56</t>
  </si>
  <si>
    <t>https://podminky.urs.cz/item/CS_URS_2025_02/564871111</t>
  </si>
  <si>
    <t>Poznámka k položce:_x000D_
Poznámka k položce: vel. 0-63 mm</t>
  </si>
  <si>
    <t>58</t>
  </si>
  <si>
    <t>Poznámka k položce:_x000D_
Poznámka k položce: vel. 0-125 mm</t>
  </si>
  <si>
    <t>"frakce 0-63"</t>
  </si>
  <si>
    <t>"Skladba A" 110</t>
  </si>
  <si>
    <t>"Skladba B" 70</t>
  </si>
  <si>
    <t>919726203</t>
  </si>
  <si>
    <t>Geotextilie tkaná pro vyztužení, separaci nebo filtraci z polypropylenu, podélná pevnost v tahu přes 50 do 80 kN/m</t>
  </si>
  <si>
    <t>60</t>
  </si>
  <si>
    <t>https://podminky.urs.cz/item/CS_URS_2025_02/919726203</t>
  </si>
  <si>
    <t>Skladba A</t>
  </si>
  <si>
    <t>62</t>
  </si>
  <si>
    <t>A</t>
  </si>
  <si>
    <t>680*1,05 "Přepočtené koeficientem množství</t>
  </si>
  <si>
    <t>564952113</t>
  </si>
  <si>
    <t>Podklad z mechanicky zpevněného kameniva MZK (minerální beton) s rozprostřením a s hutněním, po zhutnění tl. 170 mm</t>
  </si>
  <si>
    <t>64</t>
  </si>
  <si>
    <t>https://podminky.urs.cz/item/CS_URS_2025_02/564952113</t>
  </si>
  <si>
    <t>66</t>
  </si>
  <si>
    <t>68</t>
  </si>
  <si>
    <t>70</t>
  </si>
  <si>
    <t>72</t>
  </si>
  <si>
    <t>Skladba B</t>
  </si>
  <si>
    <t>74</t>
  </si>
  <si>
    <t>B</t>
  </si>
  <si>
    <t>665*1,05 "Přepočtené koeficientem množství</t>
  </si>
  <si>
    <t>564952112</t>
  </si>
  <si>
    <t>Podklad z mechanicky zpevněného kameniva MZK (minerální beton) s rozprostřením a s hutněním, po zhutnění tl. 160 mm</t>
  </si>
  <si>
    <t>76</t>
  </si>
  <si>
    <t>https://podminky.urs.cz/item/CS_URS_2025_02/564952112</t>
  </si>
  <si>
    <t>596412115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</si>
  <si>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300 m2</t>
  </si>
  <si>
    <t>78</t>
  </si>
  <si>
    <t>https://podminky.urs.cz/item/CS_URS_2025_02/596412115</t>
  </si>
  <si>
    <t>59245035</t>
  </si>
  <si>
    <t>dlažba plošná vegetační betonová 200x200mm tl 80mm přírodní</t>
  </si>
  <si>
    <t>80</t>
  </si>
  <si>
    <t>B-116</t>
  </si>
  <si>
    <t>549*1,02 "Přepočtené koeficientem množství</t>
  </si>
  <si>
    <t>41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</si>
  <si>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</si>
  <si>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</t>
  </si>
  <si>
    <t>82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</si>
  <si>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</si>
  <si>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https://podminky.urs.cz/item/CS_URS_2025_02/596212210</t>
  </si>
  <si>
    <t>59245004</t>
  </si>
  <si>
    <t>dlažba skladebná betonová 200x200mm tl 80mm barevná</t>
  </si>
  <si>
    <t>84</t>
  </si>
  <si>
    <t>116*1,02 "Přepočtené koeficientem množství</t>
  </si>
  <si>
    <t>43</t>
  </si>
  <si>
    <t>919726123</t>
  </si>
  <si>
    <t>Geotextilie netkaná pro ochranu, separaci nebo filtraci měrná hmotnost přes 300 do 500 g/m2</t>
  </si>
  <si>
    <t>86</t>
  </si>
  <si>
    <t>https://podminky.urs.cz/item/CS_URS_2025_02/919726123</t>
  </si>
  <si>
    <t>Skladba C</t>
  </si>
  <si>
    <t>564851111</t>
  </si>
  <si>
    <t>Podklad ze štěrkodrti ŠD s rozprostřením a zhutněním plochy přes 100 m2, po zhutnění tl. 150 mm</t>
  </si>
  <si>
    <t>88</t>
  </si>
  <si>
    <t>https://podminky.urs.cz/item/CS_URS_2025_02/564851111</t>
  </si>
  <si>
    <t>C</t>
  </si>
  <si>
    <t>265*1,05 "Přepočtené koeficientem množství</t>
  </si>
  <si>
    <t>45</t>
  </si>
  <si>
    <t>596211122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</si>
  <si>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</t>
  </si>
  <si>
    <t>90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</si>
  <si>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100 do 300 m2</t>
  </si>
  <si>
    <t>https://podminky.urs.cz/item/CS_URS_2025_02/596211122</t>
  </si>
  <si>
    <t>59246066</t>
  </si>
  <si>
    <t>dlažba skladebná betonová z více formátů o max. rozměrech 240x160mm tl 60mm barevná</t>
  </si>
  <si>
    <t>92</t>
  </si>
  <si>
    <t>C-10</t>
  </si>
  <si>
    <t>255*1,02 "Přepočtené koeficientem množství</t>
  </si>
  <si>
    <t>47</t>
  </si>
  <si>
    <t>59245006</t>
  </si>
  <si>
    <t>dlažba pro nevidomé betonová 200x100mm tl 60mm barevná</t>
  </si>
  <si>
    <t>94</t>
  </si>
  <si>
    <t>10*1,02 "Přepočtené koeficientem množství</t>
  </si>
  <si>
    <t>Trubní vedení</t>
  </si>
  <si>
    <t>899132121</t>
  </si>
  <si>
    <t>Výměna (výšková úprava) poklopu kanalizačního s rámem pevným s ošetřením podkladních vrstev hloubky do 25 cm</t>
  </si>
  <si>
    <t>96</t>
  </si>
  <si>
    <t>https://podminky.urs.cz/item/CS_URS_2025_02/899132121</t>
  </si>
  <si>
    <t>49</t>
  </si>
  <si>
    <t>28661933</t>
  </si>
  <si>
    <t>poklop šachtový litinový DN 600 pro třídu zatížení B125</t>
  </si>
  <si>
    <t>98</t>
  </si>
  <si>
    <t>899133211</t>
  </si>
  <si>
    <t>Výměna (výšková úprava) vtokové mříže uliční vpusti na betonové skruži s použitím betonových vyrovnávacích prvků</t>
  </si>
  <si>
    <t>100</t>
  </si>
  <si>
    <t>https://podminky.urs.cz/item/CS_URS_2025_02/899133211</t>
  </si>
  <si>
    <t>51</t>
  </si>
  <si>
    <t>59224481</t>
  </si>
  <si>
    <t>mříž vtoková s rámem pro uliční vpusť 500x500, zatížení 40 tun</t>
  </si>
  <si>
    <t>102</t>
  </si>
  <si>
    <t>914111111</t>
  </si>
  <si>
    <t>Montáž svislé dopravní značky základní velikosti do 1 m2 objímkami na sloupky nebo konzoly</t>
  </si>
  <si>
    <t>104</t>
  </si>
  <si>
    <t>https://podminky.urs.cz/item/CS_URS_2025_02/914111111</t>
  </si>
  <si>
    <t>53</t>
  </si>
  <si>
    <t>40445608</t>
  </si>
  <si>
    <t>značky upravující přednost P1, P4 700mm</t>
  </si>
  <si>
    <t>106</t>
  </si>
  <si>
    <t>40445625</t>
  </si>
  <si>
    <t>informativní značky provozní IP8, IP9, IP11-IP13 500x700mm</t>
  </si>
  <si>
    <t>108</t>
  </si>
  <si>
    <t>55</t>
  </si>
  <si>
    <t>40445650</t>
  </si>
  <si>
    <t>dodatkové tabulky E7, E12, E13 500x300mm</t>
  </si>
  <si>
    <t>110</t>
  </si>
  <si>
    <t>40445647</t>
  </si>
  <si>
    <t>dodatkové tabulky E1, E2a,b , E6, E9, E10 E12c, E17 500x500mm</t>
  </si>
  <si>
    <t>112</t>
  </si>
  <si>
    <t>57</t>
  </si>
  <si>
    <t>914511111</t>
  </si>
  <si>
    <t>Montáž sloupku dopravních značek délky do 3,5 m do betonového základu</t>
  </si>
  <si>
    <t>114</t>
  </si>
  <si>
    <t>https://podminky.urs.cz/item/CS_URS_2025_02/914511111</t>
  </si>
  <si>
    <t>40445230</t>
  </si>
  <si>
    <t>sloupek pro dopravní značku Zn D 70mm v 3,5m</t>
  </si>
  <si>
    <t>116</t>
  </si>
  <si>
    <t>59</t>
  </si>
  <si>
    <t>40445254</t>
  </si>
  <si>
    <t>víčko plastové na sloupek D 70mm</t>
  </si>
  <si>
    <t>118</t>
  </si>
  <si>
    <t>915131111</t>
  </si>
  <si>
    <t>Vodorovné dopravní značení stříkané barvou přechody pro chodce, šipky, symboly bílé základní</t>
  </si>
  <si>
    <t>120</t>
  </si>
  <si>
    <t>https://podminky.urs.cz/item/CS_URS_2025_02/915131111</t>
  </si>
  <si>
    <t>61</t>
  </si>
  <si>
    <t>915621111</t>
  </si>
  <si>
    <t>Předznačení pro vodorovné značení stříkané barvou nebo prováděné z nátěrových hmot plošné šipky, symboly, nápisy</t>
  </si>
  <si>
    <t>122</t>
  </si>
  <si>
    <t>https://podminky.urs.cz/item/CS_URS_2025_02/915621111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</si>
  <si>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</si>
  <si>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</si>
  <si>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124</t>
  </si>
  <si>
    <t>https://podminky.urs.cz/item/CS_URS_2025_02/916131213</t>
  </si>
  <si>
    <t>63</t>
  </si>
  <si>
    <t>59217031</t>
  </si>
  <si>
    <t>obrubník silniční betonový 1000x150x250mm</t>
  </si>
  <si>
    <t>126</t>
  </si>
  <si>
    <t>223*1,02 "Přepočtené koeficientem množství</t>
  </si>
  <si>
    <t>59217026</t>
  </si>
  <si>
    <t>obrubník silniční betonový 500x150x250mm</t>
  </si>
  <si>
    <t>128</t>
  </si>
  <si>
    <t>19*1,02 "Přepočtené koeficientem množství</t>
  </si>
  <si>
    <t>65</t>
  </si>
  <si>
    <t>59217035</t>
  </si>
  <si>
    <t>obrubník betonový obloukový vnější 780x150x250mm</t>
  </si>
  <si>
    <t>130</t>
  </si>
  <si>
    <t>"R 0,5" 4</t>
  </si>
  <si>
    <t>"R 1,0" 11</t>
  </si>
  <si>
    <t>59217077</t>
  </si>
  <si>
    <t>obrubník silniční rohový betonový 250x250x250mm</t>
  </si>
  <si>
    <t>132</t>
  </si>
  <si>
    <t>67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</si>
  <si>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</si>
  <si>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</si>
  <si>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134</t>
  </si>
  <si>
    <t>https://podminky.urs.cz/item/CS_URS_2025_02/916231213</t>
  </si>
  <si>
    <t>59217048</t>
  </si>
  <si>
    <t>obrubník parkový obloukový betonový R 0,5-1m 80x250 přírodní</t>
  </si>
  <si>
    <t>136</t>
  </si>
  <si>
    <t>"R 1,0" 8</t>
  </si>
  <si>
    <t>69</t>
  </si>
  <si>
    <t>59217016</t>
  </si>
  <si>
    <t>obrubník betonový chodníkový 1000x80x250mm</t>
  </si>
  <si>
    <t>138</t>
  </si>
  <si>
    <t>342*1,02 "Přepočtené koeficientem množství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</si>
  <si>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</si>
  <si>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</si>
  <si>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140</t>
  </si>
  <si>
    <t>https://podminky.urs.cz/item/CS_URS_2025_02/919732211</t>
  </si>
  <si>
    <t>71</t>
  </si>
  <si>
    <t>919735113</t>
  </si>
  <si>
    <t>Řezání stávajícího živičného krytu nebo podkladu hloubky přes 100 do 150 mm</t>
  </si>
  <si>
    <t>142</t>
  </si>
  <si>
    <t>https://podminky.urs.cz/item/CS_URS_2025_02/919735113</t>
  </si>
  <si>
    <t>963015141</t>
  </si>
  <si>
    <t>Demontáž prefabrikovaných krycích desek kanálů, šachet nebo žump hmotnosti do 0,5 t</t>
  </si>
  <si>
    <t>144</t>
  </si>
  <si>
    <t>https://podminky.urs.cz/item/CS_URS_2025_02/963015141</t>
  </si>
  <si>
    <t>" ZÁKRYTOVÝ PANEL KOLEKTORU" 100/2</t>
  </si>
  <si>
    <t>9.1</t>
  </si>
  <si>
    <t>Podzemní kontejnery</t>
  </si>
  <si>
    <t>73</t>
  </si>
  <si>
    <t>131151103</t>
  </si>
  <si>
    <t>Hloubení nezapažených jam a zářezů strojně s urovnáním dna do předepsaného profilu a spádu v hornině třídy těžitelnosti I skupiny 1 a 2 přes 50 do 100 m3</t>
  </si>
  <si>
    <t>146</t>
  </si>
  <si>
    <t>https://podminky.urs.cz/item/CS_URS_2025_02/131151103</t>
  </si>
  <si>
    <t>(5*3*2,5)*2</t>
  </si>
  <si>
    <t>174151101</t>
  </si>
  <si>
    <t>Zásyp sypaninou z jakékoliv horniny strojně s uložením výkopku ve vrstvách se zhutněním jam, šachet, rýh nebo kolem objektů v těchto vykopávkách</t>
  </si>
  <si>
    <t>148</t>
  </si>
  <si>
    <t>https://podminky.urs.cz/item/CS_URS_2025_02/174151101</t>
  </si>
  <si>
    <t>75</t>
  </si>
  <si>
    <t>58343872</t>
  </si>
  <si>
    <t>kamenivo drcené hrubé frakce 8/16</t>
  </si>
  <si>
    <t>150</t>
  </si>
  <si>
    <t>22,5*2 "Přepočtené koeficientem množství</t>
  </si>
  <si>
    <t>271532213</t>
  </si>
  <si>
    <t>Podsyp pod základové konstrukce se zhutněním a urovnáním povrchu z kameniva hrubého, frakce 8 - 16 mm</t>
  </si>
  <si>
    <t>152</t>
  </si>
  <si>
    <t>https://podminky.urs.cz/item/CS_URS_2025_02/271532213</t>
  </si>
  <si>
    <t>(4,5*2,5*0,15)*2</t>
  </si>
  <si>
    <t>77</t>
  </si>
  <si>
    <t>273321411</t>
  </si>
  <si>
    <t>Základy z betonu železového (bez výztuže) desky z betonu bez zvláštních nároků na prostředí tř. C 20/25</t>
  </si>
  <si>
    <t>154</t>
  </si>
  <si>
    <t>https://podminky.urs.cz/item/CS_URS_2025_02/273321411</t>
  </si>
  <si>
    <t>273362023</t>
  </si>
  <si>
    <t>Výztuž základů z kompozitních sítí desek průměr prutu 5 mm, velikost ok 200 x 200 mm</t>
  </si>
  <si>
    <t>156</t>
  </si>
  <si>
    <t>https://podminky.urs.cz/item/CS_URS_2025_02/273362023</t>
  </si>
  <si>
    <t>(4,5*2,5)*2</t>
  </si>
  <si>
    <t>79</t>
  </si>
  <si>
    <t>279311911</t>
  </si>
  <si>
    <t>Základové zdi z betonu prostého bez zvláštních nároků na vliv prostředí tř. C 16/20</t>
  </si>
  <si>
    <t>158</t>
  </si>
  <si>
    <t>https://podminky.urs.cz/item/CS_URS_2025_02/279311911</t>
  </si>
  <si>
    <t>23-M</t>
  </si>
  <si>
    <t>Montáže potrubí</t>
  </si>
  <si>
    <t>230083069</t>
  </si>
  <si>
    <t>Demontáž ocelového potrubí do šrotu hmotnosti přes 50 do 250 kg připojovací rozměr Ø 108, tl. 6,3 mm</t>
  </si>
  <si>
    <t>160</t>
  </si>
  <si>
    <t>https://podminky.urs.cz/item/CS_URS_2025_02/230083069</t>
  </si>
  <si>
    <t>"NEFUNKČNÍ TROUBY V KOLEKTRORU" 100/5</t>
  </si>
  <si>
    <t>997</t>
  </si>
  <si>
    <t>Přesun sutě</t>
  </si>
  <si>
    <t>81</t>
  </si>
  <si>
    <t>997221561</t>
  </si>
  <si>
    <t>Vodorovná doprava suti bez naložení, ale se složením a s hrubým urovnáním z kusových materiálů, na vzdálenost do 1 km</t>
  </si>
  <si>
    <t>162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</si>
  <si>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</si>
  <si>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</si>
  <si>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</si>
  <si>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164</t>
  </si>
  <si>
    <t>https://podminky.urs.cz/item/CS_URS_2025_02/997221569</t>
  </si>
  <si>
    <t>1244,405*9 "Přepočtené koeficientem množství</t>
  </si>
  <si>
    <t>83</t>
  </si>
  <si>
    <t>997221861</t>
  </si>
  <si>
    <t>Poplatek za uložení stavebního odpadu na recyklační skládce (skládkovné) z prostého betonu zatříděného do Katalogu odpadů pod kódem 17 01 01</t>
  </si>
  <si>
    <t>166</t>
  </si>
  <si>
    <t>https://podminky.urs.cz/item/CS_URS_2025_02/997221861</t>
  </si>
  <si>
    <t>997221862</t>
  </si>
  <si>
    <t>Poplatek za uložení stavebního odpadu na recyklační skládce (skládkovné) z armovaného betonu zatříděného do Katalogu odpadů pod kódem 17 01 01</t>
  </si>
  <si>
    <t>CS ÚRS 2024 02</t>
  </si>
  <si>
    <t>168</t>
  </si>
  <si>
    <t>https://podminky.urs.cz/item/CS_URS_2024_02/997221862</t>
  </si>
  <si>
    <t>85</t>
  </si>
  <si>
    <t>997221873</t>
  </si>
  <si>
    <t>170</t>
  </si>
  <si>
    <t>https://podminky.urs.cz/item/CS_URS_2025_02/997221873</t>
  </si>
  <si>
    <t>997221875</t>
  </si>
  <si>
    <t>Poplatek za uložení stavebního odpadu na recyklační skládce (skládkovné) asfaltového bez obsahu dehtu zatříděného do Katalogu odpadů pod kódem 17 03 02</t>
  </si>
  <si>
    <t>172</t>
  </si>
  <si>
    <t>https://podminky.urs.cz/item/CS_URS_2025_02/997221875</t>
  </si>
  <si>
    <t>87</t>
  </si>
  <si>
    <t>998225111</t>
  </si>
  <si>
    <t>Přesun hmot pro komunikace s krytem z kameniva, monolitickým betonovým nebo živičným dopravní vzdálenost do 200 m jakékoliv délky objektu</t>
  </si>
  <si>
    <t>174</t>
  </si>
  <si>
    <t>https://podminky.urs.cz/item/CS_URS_2025_02/998225111</t>
  </si>
  <si>
    <t>Práce a dodávky M</t>
  </si>
  <si>
    <t>46-M</t>
  </si>
  <si>
    <t>Zemní práce při extr.mont.pracích</t>
  </si>
  <si>
    <t>460791214</t>
  </si>
  <si>
    <t>Montáž trubek ochranných uložených volně do rýhy plastových ohebných, vnitřního průměru přes 90 do 110 mm</t>
  </si>
  <si>
    <t>176</t>
  </si>
  <si>
    <t>https://podminky.urs.cz/item/CS_URS_2025_02/460791214</t>
  </si>
  <si>
    <t>89</t>
  </si>
  <si>
    <t>34571355</t>
  </si>
  <si>
    <t>trubka elektroinstalační ohebná dvouplášťová korugovaná HDPE (chránička) D 93/110mm</t>
  </si>
  <si>
    <t>256</t>
  </si>
  <si>
    <t>178</t>
  </si>
  <si>
    <t>SO 401 - Veřejné osvětlení</t>
  </si>
  <si>
    <t xml:space="preserve">    21-M - Elektromontáže</t>
  </si>
  <si>
    <t>21-M</t>
  </si>
  <si>
    <t>Elektromontáže</t>
  </si>
  <si>
    <t>210100014</t>
  </si>
  <si>
    <t>Ukončení vodičů izolovaných s označením a zapojením v rozváděči nebo na přístroji průřezu žíly do 10 mm2</t>
  </si>
  <si>
    <t>https://podminky.urs.cz/item/CS_URS_2024_02/210100014</t>
  </si>
  <si>
    <t>210100096</t>
  </si>
  <si>
    <t>Ukončení vodičů izolovaných s označením a zapojením na svorkovnici s otevřením a uzavřením krytu průřezu žíly do 2,5 mm2</t>
  </si>
  <si>
    <t>https://podminky.urs.cz/item/CS_URS_2024_02/210100096</t>
  </si>
  <si>
    <t>3*4</t>
  </si>
  <si>
    <t>210100099</t>
  </si>
  <si>
    <t>Ukončení vodičů izolovaných s označením a zapojením na svorkovnici s otevřením a uzavřením krytu průřezu žíly do 10 mm2</t>
  </si>
  <si>
    <t>https://podminky.urs.cz/item/CS_URS_2024_02/210100099</t>
  </si>
  <si>
    <t>8*2+4*2</t>
  </si>
  <si>
    <t>210203901</t>
  </si>
  <si>
    <t>Montáž svítidel LED se zapojením vodičů průmyslových nebo venkovních na výložník nebo dřík</t>
  </si>
  <si>
    <t>https://podminky.urs.cz/item/CS_URS_2024_02/210203901</t>
  </si>
  <si>
    <t>34774023</t>
  </si>
  <si>
    <t>svítidlo parkové na sloupek LED IP66 přes 40W přes 5000lm</t>
  </si>
  <si>
    <t>210204002</t>
  </si>
  <si>
    <t>Montáž stožárů osvětlení parkových ocelových</t>
  </si>
  <si>
    <t>https://podminky.urs.cz/item/CS_URS_2024_02/210204002</t>
  </si>
  <si>
    <t>"vč. osazení a obsypání pouzdra" 4</t>
  </si>
  <si>
    <t>31674067</t>
  </si>
  <si>
    <t>stožár osvětlovací sadový Pz 133/89/60 v 6,0m</t>
  </si>
  <si>
    <t>"vč. termoplastické povrchové úpravy od spodního okraje dvířek po spodek stožáru" 4</t>
  </si>
  <si>
    <t>1290542</t>
  </si>
  <si>
    <t>STOZAROVE POUZDRO SP 315/1000</t>
  </si>
  <si>
    <t>23531469</t>
  </si>
  <si>
    <t>písek křemičitý frakce 0,1/0,5mm</t>
  </si>
  <si>
    <t>210204103</t>
  </si>
  <si>
    <t>Montáž výložníků osvětlení jednoramenných sloupových, hmotnosti do 35 kg</t>
  </si>
  <si>
    <t>https://podminky.urs.cz/item/CS_URS_2024_02/210204103</t>
  </si>
  <si>
    <t>31674002</t>
  </si>
  <si>
    <t>výložník rovný jednoduchý k osvětlovacím stožárům uličním vyložení 1500mm</t>
  </si>
  <si>
    <t>210204201</t>
  </si>
  <si>
    <t>Montáž elektrovýzbroje stožárů osvětlení 1 okruh</t>
  </si>
  <si>
    <t>https://podminky.urs.cz/item/CS_URS_2024_02/210204201</t>
  </si>
  <si>
    <t>31674130</t>
  </si>
  <si>
    <t>výzbroj stožárová SV 6.10.4</t>
  </si>
  <si>
    <t>"vč. pojistky T 6,3A skleněná 5x20mm" 4</t>
  </si>
  <si>
    <t>210204221</t>
  </si>
  <si>
    <t>Montáž ostatních doplňků osvětlení manžety stožárové, průměru do 150 mm</t>
  </si>
  <si>
    <t>https://podminky.urs.cz/item/CS_URS_2024_02/210204221</t>
  </si>
  <si>
    <t>31674124</t>
  </si>
  <si>
    <t>manžeta plastová ochranná na stožár d=133mm</t>
  </si>
  <si>
    <t>210220020</t>
  </si>
  <si>
    <t>Montáž uzemňovacího vedení s upevněním, propojením a připojením pomocí svorek v zemi s izolací spojů vodičů FeZn páskou průřezu do 120 mm2 v městské zástavbě</t>
  </si>
  <si>
    <t>https://podminky.urs.cz/item/CS_URS_2024_02/210220020</t>
  </si>
  <si>
    <t>35441073</t>
  </si>
  <si>
    <t>drát D 10mm FeZn</t>
  </si>
  <si>
    <t>35442036</t>
  </si>
  <si>
    <t>svorka uzemnění nerez připojovací</t>
  </si>
  <si>
    <t>35442037</t>
  </si>
  <si>
    <t>svorka uzemnění nerez křížová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</si>
  <si>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</si>
  <si>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</si>
  <si>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https://podminky.urs.cz/item/CS_URS_2024_02/210280003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</si>
  <si>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</si>
  <si>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</si>
  <si>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https://podminky.urs.cz/item/CS_URS_2024_02/210812011</t>
  </si>
  <si>
    <t>4*6</t>
  </si>
  <si>
    <t>34111030</t>
  </si>
  <si>
    <t>kabel instalační jádro Cu plné izolace PVC plášť PVC 450/750V (CYKY) 3x1,5mm2</t>
  </si>
  <si>
    <t>Poznámka k položce:_x000D_
Poznámka k položce: CYKY, průměr kabelu 8,6mm</t>
  </si>
  <si>
    <t>24*1,15 "Přepočtené koeficientem množství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</si>
  <si>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</si>
  <si>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</si>
  <si>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https://podminky.urs.cz/item/CS_URS_2024_02/210812033</t>
  </si>
  <si>
    <t>"pro veřejné osvětlení" 86+(4*2)</t>
  </si>
  <si>
    <t>34111076</t>
  </si>
  <si>
    <t>kabel instalační jádro Cu plné izolace PVC plášť PVC 450/750V (CYKY) 4x10mm2</t>
  </si>
  <si>
    <t>218202013</t>
  </si>
  <si>
    <t>Demontáž svítidel výbojkových s odpojením vodičů průmyslových nebo venkovních z výložníku</t>
  </si>
  <si>
    <t>https://podminky.urs.cz/item/CS_URS_2024_02/218202013</t>
  </si>
  <si>
    <t>218204011</t>
  </si>
  <si>
    <t>Demontáž stožárů osvětlení ocelových samostatně stojících, délky do 12 m</t>
  </si>
  <si>
    <t>https://podminky.urs.cz/item/CS_URS_2024_02/218204011</t>
  </si>
  <si>
    <t>218204104</t>
  </si>
  <si>
    <t>Demontáž výložníků osvětlení jednoramenných sloupových, hmotnosti přes 35 kg</t>
  </si>
  <si>
    <t>https://podminky.urs.cz/item/CS_URS_2024_02/218204104</t>
  </si>
  <si>
    <t>218204201</t>
  </si>
  <si>
    <t>Demontáž elektrovýzbroje stožárů osvětlení 1 okruh</t>
  </si>
  <si>
    <t>https://podminky.urs.cz/item/CS_URS_2024_02/218204201</t>
  </si>
  <si>
    <t>460791212</t>
  </si>
  <si>
    <t>Montáž trubek ochranných uložených volně do rýhy plastových ohebných, vnitřního průměru přes 32 do 50 mm</t>
  </si>
  <si>
    <t>https://podminky.urs.cz/item/CS_URS_2024_02/460791212</t>
  </si>
  <si>
    <t>34571802</t>
  </si>
  <si>
    <t>chránička optického kabelu HDPE jednoplášťová bezhalogenová D 40/33mm</t>
  </si>
  <si>
    <t>460171321</t>
  </si>
  <si>
    <t>Hloubení kabelových rýh strojně včetně urovnání dna s přemístěním výkopku do vzdálenosti 3 m od okraje jámy nebo s naložením na dopravní prostředek šířky 50 cm hloubky 120 cm v hornině třídy těžitelnosti I skupiny 1 a 2</t>
  </si>
  <si>
    <t>https://podminky.urs.cz/item/CS_URS_2024_02/460171321</t>
  </si>
  <si>
    <t>460451331</t>
  </si>
  <si>
    <t>Zásyp kabelových rýh strojně s přemístěním sypaniny ze vzdálenosti do 10 m, s uložením výkopku ve vrstvách včetně zhutnění a urovnání povrchu šířky 50 cm hloubky 120 cm z horniny třídy těžitelnosti I skupiny 1 a 2</t>
  </si>
  <si>
    <t>https://podminky.urs.cz/item/CS_URS_2024_02/460451331</t>
  </si>
  <si>
    <t>460541111</t>
  </si>
  <si>
    <t>Úprava pláně strojně v hornině třídy těžitelnosti I skupiny 1 až 3 bez zhutnění</t>
  </si>
  <si>
    <t>https://podminky.urs.cz/item/CS_URS_2024_02/460541111</t>
  </si>
  <si>
    <t>86*0,5</t>
  </si>
  <si>
    <t>460641113</t>
  </si>
  <si>
    <t>Základové konstrukce základ bez bednění do rostlé zeminy z monolitického betonu tř. C 16/20</t>
  </si>
  <si>
    <t>https://podminky.urs.cz/item/CS_URS_2024_02/460641113</t>
  </si>
  <si>
    <t>"stožáry sadové" 4*0,8*0,15</t>
  </si>
  <si>
    <t>460661111</t>
  </si>
  <si>
    <t>Kabelové lože z písku včetně podsypu, zhutnění a urovnání povrchu pro kabely nn bez zakrytí, šířky do 35 cm</t>
  </si>
  <si>
    <t>https://podminky.urs.cz/item/CS_URS_2024_02/460661111</t>
  </si>
  <si>
    <t>460671113</t>
  </si>
  <si>
    <t>Výstražné prvky pro krytí kabelů včetně vyrovnání povrchu rýhy, rozvinutí a uložení fólie, šířky přes 25 do 35 cm</t>
  </si>
  <si>
    <t>https://podminky.urs.cz/item/CS_URS_2024_02/460671113</t>
  </si>
  <si>
    <t>469981111</t>
  </si>
  <si>
    <t>Přesun hmot pro pomocné stavební práce při elektromontážích dopravní vzdálenost do 1 000 m</t>
  </si>
  <si>
    <t>https://podminky.urs.cz/item/CS_URS_2024_02/469981111</t>
  </si>
  <si>
    <t>VRN - Vedlejší rozpočtové...</t>
  </si>
  <si>
    <t xml:space="preserve">    VRN4 - Inženýrská činnost</t>
  </si>
  <si>
    <t>kpl</t>
  </si>
  <si>
    <t>https://podminky.urs.cz/item/CS_URS_2024_02/010001000</t>
  </si>
  <si>
    <t>Poznámka k položce:_x000D_
Poznámka k položce: Průzkumné práce - vytyčení inženýrských sítí Geodetické práce - vytyčení stavby, zaměření skutečného provedení Projektové práce - projektová dokumentace RDS, projektová dokumetace DSPS, Geometrický plán Zajištění akceptačního protokolu</t>
  </si>
  <si>
    <t>https://podminky.urs.cz/item/CS_URS_2024_02/030001000</t>
  </si>
  <si>
    <t>Poznámka k položce:_x000D_
Poznámka k položce: skladáka materiálů, oplocení staveniště, zázemí, DIO, atd.</t>
  </si>
  <si>
    <t>VRN4</t>
  </si>
  <si>
    <t>Inženýrská činnost</t>
  </si>
  <si>
    <t>040001000</t>
  </si>
  <si>
    <t>https://podminky.urs.cz/item/CS_URS_2024_02/040001000</t>
  </si>
  <si>
    <t>Poznámka k položce:_x000D_
Poznámka k položce: zkoušky únosnosti pláně a jednotlivých vrstev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</si>
</sst>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9" fillId="0" borderId="22" xfId="0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1" fillId="0" borderId="0" xfId="0" applyFont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1311103" TargetMode="External"/><Relationship Id="rId13" Type="http://schemas.openxmlformats.org/officeDocument/2006/relationships/hyperlink" Target="https://podminky.urs.cz/item/CS_URS_2025_02/998318011" TargetMode="External"/><Relationship Id="rId3" Type="http://schemas.openxmlformats.org/officeDocument/2006/relationships/hyperlink" Target="https://podminky.urs.cz/item/CS_URS_2025_02/122251102" TargetMode="External"/><Relationship Id="rId7" Type="http://schemas.openxmlformats.org/officeDocument/2006/relationships/hyperlink" Target="https://podminky.urs.cz/item/CS_URS_2025_02/171251201" TargetMode="External"/><Relationship Id="rId12" Type="http://schemas.openxmlformats.org/officeDocument/2006/relationships/hyperlink" Target="https://podminky.urs.cz/item/CS_URS_2025_02/389541114" TargetMode="External"/><Relationship Id="rId2" Type="http://schemas.openxmlformats.org/officeDocument/2006/relationships/hyperlink" Target="https://podminky.urs.cz/item/CS_URS_2025_02/121151113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111111102" TargetMode="External"/><Relationship Id="rId6" Type="http://schemas.openxmlformats.org/officeDocument/2006/relationships/hyperlink" Target="https://podminky.urs.cz/item/CS_URS_2025_02/171201231" TargetMode="External"/><Relationship Id="rId11" Type="http://schemas.openxmlformats.org/officeDocument/2006/relationships/hyperlink" Target="https://podminky.urs.cz/item/CS_URS_2025_02/211521111" TargetMode="External"/><Relationship Id="rId5" Type="http://schemas.openxmlformats.org/officeDocument/2006/relationships/hyperlink" Target="https://podminky.urs.cz/item/CS_URS_2025_02/162751119" TargetMode="External"/><Relationship Id="rId15" Type="http://schemas.openxmlformats.org/officeDocument/2006/relationships/hyperlink" Target="https://podminky.urs.cz/item/CS_URS_2025_02/998318049" TargetMode="External"/><Relationship Id="rId10" Type="http://schemas.openxmlformats.org/officeDocument/2006/relationships/hyperlink" Target="https://podminky.urs.cz/item/CS_URS_2025_02/211971122" TargetMode="External"/><Relationship Id="rId4" Type="http://schemas.openxmlformats.org/officeDocument/2006/relationships/hyperlink" Target="https://podminky.urs.cz/item/CS_URS_2025_02/162751117" TargetMode="External"/><Relationship Id="rId9" Type="http://schemas.openxmlformats.org/officeDocument/2006/relationships/hyperlink" Target="https://podminky.urs.cz/item/CS_URS_2025_02/181411121" TargetMode="External"/><Relationship Id="rId14" Type="http://schemas.openxmlformats.org/officeDocument/2006/relationships/hyperlink" Target="https://podminky.urs.cz/item/CS_URS_2025_02/99831803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1411122" TargetMode="External"/><Relationship Id="rId13" Type="http://schemas.openxmlformats.org/officeDocument/2006/relationships/hyperlink" Target="https://podminky.urs.cz/item/CS_URS_2025_02/998223011" TargetMode="External"/><Relationship Id="rId18" Type="http://schemas.openxmlformats.org/officeDocument/2006/relationships/hyperlink" Target="https://podminky.urs.cz/item/CS_URS_2025_02/565155111" TargetMode="External"/><Relationship Id="rId26" Type="http://schemas.openxmlformats.org/officeDocument/2006/relationships/hyperlink" Target="https://podminky.urs.cz/item/CS_URS_2025_02/564871016" TargetMode="External"/><Relationship Id="rId3" Type="http://schemas.openxmlformats.org/officeDocument/2006/relationships/hyperlink" Target="https://podminky.urs.cz/item/CS_URS_2025_02/122211101" TargetMode="External"/><Relationship Id="rId21" Type="http://schemas.openxmlformats.org/officeDocument/2006/relationships/hyperlink" Target="https://podminky.urs.cz/item/CS_URS_2025_02/577134111" TargetMode="External"/><Relationship Id="rId7" Type="http://schemas.openxmlformats.org/officeDocument/2006/relationships/hyperlink" Target="https://podminky.urs.cz/item/CS_URS_2025_02/171251201" TargetMode="External"/><Relationship Id="rId12" Type="http://schemas.openxmlformats.org/officeDocument/2006/relationships/hyperlink" Target="https://podminky.urs.cz/item/CS_URS_2025_02/465210141" TargetMode="External"/><Relationship Id="rId17" Type="http://schemas.openxmlformats.org/officeDocument/2006/relationships/hyperlink" Target="https://podminky.urs.cz/item/CS_URS_2025_02/564952111" TargetMode="External"/><Relationship Id="rId25" Type="http://schemas.openxmlformats.org/officeDocument/2006/relationships/hyperlink" Target="https://podminky.urs.cz/item/CS_URS_2025_02/274313711" TargetMode="External"/><Relationship Id="rId2" Type="http://schemas.openxmlformats.org/officeDocument/2006/relationships/hyperlink" Target="https://podminky.urs.cz/item/CS_URS_2025_02/121151113" TargetMode="External"/><Relationship Id="rId16" Type="http://schemas.openxmlformats.org/officeDocument/2006/relationships/hyperlink" Target="https://podminky.urs.cz/item/CS_URS_2025_02/564861011" TargetMode="External"/><Relationship Id="rId20" Type="http://schemas.openxmlformats.org/officeDocument/2006/relationships/hyperlink" Target="https://podminky.urs.cz/item/CS_URS_2025_02/573211111" TargetMode="External"/><Relationship Id="rId1" Type="http://schemas.openxmlformats.org/officeDocument/2006/relationships/hyperlink" Target="https://podminky.urs.cz/item/CS_URS_2025_02/111111102" TargetMode="External"/><Relationship Id="rId6" Type="http://schemas.openxmlformats.org/officeDocument/2006/relationships/hyperlink" Target="https://podminky.urs.cz/item/CS_URS_2025_02/171201231" TargetMode="External"/><Relationship Id="rId11" Type="http://schemas.openxmlformats.org/officeDocument/2006/relationships/hyperlink" Target="https://podminky.urs.cz/item/CS_URS_2025_02/233211122" TargetMode="External"/><Relationship Id="rId24" Type="http://schemas.openxmlformats.org/officeDocument/2006/relationships/hyperlink" Target="https://podminky.urs.cz/item/CS_URS_2025_02/564910511" TargetMode="External"/><Relationship Id="rId5" Type="http://schemas.openxmlformats.org/officeDocument/2006/relationships/hyperlink" Target="https://podminky.urs.cz/item/CS_URS_2025_02/162751119" TargetMode="External"/><Relationship Id="rId15" Type="http://schemas.openxmlformats.org/officeDocument/2006/relationships/hyperlink" Target="https://podminky.urs.cz/item/CS_URS_2025_02/998223095" TargetMode="External"/><Relationship Id="rId23" Type="http://schemas.openxmlformats.org/officeDocument/2006/relationships/hyperlink" Target="https://podminky.urs.cz/item/CS_URS_2025_02/564920513" TargetMode="External"/><Relationship Id="rId28" Type="http://schemas.openxmlformats.org/officeDocument/2006/relationships/drawing" Target="../drawings/drawing3.xml"/><Relationship Id="rId10" Type="http://schemas.openxmlformats.org/officeDocument/2006/relationships/hyperlink" Target="https://podminky.urs.cz/item/CS_URS_2025_02/182351023" TargetMode="External"/><Relationship Id="rId19" Type="http://schemas.openxmlformats.org/officeDocument/2006/relationships/hyperlink" Target="https://podminky.urs.cz/item/CS_URS_2025_02/573111111" TargetMode="External"/><Relationship Id="rId4" Type="http://schemas.openxmlformats.org/officeDocument/2006/relationships/hyperlink" Target="https://podminky.urs.cz/item/CS_URS_2025_02/162751117" TargetMode="External"/><Relationship Id="rId9" Type="http://schemas.openxmlformats.org/officeDocument/2006/relationships/hyperlink" Target="https://podminky.urs.cz/item/CS_URS_2025_02/181951112" TargetMode="External"/><Relationship Id="rId14" Type="http://schemas.openxmlformats.org/officeDocument/2006/relationships/hyperlink" Target="https://podminky.urs.cz/item/CS_URS_2025_02/998223094" TargetMode="External"/><Relationship Id="rId22" Type="http://schemas.openxmlformats.org/officeDocument/2006/relationships/hyperlink" Target="https://podminky.urs.cz/item/CS_URS_2025_02/564861111" TargetMode="External"/><Relationship Id="rId27" Type="http://schemas.openxmlformats.org/officeDocument/2006/relationships/hyperlink" Target="https://podminky.urs.cz/item/CS_URS_2025_02/59121111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13294000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podminky.urs.cz/item/CS_URS_2025_02/013254000" TargetMode="External"/><Relationship Id="rId1" Type="http://schemas.openxmlformats.org/officeDocument/2006/relationships/hyperlink" Target="https://podminky.urs.cz/item/CS_URS_2025_02/010001000" TargetMode="External"/><Relationship Id="rId6" Type="http://schemas.openxmlformats.org/officeDocument/2006/relationships/hyperlink" Target="https://podminky.urs.cz/item/CS_URS_2025_02/034503000" TargetMode="External"/><Relationship Id="rId5" Type="http://schemas.openxmlformats.org/officeDocument/2006/relationships/hyperlink" Target="https://podminky.urs.cz/item/CS_URS_2025_02/034103000" TargetMode="External"/><Relationship Id="rId4" Type="http://schemas.openxmlformats.org/officeDocument/2006/relationships/hyperlink" Target="https://podminky.urs.cz/item/CS_URS_2025_02/030001000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81451131" TargetMode="External"/><Relationship Id="rId18" Type="http://schemas.openxmlformats.org/officeDocument/2006/relationships/hyperlink" Target="https://podminky.urs.cz/item/CS_URS_2025_02/212752412" TargetMode="External"/><Relationship Id="rId26" Type="http://schemas.openxmlformats.org/officeDocument/2006/relationships/hyperlink" Target="https://podminky.urs.cz/item/CS_URS_2025_02/564952113" TargetMode="External"/><Relationship Id="rId39" Type="http://schemas.openxmlformats.org/officeDocument/2006/relationships/hyperlink" Target="https://podminky.urs.cz/item/CS_URS_2025_02/899133211" TargetMode="External"/><Relationship Id="rId21" Type="http://schemas.openxmlformats.org/officeDocument/2006/relationships/hyperlink" Target="https://podminky.urs.cz/item/CS_URS_2025_02/171201231" TargetMode="External"/><Relationship Id="rId34" Type="http://schemas.openxmlformats.org/officeDocument/2006/relationships/hyperlink" Target="https://podminky.urs.cz/item/CS_URS_2025_02/596212210" TargetMode="External"/><Relationship Id="rId42" Type="http://schemas.openxmlformats.org/officeDocument/2006/relationships/hyperlink" Target="https://podminky.urs.cz/item/CS_URS_2025_02/915131111" TargetMode="External"/><Relationship Id="rId47" Type="http://schemas.openxmlformats.org/officeDocument/2006/relationships/hyperlink" Target="https://podminky.urs.cz/item/CS_URS_2025_02/919735113" TargetMode="External"/><Relationship Id="rId50" Type="http://schemas.openxmlformats.org/officeDocument/2006/relationships/hyperlink" Target="https://podminky.urs.cz/item/CS_URS_2025_02/174151101" TargetMode="External"/><Relationship Id="rId55" Type="http://schemas.openxmlformats.org/officeDocument/2006/relationships/hyperlink" Target="https://podminky.urs.cz/item/CS_URS_2025_02/230083069" TargetMode="External"/><Relationship Id="rId63" Type="http://schemas.openxmlformats.org/officeDocument/2006/relationships/hyperlink" Target="https://podminky.urs.cz/item/CS_URS_2025_02/460791214" TargetMode="External"/><Relationship Id="rId7" Type="http://schemas.openxmlformats.org/officeDocument/2006/relationships/hyperlink" Target="https://podminky.urs.cz/item/CS_URS_2025_02/123252102" TargetMode="External"/><Relationship Id="rId2" Type="http://schemas.openxmlformats.org/officeDocument/2006/relationships/hyperlink" Target="https://podminky.urs.cz/item/CS_URS_2025_02/113107224" TargetMode="External"/><Relationship Id="rId16" Type="http://schemas.openxmlformats.org/officeDocument/2006/relationships/hyperlink" Target="https://podminky.urs.cz/item/CS_URS_2025_02/184215132" TargetMode="External"/><Relationship Id="rId29" Type="http://schemas.openxmlformats.org/officeDocument/2006/relationships/hyperlink" Target="https://podminky.urs.cz/item/CS_URS_2025_02/573211111" TargetMode="External"/><Relationship Id="rId11" Type="http://schemas.openxmlformats.org/officeDocument/2006/relationships/hyperlink" Target="https://podminky.urs.cz/item/CS_URS_2025_02/181152302" TargetMode="External"/><Relationship Id="rId24" Type="http://schemas.openxmlformats.org/officeDocument/2006/relationships/hyperlink" Target="https://podminky.urs.cz/item/CS_URS_2025_02/919726203" TargetMode="External"/><Relationship Id="rId32" Type="http://schemas.openxmlformats.org/officeDocument/2006/relationships/hyperlink" Target="https://podminky.urs.cz/item/CS_URS_2025_02/564952112" TargetMode="External"/><Relationship Id="rId37" Type="http://schemas.openxmlformats.org/officeDocument/2006/relationships/hyperlink" Target="https://podminky.urs.cz/item/CS_URS_2025_02/596211122" TargetMode="External"/><Relationship Id="rId40" Type="http://schemas.openxmlformats.org/officeDocument/2006/relationships/hyperlink" Target="https://podminky.urs.cz/item/CS_URS_2025_02/914111111" TargetMode="External"/><Relationship Id="rId45" Type="http://schemas.openxmlformats.org/officeDocument/2006/relationships/hyperlink" Target="https://podminky.urs.cz/item/CS_URS_2025_02/916231213" TargetMode="External"/><Relationship Id="rId53" Type="http://schemas.openxmlformats.org/officeDocument/2006/relationships/hyperlink" Target="https://podminky.urs.cz/item/CS_URS_2025_02/273362023" TargetMode="External"/><Relationship Id="rId58" Type="http://schemas.openxmlformats.org/officeDocument/2006/relationships/hyperlink" Target="https://podminky.urs.cz/item/CS_URS_2025_02/997221861" TargetMode="External"/><Relationship Id="rId5" Type="http://schemas.openxmlformats.org/officeDocument/2006/relationships/hyperlink" Target="https://podminky.urs.cz/item/CS_URS_2025_02/121151123" TargetMode="External"/><Relationship Id="rId61" Type="http://schemas.openxmlformats.org/officeDocument/2006/relationships/hyperlink" Target="https://podminky.urs.cz/item/CS_URS_2025_02/997221875" TargetMode="External"/><Relationship Id="rId19" Type="http://schemas.openxmlformats.org/officeDocument/2006/relationships/hyperlink" Target="https://podminky.urs.cz/item/CS_URS_2025_02/122252204" TargetMode="External"/><Relationship Id="rId14" Type="http://schemas.openxmlformats.org/officeDocument/2006/relationships/hyperlink" Target="https://podminky.urs.cz/item/CS_URS_2025_02/183101322" TargetMode="External"/><Relationship Id="rId22" Type="http://schemas.openxmlformats.org/officeDocument/2006/relationships/hyperlink" Target="https://podminky.urs.cz/item/CS_URS_2025_02/564871111" TargetMode="External"/><Relationship Id="rId27" Type="http://schemas.openxmlformats.org/officeDocument/2006/relationships/hyperlink" Target="https://podminky.urs.cz/item/CS_URS_2025_02/565155111" TargetMode="External"/><Relationship Id="rId30" Type="http://schemas.openxmlformats.org/officeDocument/2006/relationships/hyperlink" Target="https://podminky.urs.cz/item/CS_URS_2025_02/577134111" TargetMode="External"/><Relationship Id="rId35" Type="http://schemas.openxmlformats.org/officeDocument/2006/relationships/hyperlink" Target="https://podminky.urs.cz/item/CS_URS_2025_02/919726123" TargetMode="External"/><Relationship Id="rId43" Type="http://schemas.openxmlformats.org/officeDocument/2006/relationships/hyperlink" Target="https://podminky.urs.cz/item/CS_URS_2025_02/915621111" TargetMode="External"/><Relationship Id="rId48" Type="http://schemas.openxmlformats.org/officeDocument/2006/relationships/hyperlink" Target="https://podminky.urs.cz/item/CS_URS_2025_02/963015141" TargetMode="External"/><Relationship Id="rId56" Type="http://schemas.openxmlformats.org/officeDocument/2006/relationships/hyperlink" Target="https://podminky.urs.cz/item/CS_URS_2025_02/997221561" TargetMode="External"/><Relationship Id="rId64" Type="http://schemas.openxmlformats.org/officeDocument/2006/relationships/drawing" Target="../drawings/drawing5.xml"/><Relationship Id="rId8" Type="http://schemas.openxmlformats.org/officeDocument/2006/relationships/hyperlink" Target="https://podminky.urs.cz/item/CS_URS_2025_02/162751117" TargetMode="External"/><Relationship Id="rId51" Type="http://schemas.openxmlformats.org/officeDocument/2006/relationships/hyperlink" Target="https://podminky.urs.cz/item/CS_URS_2025_02/271532213" TargetMode="External"/><Relationship Id="rId3" Type="http://schemas.openxmlformats.org/officeDocument/2006/relationships/hyperlink" Target="https://podminky.urs.cz/item/CS_URS_2025_02/113107243" TargetMode="External"/><Relationship Id="rId12" Type="http://schemas.openxmlformats.org/officeDocument/2006/relationships/hyperlink" Target="https://podminky.urs.cz/item/CS_URS_2025_02/181351113" TargetMode="External"/><Relationship Id="rId17" Type="http://schemas.openxmlformats.org/officeDocument/2006/relationships/hyperlink" Target="https://podminky.urs.cz/item/CS_URS_2025_02/211971110" TargetMode="External"/><Relationship Id="rId25" Type="http://schemas.openxmlformats.org/officeDocument/2006/relationships/hyperlink" Target="https://podminky.urs.cz/item/CS_URS_2025_02/564861111" TargetMode="External"/><Relationship Id="rId33" Type="http://schemas.openxmlformats.org/officeDocument/2006/relationships/hyperlink" Target="https://podminky.urs.cz/item/CS_URS_2025_02/596412115" TargetMode="External"/><Relationship Id="rId38" Type="http://schemas.openxmlformats.org/officeDocument/2006/relationships/hyperlink" Target="https://podminky.urs.cz/item/CS_URS_2025_02/899132121" TargetMode="External"/><Relationship Id="rId46" Type="http://schemas.openxmlformats.org/officeDocument/2006/relationships/hyperlink" Target="https://podminky.urs.cz/item/CS_URS_2025_02/919732211" TargetMode="External"/><Relationship Id="rId59" Type="http://schemas.openxmlformats.org/officeDocument/2006/relationships/hyperlink" Target="https://podminky.urs.cz/item/CS_URS_2024_02/997221862" TargetMode="External"/><Relationship Id="rId20" Type="http://schemas.openxmlformats.org/officeDocument/2006/relationships/hyperlink" Target="https://podminky.urs.cz/item/CS_URS_2025_02/162751117.1" TargetMode="External"/><Relationship Id="rId41" Type="http://schemas.openxmlformats.org/officeDocument/2006/relationships/hyperlink" Target="https://podminky.urs.cz/item/CS_URS_2025_02/914511111" TargetMode="External"/><Relationship Id="rId54" Type="http://schemas.openxmlformats.org/officeDocument/2006/relationships/hyperlink" Target="https://podminky.urs.cz/item/CS_URS_2025_02/279311911" TargetMode="External"/><Relationship Id="rId62" Type="http://schemas.openxmlformats.org/officeDocument/2006/relationships/hyperlink" Target="https://podminky.urs.cz/item/CS_URS_2025_02/998225111" TargetMode="External"/><Relationship Id="rId1" Type="http://schemas.openxmlformats.org/officeDocument/2006/relationships/hyperlink" Target="https://podminky.urs.cz/item/CS_URS_2025_02/113106125" TargetMode="External"/><Relationship Id="rId6" Type="http://schemas.openxmlformats.org/officeDocument/2006/relationships/hyperlink" Target="https://podminky.urs.cz/item/CS_URS_2025_02/122252206" TargetMode="External"/><Relationship Id="rId15" Type="http://schemas.openxmlformats.org/officeDocument/2006/relationships/hyperlink" Target="https://podminky.urs.cz/item/CS_URS_2025_02/184102117" TargetMode="External"/><Relationship Id="rId23" Type="http://schemas.openxmlformats.org/officeDocument/2006/relationships/hyperlink" Target="https://podminky.urs.cz/item/CS_URS_2025_02/564871111" TargetMode="External"/><Relationship Id="rId28" Type="http://schemas.openxmlformats.org/officeDocument/2006/relationships/hyperlink" Target="https://podminky.urs.cz/item/CS_URS_2025_02/573111111" TargetMode="External"/><Relationship Id="rId36" Type="http://schemas.openxmlformats.org/officeDocument/2006/relationships/hyperlink" Target="https://podminky.urs.cz/item/CS_URS_2025_02/564851111" TargetMode="External"/><Relationship Id="rId49" Type="http://schemas.openxmlformats.org/officeDocument/2006/relationships/hyperlink" Target="https://podminky.urs.cz/item/CS_URS_2025_02/131151103" TargetMode="External"/><Relationship Id="rId57" Type="http://schemas.openxmlformats.org/officeDocument/2006/relationships/hyperlink" Target="https://podminky.urs.cz/item/CS_URS_2025_02/997221569" TargetMode="External"/><Relationship Id="rId10" Type="http://schemas.openxmlformats.org/officeDocument/2006/relationships/hyperlink" Target="https://podminky.urs.cz/item/CS_URS_2025_02/171201231" TargetMode="External"/><Relationship Id="rId31" Type="http://schemas.openxmlformats.org/officeDocument/2006/relationships/hyperlink" Target="https://podminky.urs.cz/item/CS_URS_2025_02/564861111" TargetMode="External"/><Relationship Id="rId44" Type="http://schemas.openxmlformats.org/officeDocument/2006/relationships/hyperlink" Target="https://podminky.urs.cz/item/CS_URS_2025_02/916131213" TargetMode="External"/><Relationship Id="rId52" Type="http://schemas.openxmlformats.org/officeDocument/2006/relationships/hyperlink" Target="https://podminky.urs.cz/item/CS_URS_2025_02/273321411" TargetMode="External"/><Relationship Id="rId60" Type="http://schemas.openxmlformats.org/officeDocument/2006/relationships/hyperlink" Target="https://podminky.urs.cz/item/CS_URS_2025_02/997221873" TargetMode="External"/><Relationship Id="rId4" Type="http://schemas.openxmlformats.org/officeDocument/2006/relationships/hyperlink" Target="https://podminky.urs.cz/item/CS_URS_2025_02/113202111" TargetMode="External"/><Relationship Id="rId9" Type="http://schemas.openxmlformats.org/officeDocument/2006/relationships/hyperlink" Target="https://podminky.urs.cz/item/CS_URS_2025_02/17115210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10204221" TargetMode="External"/><Relationship Id="rId13" Type="http://schemas.openxmlformats.org/officeDocument/2006/relationships/hyperlink" Target="https://podminky.urs.cz/item/CS_URS_2024_02/218202013" TargetMode="External"/><Relationship Id="rId18" Type="http://schemas.openxmlformats.org/officeDocument/2006/relationships/hyperlink" Target="https://podminky.urs.cz/item/CS_URS_2024_02/460171321" TargetMode="External"/><Relationship Id="rId3" Type="http://schemas.openxmlformats.org/officeDocument/2006/relationships/hyperlink" Target="https://podminky.urs.cz/item/CS_URS_2024_02/210100099" TargetMode="External"/><Relationship Id="rId21" Type="http://schemas.openxmlformats.org/officeDocument/2006/relationships/hyperlink" Target="https://podminky.urs.cz/item/CS_URS_2024_02/460641113" TargetMode="External"/><Relationship Id="rId7" Type="http://schemas.openxmlformats.org/officeDocument/2006/relationships/hyperlink" Target="https://podminky.urs.cz/item/CS_URS_2024_02/210204201" TargetMode="External"/><Relationship Id="rId12" Type="http://schemas.openxmlformats.org/officeDocument/2006/relationships/hyperlink" Target="https://podminky.urs.cz/item/CS_URS_2024_02/210812033" TargetMode="External"/><Relationship Id="rId17" Type="http://schemas.openxmlformats.org/officeDocument/2006/relationships/hyperlink" Target="https://podminky.urs.cz/item/CS_URS_2024_02/460791212" TargetMode="External"/><Relationship Id="rId25" Type="http://schemas.openxmlformats.org/officeDocument/2006/relationships/drawing" Target="../drawings/drawing6.xml"/><Relationship Id="rId2" Type="http://schemas.openxmlformats.org/officeDocument/2006/relationships/hyperlink" Target="https://podminky.urs.cz/item/CS_URS_2024_02/210100096" TargetMode="External"/><Relationship Id="rId16" Type="http://schemas.openxmlformats.org/officeDocument/2006/relationships/hyperlink" Target="https://podminky.urs.cz/item/CS_URS_2024_02/218204201" TargetMode="External"/><Relationship Id="rId20" Type="http://schemas.openxmlformats.org/officeDocument/2006/relationships/hyperlink" Target="https://podminky.urs.cz/item/CS_URS_2024_02/460541111" TargetMode="External"/><Relationship Id="rId1" Type="http://schemas.openxmlformats.org/officeDocument/2006/relationships/hyperlink" Target="https://podminky.urs.cz/item/CS_URS_2024_02/210100014" TargetMode="External"/><Relationship Id="rId6" Type="http://schemas.openxmlformats.org/officeDocument/2006/relationships/hyperlink" Target="https://podminky.urs.cz/item/CS_URS_2024_02/210204103" TargetMode="External"/><Relationship Id="rId11" Type="http://schemas.openxmlformats.org/officeDocument/2006/relationships/hyperlink" Target="https://podminky.urs.cz/item/CS_URS_2024_02/210812011" TargetMode="External"/><Relationship Id="rId24" Type="http://schemas.openxmlformats.org/officeDocument/2006/relationships/hyperlink" Target="https://podminky.urs.cz/item/CS_URS_2024_02/469981111" TargetMode="External"/><Relationship Id="rId5" Type="http://schemas.openxmlformats.org/officeDocument/2006/relationships/hyperlink" Target="https://podminky.urs.cz/item/CS_URS_2024_02/210204002" TargetMode="External"/><Relationship Id="rId15" Type="http://schemas.openxmlformats.org/officeDocument/2006/relationships/hyperlink" Target="https://podminky.urs.cz/item/CS_URS_2024_02/218204104" TargetMode="External"/><Relationship Id="rId23" Type="http://schemas.openxmlformats.org/officeDocument/2006/relationships/hyperlink" Target="https://podminky.urs.cz/item/CS_URS_2024_02/460671113" TargetMode="External"/><Relationship Id="rId10" Type="http://schemas.openxmlformats.org/officeDocument/2006/relationships/hyperlink" Target="https://podminky.urs.cz/item/CS_URS_2024_02/210280003" TargetMode="External"/><Relationship Id="rId19" Type="http://schemas.openxmlformats.org/officeDocument/2006/relationships/hyperlink" Target="https://podminky.urs.cz/item/CS_URS_2024_02/460451331" TargetMode="External"/><Relationship Id="rId4" Type="http://schemas.openxmlformats.org/officeDocument/2006/relationships/hyperlink" Target="https://podminky.urs.cz/item/CS_URS_2024_02/210203901" TargetMode="External"/><Relationship Id="rId9" Type="http://schemas.openxmlformats.org/officeDocument/2006/relationships/hyperlink" Target="https://podminky.urs.cz/item/CS_URS_2024_02/210220020" TargetMode="External"/><Relationship Id="rId14" Type="http://schemas.openxmlformats.org/officeDocument/2006/relationships/hyperlink" Target="https://podminky.urs.cz/item/CS_URS_2024_02/218204011" TargetMode="External"/><Relationship Id="rId22" Type="http://schemas.openxmlformats.org/officeDocument/2006/relationships/hyperlink" Target="https://podminky.urs.cz/item/CS_URS_2024_02/46066111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040001000" TargetMode="External"/><Relationship Id="rId2" Type="http://schemas.openxmlformats.org/officeDocument/2006/relationships/hyperlink" Target="https://podminky.urs.cz/item/CS_URS_2024_02/030001000" TargetMode="External"/><Relationship Id="rId1" Type="http://schemas.openxmlformats.org/officeDocument/2006/relationships/hyperlink" Target="https://podminky.urs.cz/item/CS_URS_2024_02/010001000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R5" s="19"/>
      <c r="BE5" s="21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5" t="s">
        <v>17</v>
      </c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R6" s="19"/>
      <c r="BE6" s="21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2"/>
      <c r="BS8" s="16" t="s">
        <v>6</v>
      </c>
    </row>
    <row r="9" spans="1:74" ht="14.45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12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29</v>
      </c>
      <c r="AR11" s="19"/>
      <c r="BE11" s="212"/>
      <c r="BS11" s="16" t="s">
        <v>6</v>
      </c>
    </row>
    <row r="12" spans="1:74" ht="6.95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30</v>
      </c>
      <c r="AK13" s="26" t="s">
        <v>25</v>
      </c>
      <c r="AN13" s="28" t="s">
        <v>31</v>
      </c>
      <c r="AR13" s="19"/>
      <c r="BE13" s="212"/>
      <c r="BS13" s="16" t="s">
        <v>6</v>
      </c>
    </row>
    <row r="14" spans="1:74">
      <c r="B14" s="19"/>
      <c r="E14" s="216" t="s">
        <v>31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28</v>
      </c>
      <c r="AN14" s="28" t="s">
        <v>31</v>
      </c>
      <c r="AR14" s="19"/>
      <c r="BE14" s="212"/>
      <c r="BS14" s="16" t="s">
        <v>6</v>
      </c>
    </row>
    <row r="15" spans="1:74" ht="6.95" customHeight="1">
      <c r="B15" s="19"/>
      <c r="AR15" s="19"/>
      <c r="BE15" s="212"/>
      <c r="BS15" s="16" t="s">
        <v>4</v>
      </c>
    </row>
    <row r="16" spans="1:74" ht="12" customHeight="1">
      <c r="B16" s="19"/>
      <c r="D16" s="26" t="s">
        <v>32</v>
      </c>
      <c r="AK16" s="26" t="s">
        <v>25</v>
      </c>
      <c r="AN16" s="24" t="s">
        <v>1</v>
      </c>
      <c r="AR16" s="19"/>
      <c r="BE16" s="212"/>
      <c r="BS16" s="16" t="s">
        <v>4</v>
      </c>
    </row>
    <row r="17" spans="2:71" ht="18.399999999999999" customHeight="1">
      <c r="B17" s="19"/>
      <c r="E17" s="24" t="s">
        <v>21</v>
      </c>
      <c r="AK17" s="26" t="s">
        <v>28</v>
      </c>
      <c r="AN17" s="24" t="s">
        <v>1</v>
      </c>
      <c r="AR17" s="19"/>
      <c r="BE17" s="212"/>
      <c r="BS17" s="16" t="s">
        <v>33</v>
      </c>
    </row>
    <row r="18" spans="2:71" ht="6.95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12"/>
      <c r="BS19" s="16" t="s">
        <v>6</v>
      </c>
    </row>
    <row r="20" spans="2:71" ht="18.399999999999999" customHeight="1">
      <c r="B20" s="19"/>
      <c r="E20" s="24" t="s">
        <v>21</v>
      </c>
      <c r="AK20" s="26" t="s">
        <v>28</v>
      </c>
      <c r="AN20" s="24" t="s">
        <v>1</v>
      </c>
      <c r="AR20" s="19"/>
      <c r="BE20" s="212"/>
      <c r="BS20" s="16" t="s">
        <v>33</v>
      </c>
    </row>
    <row r="21" spans="2:71" ht="6.95" customHeight="1">
      <c r="B21" s="19"/>
      <c r="AR21" s="19"/>
      <c r="BE21" s="212"/>
    </row>
    <row r="22" spans="2:71" ht="12" customHeight="1">
      <c r="B22" s="19"/>
      <c r="D22" s="26" t="s">
        <v>35</v>
      </c>
      <c r="AR22" s="19"/>
      <c r="BE22" s="212"/>
    </row>
    <row r="23" spans="2:71" ht="16.5" customHeight="1">
      <c r="B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9"/>
      <c r="BE23" s="212"/>
    </row>
    <row r="24" spans="2:71" ht="6.95" customHeight="1">
      <c r="B24" s="19"/>
      <c r="AR24" s="19"/>
      <c r="BE24" s="2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9">
        <f>ROUND(AG94,2)</f>
        <v>0</v>
      </c>
      <c r="AL26" s="220"/>
      <c r="AM26" s="220"/>
      <c r="AN26" s="220"/>
      <c r="AO26" s="220"/>
      <c r="AR26" s="31"/>
      <c r="BE26" s="212"/>
    </row>
    <row r="27" spans="2:71" s="1" customFormat="1" ht="6.95" customHeight="1">
      <c r="B27" s="31"/>
      <c r="AR27" s="31"/>
      <c r="BE27" s="212"/>
    </row>
    <row r="28" spans="2:71" s="1" customFormat="1">
      <c r="B28" s="31"/>
      <c r="L28" s="221" t="s">
        <v>37</v>
      </c>
      <c r="M28" s="221"/>
      <c r="N28" s="221"/>
      <c r="O28" s="221"/>
      <c r="P28" s="221"/>
      <c r="W28" s="221" t="s">
        <v>38</v>
      </c>
      <c r="X28" s="221"/>
      <c r="Y28" s="221"/>
      <c r="Z28" s="221"/>
      <c r="AA28" s="221"/>
      <c r="AB28" s="221"/>
      <c r="AC28" s="221"/>
      <c r="AD28" s="221"/>
      <c r="AE28" s="221"/>
      <c r="AK28" s="221" t="s">
        <v>39</v>
      </c>
      <c r="AL28" s="221"/>
      <c r="AM28" s="221"/>
      <c r="AN28" s="221"/>
      <c r="AO28" s="221"/>
      <c r="AR28" s="31"/>
      <c r="BE28" s="212"/>
    </row>
    <row r="29" spans="2:71" s="2" customFormat="1" ht="14.45" customHeight="1">
      <c r="B29" s="35"/>
      <c r="D29" s="26" t="s">
        <v>40</v>
      </c>
      <c r="F29" s="26" t="s">
        <v>41</v>
      </c>
      <c r="L29" s="224">
        <v>0.21</v>
      </c>
      <c r="M29" s="223"/>
      <c r="N29" s="223"/>
      <c r="O29" s="223"/>
      <c r="P29" s="223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K29" s="222">
        <f>ROUND(AV94, 2)</f>
        <v>0</v>
      </c>
      <c r="AL29" s="223"/>
      <c r="AM29" s="223"/>
      <c r="AN29" s="223"/>
      <c r="AO29" s="223"/>
      <c r="AR29" s="35"/>
      <c r="BE29" s="213"/>
    </row>
    <row r="30" spans="2:71" s="2" customFormat="1" ht="14.45" customHeight="1">
      <c r="B30" s="35"/>
      <c r="F30" s="26" t="s">
        <v>42</v>
      </c>
      <c r="L30" s="224">
        <v>0.12</v>
      </c>
      <c r="M30" s="223"/>
      <c r="N30" s="223"/>
      <c r="O30" s="223"/>
      <c r="P30" s="223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K30" s="222">
        <f>ROUND(AW94, 2)</f>
        <v>0</v>
      </c>
      <c r="AL30" s="223"/>
      <c r="AM30" s="223"/>
      <c r="AN30" s="223"/>
      <c r="AO30" s="223"/>
      <c r="AR30" s="35"/>
      <c r="BE30" s="213"/>
    </row>
    <row r="31" spans="2:71" s="2" customFormat="1" ht="14.45" hidden="1" customHeight="1">
      <c r="B31" s="35"/>
      <c r="F31" s="26" t="s">
        <v>43</v>
      </c>
      <c r="L31" s="224">
        <v>0.21</v>
      </c>
      <c r="M31" s="223"/>
      <c r="N31" s="223"/>
      <c r="O31" s="223"/>
      <c r="P31" s="223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5"/>
      <c r="BE31" s="213"/>
    </row>
    <row r="32" spans="2:71" s="2" customFormat="1" ht="14.45" hidden="1" customHeight="1">
      <c r="B32" s="35"/>
      <c r="F32" s="26" t="s">
        <v>44</v>
      </c>
      <c r="L32" s="224">
        <v>0.12</v>
      </c>
      <c r="M32" s="223"/>
      <c r="N32" s="223"/>
      <c r="O32" s="223"/>
      <c r="P32" s="223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5"/>
      <c r="BE32" s="213"/>
    </row>
    <row r="33" spans="2:57" s="2" customFormat="1" ht="14.45" hidden="1" customHeight="1">
      <c r="B33" s="35"/>
      <c r="F33" s="26" t="s">
        <v>45</v>
      </c>
      <c r="L33" s="224">
        <v>0</v>
      </c>
      <c r="M33" s="223"/>
      <c r="N33" s="223"/>
      <c r="O33" s="223"/>
      <c r="P33" s="223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K33" s="222">
        <v>0</v>
      </c>
      <c r="AL33" s="223"/>
      <c r="AM33" s="223"/>
      <c r="AN33" s="223"/>
      <c r="AO33" s="223"/>
      <c r="AR33" s="35"/>
      <c r="BE33" s="213"/>
    </row>
    <row r="34" spans="2:57" s="1" customFormat="1" ht="6.95" customHeight="1">
      <c r="B34" s="31"/>
      <c r="AR34" s="31"/>
      <c r="BE34" s="212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8" t="s">
        <v>48</v>
      </c>
      <c r="Y35" s="226"/>
      <c r="Z35" s="226"/>
      <c r="AA35" s="226"/>
      <c r="AB35" s="226"/>
      <c r="AC35" s="38"/>
      <c r="AD35" s="38"/>
      <c r="AE35" s="38"/>
      <c r="AF35" s="38"/>
      <c r="AG35" s="38"/>
      <c r="AH35" s="38"/>
      <c r="AI35" s="38"/>
      <c r="AJ35" s="38"/>
      <c r="AK35" s="225">
        <f>SUM(AK26:AK33)</f>
        <v>0</v>
      </c>
      <c r="AL35" s="226"/>
      <c r="AM35" s="226"/>
      <c r="AN35" s="226"/>
      <c r="AO35" s="227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30012026</v>
      </c>
      <c r="AR84" s="47"/>
    </row>
    <row r="85" spans="1:91" s="4" customFormat="1" ht="36.950000000000003" customHeight="1">
      <c r="B85" s="48"/>
      <c r="C85" s="49" t="s">
        <v>16</v>
      </c>
      <c r="L85" s="188" t="str">
        <f>K6</f>
        <v>Ostrov, parkoviště a altán ul. U Nemocnice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90" t="str">
        <f>IF(AN8= "","",AN8)</f>
        <v>27. 1. 2026</v>
      </c>
      <c r="AN87" s="190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Ostrov</v>
      </c>
      <c r="AI89" s="26" t="s">
        <v>32</v>
      </c>
      <c r="AM89" s="195" t="str">
        <f>IF(E17="","",E17)</f>
        <v xml:space="preserve"> </v>
      </c>
      <c r="AN89" s="196"/>
      <c r="AO89" s="196"/>
      <c r="AP89" s="196"/>
      <c r="AR89" s="31"/>
      <c r="AS89" s="191" t="s">
        <v>56</v>
      </c>
      <c r="AT89" s="19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30</v>
      </c>
      <c r="L90" s="3" t="str">
        <f>IF(E14= "Vyplň údaj","",E14)</f>
        <v/>
      </c>
      <c r="AI90" s="26" t="s">
        <v>34</v>
      </c>
      <c r="AM90" s="195" t="str">
        <f>IF(E20="","",E20)</f>
        <v xml:space="preserve"> </v>
      </c>
      <c r="AN90" s="196"/>
      <c r="AO90" s="196"/>
      <c r="AP90" s="196"/>
      <c r="AR90" s="31"/>
      <c r="AS90" s="193"/>
      <c r="AT90" s="194"/>
      <c r="BD90" s="55"/>
    </row>
    <row r="91" spans="1:91" s="1" customFormat="1" ht="10.9" customHeight="1">
      <c r="B91" s="31"/>
      <c r="AR91" s="31"/>
      <c r="AS91" s="193"/>
      <c r="AT91" s="194"/>
      <c r="BD91" s="55"/>
    </row>
    <row r="92" spans="1:91" s="1" customFormat="1" ht="29.25" customHeight="1">
      <c r="B92" s="31"/>
      <c r="C92" s="197" t="s">
        <v>57</v>
      </c>
      <c r="D92" s="198"/>
      <c r="E92" s="198"/>
      <c r="F92" s="198"/>
      <c r="G92" s="198"/>
      <c r="H92" s="56"/>
      <c r="I92" s="200" t="s">
        <v>58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9" t="s">
        <v>59</v>
      </c>
      <c r="AH92" s="198"/>
      <c r="AI92" s="198"/>
      <c r="AJ92" s="198"/>
      <c r="AK92" s="198"/>
      <c r="AL92" s="198"/>
      <c r="AM92" s="198"/>
      <c r="AN92" s="200" t="s">
        <v>60</v>
      </c>
      <c r="AO92" s="198"/>
      <c r="AP92" s="201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ROUND(AG95+SUM(AG99:AG101),2)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6" t="s">
        <v>1</v>
      </c>
      <c r="AR94" s="62"/>
      <c r="AS94" s="67">
        <f>ROUND(AS95+SUM(AS99:AS101),2)</f>
        <v>0</v>
      </c>
      <c r="AT94" s="68">
        <f>ROUND(SUM(AV94:AW94),2)</f>
        <v>0</v>
      </c>
      <c r="AU94" s="69">
        <f>ROUND(AU95+SUM(AU99:AU101),5)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ROUND(AZ95+SUM(AZ99:AZ101),2)</f>
        <v>0</v>
      </c>
      <c r="BA94" s="68">
        <f>ROUND(BA95+SUM(BA99:BA101),2)</f>
        <v>0</v>
      </c>
      <c r="BB94" s="68">
        <f>ROUND(BB95+SUM(BB99:BB101),2)</f>
        <v>0</v>
      </c>
      <c r="BC94" s="68">
        <f>ROUND(BC95+SUM(BC99:BC101),2)</f>
        <v>0</v>
      </c>
      <c r="BD94" s="70">
        <f>ROUND(BD95+SUM(BD99:BD101),2)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1" s="6" customFormat="1" ht="24.75" customHeight="1">
      <c r="B95" s="73"/>
      <c r="C95" s="74"/>
      <c r="D95" s="205" t="s">
        <v>80</v>
      </c>
      <c r="E95" s="205"/>
      <c r="F95" s="205"/>
      <c r="G95" s="205"/>
      <c r="H95" s="205"/>
      <c r="I95" s="75"/>
      <c r="J95" s="205" t="s">
        <v>81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2">
        <f>ROUND(SUM(AG96:AG98),2)</f>
        <v>0</v>
      </c>
      <c r="AH95" s="203"/>
      <c r="AI95" s="203"/>
      <c r="AJ95" s="203"/>
      <c r="AK95" s="203"/>
      <c r="AL95" s="203"/>
      <c r="AM95" s="203"/>
      <c r="AN95" s="204">
        <f>SUM(AG95,AT95)</f>
        <v>0</v>
      </c>
      <c r="AO95" s="203"/>
      <c r="AP95" s="203"/>
      <c r="AQ95" s="76" t="s">
        <v>82</v>
      </c>
      <c r="AR95" s="73"/>
      <c r="AS95" s="77">
        <f>ROUND(SUM(AS96:AS98),2)</f>
        <v>0</v>
      </c>
      <c r="AT95" s="78">
        <f>ROUND(SUM(AV95:AW95),2)</f>
        <v>0</v>
      </c>
      <c r="AU95" s="79">
        <f>ROUND(SUM(AU96:AU98),5)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ROUND(SUM(AZ96:AZ98),2)</f>
        <v>0</v>
      </c>
      <c r="BA95" s="78">
        <f>ROUND(SUM(BA96:BA98),2)</f>
        <v>0</v>
      </c>
      <c r="BB95" s="78">
        <f>ROUND(SUM(BB96:BB98),2)</f>
        <v>0</v>
      </c>
      <c r="BC95" s="78">
        <f>ROUND(SUM(BC96:BC98),2)</f>
        <v>0</v>
      </c>
      <c r="BD95" s="80">
        <f>ROUND(SUM(BD96:BD98),2)</f>
        <v>0</v>
      </c>
      <c r="BS95" s="81" t="s">
        <v>75</v>
      </c>
      <c r="BT95" s="81" t="s">
        <v>83</v>
      </c>
      <c r="BU95" s="81" t="s">
        <v>77</v>
      </c>
      <c r="BV95" s="81" t="s">
        <v>78</v>
      </c>
      <c r="BW95" s="81" t="s">
        <v>84</v>
      </c>
      <c r="BX95" s="81" t="s">
        <v>5</v>
      </c>
      <c r="CL95" s="81" t="s">
        <v>1</v>
      </c>
      <c r="CM95" s="81" t="s">
        <v>76</v>
      </c>
    </row>
    <row r="96" spans="1:91" s="3" customFormat="1" ht="16.5" customHeight="1">
      <c r="A96" s="82" t="s">
        <v>85</v>
      </c>
      <c r="B96" s="47"/>
      <c r="C96" s="9"/>
      <c r="D96" s="9"/>
      <c r="E96" s="208" t="s">
        <v>86</v>
      </c>
      <c r="F96" s="208"/>
      <c r="G96" s="208"/>
      <c r="H96" s="208"/>
      <c r="I96" s="208"/>
      <c r="J96" s="9"/>
      <c r="K96" s="208" t="s">
        <v>87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'SO-08 - Suché koryto z lo...'!J32</f>
        <v>0</v>
      </c>
      <c r="AH96" s="207"/>
      <c r="AI96" s="207"/>
      <c r="AJ96" s="207"/>
      <c r="AK96" s="207"/>
      <c r="AL96" s="207"/>
      <c r="AM96" s="207"/>
      <c r="AN96" s="206">
        <f>SUM(AG96,AT96)</f>
        <v>0</v>
      </c>
      <c r="AO96" s="207"/>
      <c r="AP96" s="207"/>
      <c r="AQ96" s="83" t="s">
        <v>88</v>
      </c>
      <c r="AR96" s="47"/>
      <c r="AS96" s="84">
        <v>0</v>
      </c>
      <c r="AT96" s="85">
        <f>ROUND(SUM(AV96:AW96),2)</f>
        <v>0</v>
      </c>
      <c r="AU96" s="86">
        <f>'SO-08 - Suché koryto z lo...'!P124</f>
        <v>0</v>
      </c>
      <c r="AV96" s="85">
        <f>'SO-08 - Suché koryto z lo...'!J35</f>
        <v>0</v>
      </c>
      <c r="AW96" s="85">
        <f>'SO-08 - Suché koryto z lo...'!J36</f>
        <v>0</v>
      </c>
      <c r="AX96" s="85">
        <f>'SO-08 - Suché koryto z lo...'!J37</f>
        <v>0</v>
      </c>
      <c r="AY96" s="85">
        <f>'SO-08 - Suché koryto z lo...'!J38</f>
        <v>0</v>
      </c>
      <c r="AZ96" s="85">
        <f>'SO-08 - Suché koryto z lo...'!F35</f>
        <v>0</v>
      </c>
      <c r="BA96" s="85">
        <f>'SO-08 - Suché koryto z lo...'!F36</f>
        <v>0</v>
      </c>
      <c r="BB96" s="85">
        <f>'SO-08 - Suché koryto z lo...'!F37</f>
        <v>0</v>
      </c>
      <c r="BC96" s="85">
        <f>'SO-08 - Suché koryto z lo...'!F38</f>
        <v>0</v>
      </c>
      <c r="BD96" s="87">
        <f>'SO-08 - Suché koryto z lo...'!F39</f>
        <v>0</v>
      </c>
      <c r="BT96" s="24" t="s">
        <v>89</v>
      </c>
      <c r="BV96" s="24" t="s">
        <v>78</v>
      </c>
      <c r="BW96" s="24" t="s">
        <v>90</v>
      </c>
      <c r="BX96" s="24" t="s">
        <v>84</v>
      </c>
      <c r="CL96" s="24" t="s">
        <v>91</v>
      </c>
    </row>
    <row r="97" spans="1:91" s="3" customFormat="1" ht="16.5" customHeight="1">
      <c r="A97" s="82" t="s">
        <v>85</v>
      </c>
      <c r="B97" s="47"/>
      <c r="C97" s="9"/>
      <c r="D97" s="9"/>
      <c r="E97" s="208" t="s">
        <v>92</v>
      </c>
      <c r="F97" s="208"/>
      <c r="G97" s="208"/>
      <c r="H97" s="208"/>
      <c r="I97" s="208"/>
      <c r="J97" s="9"/>
      <c r="K97" s="208" t="s">
        <v>93</v>
      </c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'SO-09 - Altán, mobiliář a...'!J32</f>
        <v>0</v>
      </c>
      <c r="AH97" s="207"/>
      <c r="AI97" s="207"/>
      <c r="AJ97" s="207"/>
      <c r="AK97" s="207"/>
      <c r="AL97" s="207"/>
      <c r="AM97" s="207"/>
      <c r="AN97" s="206">
        <f>SUM(AG97,AT97)</f>
        <v>0</v>
      </c>
      <c r="AO97" s="207"/>
      <c r="AP97" s="207"/>
      <c r="AQ97" s="83" t="s">
        <v>88</v>
      </c>
      <c r="AR97" s="47"/>
      <c r="AS97" s="84">
        <v>0</v>
      </c>
      <c r="AT97" s="85">
        <f>ROUND(SUM(AV97:AW97),2)</f>
        <v>0</v>
      </c>
      <c r="AU97" s="86">
        <f>'SO-09 - Altán, mobiliář a...'!P131</f>
        <v>0</v>
      </c>
      <c r="AV97" s="85">
        <f>'SO-09 - Altán, mobiliář a...'!J35</f>
        <v>0</v>
      </c>
      <c r="AW97" s="85">
        <f>'SO-09 - Altán, mobiliář a...'!J36</f>
        <v>0</v>
      </c>
      <c r="AX97" s="85">
        <f>'SO-09 - Altán, mobiliář a...'!J37</f>
        <v>0</v>
      </c>
      <c r="AY97" s="85">
        <f>'SO-09 - Altán, mobiliář a...'!J38</f>
        <v>0</v>
      </c>
      <c r="AZ97" s="85">
        <f>'SO-09 - Altán, mobiliář a...'!F35</f>
        <v>0</v>
      </c>
      <c r="BA97" s="85">
        <f>'SO-09 - Altán, mobiliář a...'!F36</f>
        <v>0</v>
      </c>
      <c r="BB97" s="85">
        <f>'SO-09 - Altán, mobiliář a...'!F37</f>
        <v>0</v>
      </c>
      <c r="BC97" s="85">
        <f>'SO-09 - Altán, mobiliář a...'!F38</f>
        <v>0</v>
      </c>
      <c r="BD97" s="87">
        <f>'SO-09 - Altán, mobiliář a...'!F39</f>
        <v>0</v>
      </c>
      <c r="BT97" s="24" t="s">
        <v>89</v>
      </c>
      <c r="BV97" s="24" t="s">
        <v>78</v>
      </c>
      <c r="BW97" s="24" t="s">
        <v>94</v>
      </c>
      <c r="BX97" s="24" t="s">
        <v>84</v>
      </c>
      <c r="CL97" s="24" t="s">
        <v>91</v>
      </c>
    </row>
    <row r="98" spans="1:91" s="3" customFormat="1" ht="16.5" customHeight="1">
      <c r="A98" s="82" t="s">
        <v>85</v>
      </c>
      <c r="B98" s="47"/>
      <c r="C98" s="9"/>
      <c r="D98" s="9"/>
      <c r="E98" s="208" t="s">
        <v>95</v>
      </c>
      <c r="F98" s="208"/>
      <c r="G98" s="208"/>
      <c r="H98" s="208"/>
      <c r="I98" s="208"/>
      <c r="J98" s="9"/>
      <c r="K98" s="208" t="s">
        <v>96</v>
      </c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6">
        <f>'VRN - Vedlejší rozpočtové...'!J32</f>
        <v>0</v>
      </c>
      <c r="AH98" s="207"/>
      <c r="AI98" s="207"/>
      <c r="AJ98" s="207"/>
      <c r="AK98" s="207"/>
      <c r="AL98" s="207"/>
      <c r="AM98" s="207"/>
      <c r="AN98" s="206">
        <f>SUM(AG98,AT98)</f>
        <v>0</v>
      </c>
      <c r="AO98" s="207"/>
      <c r="AP98" s="207"/>
      <c r="AQ98" s="83" t="s">
        <v>88</v>
      </c>
      <c r="AR98" s="47"/>
      <c r="AS98" s="84">
        <v>0</v>
      </c>
      <c r="AT98" s="85">
        <f>ROUND(SUM(AV98:AW98),2)</f>
        <v>0</v>
      </c>
      <c r="AU98" s="86">
        <f>'VRN - Vedlejší rozpočtové...'!P123</f>
        <v>0</v>
      </c>
      <c r="AV98" s="85">
        <f>'VRN - Vedlejší rozpočtové...'!J35</f>
        <v>0</v>
      </c>
      <c r="AW98" s="85">
        <f>'VRN - Vedlejší rozpočtové...'!J36</f>
        <v>0</v>
      </c>
      <c r="AX98" s="85">
        <f>'VRN - Vedlejší rozpočtové...'!J37</f>
        <v>0</v>
      </c>
      <c r="AY98" s="85">
        <f>'VRN - Vedlejší rozpočtové...'!J38</f>
        <v>0</v>
      </c>
      <c r="AZ98" s="85">
        <f>'VRN - Vedlejší rozpočtové...'!F35</f>
        <v>0</v>
      </c>
      <c r="BA98" s="85">
        <f>'VRN - Vedlejší rozpočtové...'!F36</f>
        <v>0</v>
      </c>
      <c r="BB98" s="85">
        <f>'VRN - Vedlejší rozpočtové...'!F37</f>
        <v>0</v>
      </c>
      <c r="BC98" s="85">
        <f>'VRN - Vedlejší rozpočtové...'!F38</f>
        <v>0</v>
      </c>
      <c r="BD98" s="87">
        <f>'VRN - Vedlejší rozpočtové...'!F39</f>
        <v>0</v>
      </c>
      <c r="BT98" s="24" t="s">
        <v>89</v>
      </c>
      <c r="BV98" s="24" t="s">
        <v>78</v>
      </c>
      <c r="BW98" s="24" t="s">
        <v>97</v>
      </c>
      <c r="BX98" s="24" t="s">
        <v>84</v>
      </c>
      <c r="CL98" s="24" t="s">
        <v>1</v>
      </c>
    </row>
    <row r="99" spans="1:91" s="6" customFormat="1" ht="16.5" customHeight="1">
      <c r="A99" s="82" t="s">
        <v>85</v>
      </c>
      <c r="B99" s="73"/>
      <c r="C99" s="74"/>
      <c r="D99" s="205" t="s">
        <v>98</v>
      </c>
      <c r="E99" s="205"/>
      <c r="F99" s="205"/>
      <c r="G99" s="205"/>
      <c r="H99" s="205"/>
      <c r="I99" s="75"/>
      <c r="J99" s="205" t="s">
        <v>99</v>
      </c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4">
        <f>'SO 101 - Komunikace a zpe...'!J30</f>
        <v>0</v>
      </c>
      <c r="AH99" s="203"/>
      <c r="AI99" s="203"/>
      <c r="AJ99" s="203"/>
      <c r="AK99" s="203"/>
      <c r="AL99" s="203"/>
      <c r="AM99" s="203"/>
      <c r="AN99" s="204">
        <f>SUM(AG99,AT99)</f>
        <v>0</v>
      </c>
      <c r="AO99" s="203"/>
      <c r="AP99" s="203"/>
      <c r="AQ99" s="76" t="s">
        <v>82</v>
      </c>
      <c r="AR99" s="73"/>
      <c r="AS99" s="77">
        <v>0</v>
      </c>
      <c r="AT99" s="78">
        <f>ROUND(SUM(AV99:AW99),2)</f>
        <v>0</v>
      </c>
      <c r="AU99" s="79">
        <f>'SO 101 - Komunikace a zpe...'!P133</f>
        <v>0</v>
      </c>
      <c r="AV99" s="78">
        <f>'SO 101 - Komunikace a zpe...'!J33</f>
        <v>0</v>
      </c>
      <c r="AW99" s="78">
        <f>'SO 101 - Komunikace a zpe...'!J34</f>
        <v>0</v>
      </c>
      <c r="AX99" s="78">
        <f>'SO 101 - Komunikace a zpe...'!J35</f>
        <v>0</v>
      </c>
      <c r="AY99" s="78">
        <f>'SO 101 - Komunikace a zpe...'!J36</f>
        <v>0</v>
      </c>
      <c r="AZ99" s="78">
        <f>'SO 101 - Komunikace a zpe...'!F33</f>
        <v>0</v>
      </c>
      <c r="BA99" s="78">
        <f>'SO 101 - Komunikace a zpe...'!F34</f>
        <v>0</v>
      </c>
      <c r="BB99" s="78">
        <f>'SO 101 - Komunikace a zpe...'!F35</f>
        <v>0</v>
      </c>
      <c r="BC99" s="78">
        <f>'SO 101 - Komunikace a zpe...'!F36</f>
        <v>0</v>
      </c>
      <c r="BD99" s="80">
        <f>'SO 101 - Komunikace a zpe...'!F37</f>
        <v>0</v>
      </c>
      <c r="BT99" s="81" t="s">
        <v>83</v>
      </c>
      <c r="BV99" s="81" t="s">
        <v>78</v>
      </c>
      <c r="BW99" s="81" t="s">
        <v>100</v>
      </c>
      <c r="BX99" s="81" t="s">
        <v>5</v>
      </c>
      <c r="CL99" s="81" t="s">
        <v>1</v>
      </c>
      <c r="CM99" s="81" t="s">
        <v>89</v>
      </c>
    </row>
    <row r="100" spans="1:91" s="6" customFormat="1" ht="16.5" customHeight="1">
      <c r="A100" s="82" t="s">
        <v>85</v>
      </c>
      <c r="B100" s="73"/>
      <c r="C100" s="74"/>
      <c r="D100" s="205" t="s">
        <v>101</v>
      </c>
      <c r="E100" s="205"/>
      <c r="F100" s="205"/>
      <c r="G100" s="205"/>
      <c r="H100" s="205"/>
      <c r="I100" s="75"/>
      <c r="J100" s="205" t="s">
        <v>102</v>
      </c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4">
        <f>'SO 401 - Veřejné osvětlení'!J30</f>
        <v>0</v>
      </c>
      <c r="AH100" s="203"/>
      <c r="AI100" s="203"/>
      <c r="AJ100" s="203"/>
      <c r="AK100" s="203"/>
      <c r="AL100" s="203"/>
      <c r="AM100" s="203"/>
      <c r="AN100" s="204">
        <f>SUM(AG100,AT100)</f>
        <v>0</v>
      </c>
      <c r="AO100" s="203"/>
      <c r="AP100" s="203"/>
      <c r="AQ100" s="76" t="s">
        <v>82</v>
      </c>
      <c r="AR100" s="73"/>
      <c r="AS100" s="77">
        <v>0</v>
      </c>
      <c r="AT100" s="78">
        <f>ROUND(SUM(AV100:AW100),2)</f>
        <v>0</v>
      </c>
      <c r="AU100" s="79">
        <f>'SO 401 - Veřejné osvětlení'!P119</f>
        <v>0</v>
      </c>
      <c r="AV100" s="78">
        <f>'SO 401 - Veřejné osvětlení'!J33</f>
        <v>0</v>
      </c>
      <c r="AW100" s="78">
        <f>'SO 401 - Veřejné osvětlení'!J34</f>
        <v>0</v>
      </c>
      <c r="AX100" s="78">
        <f>'SO 401 - Veřejné osvětlení'!J35</f>
        <v>0</v>
      </c>
      <c r="AY100" s="78">
        <f>'SO 401 - Veřejné osvětlení'!J36</f>
        <v>0</v>
      </c>
      <c r="AZ100" s="78">
        <f>'SO 401 - Veřejné osvětlení'!F33</f>
        <v>0</v>
      </c>
      <c r="BA100" s="78">
        <f>'SO 401 - Veřejné osvětlení'!F34</f>
        <v>0</v>
      </c>
      <c r="BB100" s="78">
        <f>'SO 401 - Veřejné osvětlení'!F35</f>
        <v>0</v>
      </c>
      <c r="BC100" s="78">
        <f>'SO 401 - Veřejné osvětlení'!F36</f>
        <v>0</v>
      </c>
      <c r="BD100" s="80">
        <f>'SO 401 - Veřejné osvětlení'!F37</f>
        <v>0</v>
      </c>
      <c r="BT100" s="81" t="s">
        <v>83</v>
      </c>
      <c r="BV100" s="81" t="s">
        <v>78</v>
      </c>
      <c r="BW100" s="81" t="s">
        <v>103</v>
      </c>
      <c r="BX100" s="81" t="s">
        <v>5</v>
      </c>
      <c r="CL100" s="81" t="s">
        <v>1</v>
      </c>
      <c r="CM100" s="81" t="s">
        <v>89</v>
      </c>
    </row>
    <row r="101" spans="1:91" s="6" customFormat="1" ht="16.5" customHeight="1">
      <c r="A101" s="82" t="s">
        <v>85</v>
      </c>
      <c r="B101" s="73"/>
      <c r="C101" s="74"/>
      <c r="D101" s="205" t="s">
        <v>95</v>
      </c>
      <c r="E101" s="205"/>
      <c r="F101" s="205"/>
      <c r="G101" s="205"/>
      <c r="H101" s="205"/>
      <c r="I101" s="75"/>
      <c r="J101" s="205" t="s">
        <v>104</v>
      </c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4">
        <f>'VRN - Vedlejší rozpočtové..._01'!J30</f>
        <v>0</v>
      </c>
      <c r="AH101" s="203"/>
      <c r="AI101" s="203"/>
      <c r="AJ101" s="203"/>
      <c r="AK101" s="203"/>
      <c r="AL101" s="203"/>
      <c r="AM101" s="203"/>
      <c r="AN101" s="204">
        <f>SUM(AG101,AT101)</f>
        <v>0</v>
      </c>
      <c r="AO101" s="203"/>
      <c r="AP101" s="203"/>
      <c r="AQ101" s="76" t="s">
        <v>82</v>
      </c>
      <c r="AR101" s="73"/>
      <c r="AS101" s="88">
        <v>0</v>
      </c>
      <c r="AT101" s="89">
        <f>ROUND(SUM(AV101:AW101),2)</f>
        <v>0</v>
      </c>
      <c r="AU101" s="90">
        <f>'VRN - Vedlejší rozpočtové..._01'!P120</f>
        <v>0</v>
      </c>
      <c r="AV101" s="89">
        <f>'VRN - Vedlejší rozpočtové..._01'!J33</f>
        <v>0</v>
      </c>
      <c r="AW101" s="89">
        <f>'VRN - Vedlejší rozpočtové..._01'!J34</f>
        <v>0</v>
      </c>
      <c r="AX101" s="89">
        <f>'VRN - Vedlejší rozpočtové..._01'!J35</f>
        <v>0</v>
      </c>
      <c r="AY101" s="89">
        <f>'VRN - Vedlejší rozpočtové..._01'!J36</f>
        <v>0</v>
      </c>
      <c r="AZ101" s="89">
        <f>'VRN - Vedlejší rozpočtové..._01'!F33</f>
        <v>0</v>
      </c>
      <c r="BA101" s="89">
        <f>'VRN - Vedlejší rozpočtové..._01'!F34</f>
        <v>0</v>
      </c>
      <c r="BB101" s="89">
        <f>'VRN - Vedlejší rozpočtové..._01'!F35</f>
        <v>0</v>
      </c>
      <c r="BC101" s="89">
        <f>'VRN - Vedlejší rozpočtové..._01'!F36</f>
        <v>0</v>
      </c>
      <c r="BD101" s="91">
        <f>'VRN - Vedlejší rozpočtové..._01'!F37</f>
        <v>0</v>
      </c>
      <c r="BT101" s="81" t="s">
        <v>83</v>
      </c>
      <c r="BV101" s="81" t="s">
        <v>78</v>
      </c>
      <c r="BW101" s="81" t="s">
        <v>105</v>
      </c>
      <c r="BX101" s="81" t="s">
        <v>5</v>
      </c>
      <c r="CL101" s="81" t="s">
        <v>1</v>
      </c>
      <c r="CM101" s="81" t="s">
        <v>89</v>
      </c>
    </row>
    <row r="102" spans="1:91" s="1" customFormat="1" ht="30" customHeight="1">
      <c r="B102" s="31"/>
      <c r="AR102" s="31"/>
    </row>
    <row r="103" spans="1:91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31"/>
    </row>
  </sheetData>
  <sheetProtection algorithmName="SHA-512" hashValue="kcrPxItYNC1dWY4H28VIM0AVUjLOeNsfgIIHr9u+T3azcQx51WmtUvLgZ+lLf6b0MvqqDfwoH5o+UN9EINOWZg==" saltValue="sJEWtAI66XVmkZu9Jqq/BMc+ufCtOdU3dfS/yhBmoY1FFn+LPnGEV6L0gkWtzD2cjwNxZyi4o/bsz00eJR/JZg==" spinCount="100000" sheet="1" objects="1" scenarios="1" formatColumns="0" formatRows="0"/>
  <mergeCells count="66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J85"/>
    <mergeCell ref="AM87:AN87"/>
    <mergeCell ref="AS89:AT91"/>
    <mergeCell ref="AM89:AP89"/>
    <mergeCell ref="AM90:AP90"/>
  </mergeCells>
  <hyperlinks>
    <hyperlink ref="A96" location="'SO-08 - Suché koryto z lo...'!C2" display="/" xr:uid="{00000000-0004-0000-0000-000000000000}"/>
    <hyperlink ref="A97" location="'SO-09 - Altán, mobiliář a...'!C2" display="/" xr:uid="{00000000-0004-0000-0000-000001000000}"/>
    <hyperlink ref="A98" location="'VRN - Vedlejší rozpočtové...'!C2" display="/" xr:uid="{00000000-0004-0000-0000-000002000000}"/>
    <hyperlink ref="A99" location="'SO 101 - Komunikace a zpe...'!C2" display="/" xr:uid="{00000000-0004-0000-0000-000003000000}"/>
    <hyperlink ref="A100" location="'SO 401 - Veřejné osvětlení'!C2" display="/" xr:uid="{00000000-0004-0000-0000-000004000000}"/>
    <hyperlink ref="A101" location="'VRN - Vedlejší rozpočtové..._01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106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Ostrov, parkoviště a altán ul. U Nemocnice</v>
      </c>
      <c r="F7" s="230"/>
      <c r="G7" s="230"/>
      <c r="H7" s="230"/>
      <c r="L7" s="19"/>
    </row>
    <row r="8" spans="2:46" ht="12" customHeight="1">
      <c r="B8" s="19"/>
      <c r="D8" s="26" t="s">
        <v>107</v>
      </c>
      <c r="L8" s="19"/>
    </row>
    <row r="9" spans="2:46" s="1" customFormat="1" ht="16.5" customHeight="1">
      <c r="B9" s="31"/>
      <c r="E9" s="229" t="s">
        <v>108</v>
      </c>
      <c r="F9" s="231"/>
      <c r="G9" s="231"/>
      <c r="H9" s="231"/>
      <c r="L9" s="31"/>
    </row>
    <row r="10" spans="2:46" s="1" customFormat="1" ht="12" customHeight="1">
      <c r="B10" s="31"/>
      <c r="D10" s="26" t="s">
        <v>109</v>
      </c>
      <c r="L10" s="31"/>
    </row>
    <row r="11" spans="2:46" s="1" customFormat="1" ht="16.5" customHeight="1">
      <c r="B11" s="31"/>
      <c r="E11" s="188" t="s">
        <v>110</v>
      </c>
      <c r="F11" s="231"/>
      <c r="G11" s="231"/>
      <c r="H11" s="231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18</v>
      </c>
      <c r="F13" s="24" t="s">
        <v>91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111</v>
      </c>
      <c r="I14" s="26" t="s">
        <v>22</v>
      </c>
      <c r="J14" s="51" t="str">
        <f>'Rekapitulace stavby'!AN8</f>
        <v>27. 1. 2026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112</v>
      </c>
      <c r="I17" s="26" t="s">
        <v>28</v>
      </c>
      <c r="J17" s="24" t="s">
        <v>29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30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4"/>
      <c r="G20" s="214"/>
      <c r="H20" s="214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32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113</v>
      </c>
      <c r="I23" s="26" t="s">
        <v>28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25</v>
      </c>
      <c r="J25" s="24" t="s">
        <v>114</v>
      </c>
      <c r="L25" s="31"/>
    </row>
    <row r="26" spans="2:12" s="1" customFormat="1" ht="18" customHeight="1">
      <c r="B26" s="31"/>
      <c r="E26" s="24" t="s">
        <v>115</v>
      </c>
      <c r="I26" s="26" t="s">
        <v>28</v>
      </c>
      <c r="J26" s="24" t="s">
        <v>116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ROUND(J124,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ROUND((SUM(BE124:BE216)),  2)</f>
        <v>0</v>
      </c>
      <c r="I35" s="95">
        <v>0.21</v>
      </c>
      <c r="J35" s="85">
        <f>ROUND(((SUM(BE124:BE216))*I35),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ROUND((SUM(BF124:BF216)),  2)</f>
        <v>0</v>
      </c>
      <c r="I36" s="95">
        <v>0.12</v>
      </c>
      <c r="J36" s="85">
        <f>ROUND(((SUM(BF124:BF216))*I36),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ROUND((SUM(BG124:BG216)),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ROUND((SUM(BH124:BH216)),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ROUND((SUM(BI124:BI216)),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Ostrov, parkoviště a altán ul. U Nemocnice</v>
      </c>
      <c r="F85" s="230"/>
      <c r="G85" s="230"/>
      <c r="H85" s="230"/>
      <c r="L85" s="31"/>
    </row>
    <row r="86" spans="2:12" ht="12" customHeight="1">
      <c r="B86" s="19"/>
      <c r="C86" s="26" t="s">
        <v>107</v>
      </c>
      <c r="L86" s="19"/>
    </row>
    <row r="87" spans="2:12" s="1" customFormat="1" ht="16.5" customHeight="1">
      <c r="B87" s="31"/>
      <c r="E87" s="229" t="s">
        <v>108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109</v>
      </c>
      <c r="L88" s="31"/>
    </row>
    <row r="89" spans="2:12" s="1" customFormat="1" ht="16.5" customHeight="1">
      <c r="B89" s="31"/>
      <c r="E89" s="188" t="str">
        <f>E11</f>
        <v>SO-08 - Suché koryto z lomového kameniva</v>
      </c>
      <c r="F89" s="231"/>
      <c r="G89" s="231"/>
      <c r="H89" s="231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Ostrov</v>
      </c>
      <c r="I91" s="26" t="s">
        <v>22</v>
      </c>
      <c r="J91" s="51" t="str">
        <f>IF(J14="","",J14)</f>
        <v>27. 1. 2026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Ostrov; Jáchymovská 1, 363 01 Ostrov</v>
      </c>
      <c r="I93" s="26" t="s">
        <v>32</v>
      </c>
      <c r="J93" s="29" t="str">
        <f>E23</f>
        <v>FJ Atelier</v>
      </c>
      <c r="L93" s="31"/>
    </row>
    <row r="94" spans="2:12" s="1" customFormat="1" ht="15.2" customHeight="1">
      <c r="B94" s="31"/>
      <c r="C94" s="26" t="s">
        <v>30</v>
      </c>
      <c r="F94" s="24" t="str">
        <f>IF(E20="","",E20)</f>
        <v>Vyplň údaj</v>
      </c>
      <c r="I94" s="26" t="s">
        <v>34</v>
      </c>
      <c r="J94" s="29" t="str">
        <f>E26</f>
        <v>Jung Michal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120</v>
      </c>
      <c r="J98" s="65">
        <f>J124</f>
        <v>0</v>
      </c>
      <c r="L98" s="31"/>
      <c r="AU98" s="16" t="s">
        <v>121</v>
      </c>
    </row>
    <row r="99" spans="2:47" s="8" customFormat="1" ht="24.9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J125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J126</f>
        <v>0</v>
      </c>
      <c r="L100" s="111"/>
    </row>
    <row r="101" spans="2:47" s="9" customFormat="1" ht="19.899999999999999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J182</f>
        <v>0</v>
      </c>
      <c r="L101" s="111"/>
    </row>
    <row r="102" spans="2:47" s="9" customFormat="1" ht="19.899999999999999" customHeight="1">
      <c r="B102" s="111"/>
      <c r="D102" s="112" t="s">
        <v>125</v>
      </c>
      <c r="E102" s="113"/>
      <c r="F102" s="113"/>
      <c r="G102" s="113"/>
      <c r="H102" s="113"/>
      <c r="I102" s="113"/>
      <c r="J102" s="114">
        <f>J207</f>
        <v>0</v>
      </c>
      <c r="L102" s="111"/>
    </row>
    <row r="103" spans="2:47" s="1" customFormat="1" ht="21.75" customHeight="1">
      <c r="B103" s="31"/>
      <c r="L103" s="31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47" s="1" customFormat="1" ht="24.95" customHeight="1">
      <c r="B109" s="31"/>
      <c r="C109" s="20" t="s">
        <v>126</v>
      </c>
      <c r="L109" s="31"/>
    </row>
    <row r="110" spans="2:47" s="1" customFormat="1" ht="6.95" customHeight="1">
      <c r="B110" s="31"/>
      <c r="L110" s="31"/>
    </row>
    <row r="111" spans="2:47" s="1" customFormat="1" ht="12" customHeight="1">
      <c r="B111" s="31"/>
      <c r="C111" s="26" t="s">
        <v>16</v>
      </c>
      <c r="L111" s="31"/>
    </row>
    <row r="112" spans="2:47" s="1" customFormat="1" ht="16.5" customHeight="1">
      <c r="B112" s="31"/>
      <c r="E112" s="229" t="str">
        <f>E7</f>
        <v>Ostrov, parkoviště a altán ul. U Nemocnice</v>
      </c>
      <c r="F112" s="230"/>
      <c r="G112" s="230"/>
      <c r="H112" s="230"/>
      <c r="L112" s="31"/>
    </row>
    <row r="113" spans="2:65" ht="12" customHeight="1">
      <c r="B113" s="19"/>
      <c r="C113" s="26" t="s">
        <v>107</v>
      </c>
      <c r="L113" s="19"/>
    </row>
    <row r="114" spans="2:65" s="1" customFormat="1" ht="16.5" customHeight="1">
      <c r="B114" s="31"/>
      <c r="E114" s="229" t="s">
        <v>108</v>
      </c>
      <c r="F114" s="231"/>
      <c r="G114" s="231"/>
      <c r="H114" s="231"/>
      <c r="L114" s="31"/>
    </row>
    <row r="115" spans="2:65" s="1" customFormat="1" ht="12" customHeight="1">
      <c r="B115" s="31"/>
      <c r="C115" s="26" t="s">
        <v>109</v>
      </c>
      <c r="L115" s="31"/>
    </row>
    <row r="116" spans="2:65" s="1" customFormat="1" ht="16.5" customHeight="1">
      <c r="B116" s="31"/>
      <c r="E116" s="188" t="str">
        <f>E11</f>
        <v>SO-08 - Suché koryto z lomového kameniva</v>
      </c>
      <c r="F116" s="231"/>
      <c r="G116" s="231"/>
      <c r="H116" s="231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F14</f>
        <v>Ostrov</v>
      </c>
      <c r="I118" s="26" t="s">
        <v>22</v>
      </c>
      <c r="J118" s="51" t="str">
        <f>IF(J14="","",J14)</f>
        <v>27. 1. 2026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24</v>
      </c>
      <c r="F120" s="24" t="str">
        <f>E17</f>
        <v>Město Ostrov; Jáchymovská 1, 363 01 Ostrov</v>
      </c>
      <c r="I120" s="26" t="s">
        <v>32</v>
      </c>
      <c r="J120" s="29" t="str">
        <f>E23</f>
        <v>FJ Atelier</v>
      </c>
      <c r="L120" s="31"/>
    </row>
    <row r="121" spans="2:65" s="1" customFormat="1" ht="15.2" customHeight="1">
      <c r="B121" s="31"/>
      <c r="C121" s="26" t="s">
        <v>30</v>
      </c>
      <c r="F121" s="24" t="str">
        <f>IF(E20="","",E20)</f>
        <v>Vyplň údaj</v>
      </c>
      <c r="I121" s="26" t="s">
        <v>34</v>
      </c>
      <c r="J121" s="29" t="str">
        <f>E26</f>
        <v>Jung Michal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5"/>
      <c r="C123" s="116" t="s">
        <v>127</v>
      </c>
      <c r="D123" s="117" t="s">
        <v>61</v>
      </c>
      <c r="E123" s="117" t="s">
        <v>57</v>
      </c>
      <c r="F123" s="117" t="s">
        <v>58</v>
      </c>
      <c r="G123" s="117" t="s">
        <v>128</v>
      </c>
      <c r="H123" s="117" t="s">
        <v>129</v>
      </c>
      <c r="I123" s="117" t="s">
        <v>130</v>
      </c>
      <c r="J123" s="117" t="s">
        <v>119</v>
      </c>
      <c r="K123" s="118" t="s">
        <v>131</v>
      </c>
      <c r="L123" s="115"/>
      <c r="M123" s="58" t="s">
        <v>1</v>
      </c>
      <c r="N123" s="59" t="s">
        <v>40</v>
      </c>
      <c r="O123" s="59" t="s">
        <v>132</v>
      </c>
      <c r="P123" s="59" t="s">
        <v>133</v>
      </c>
      <c r="Q123" s="59" t="s">
        <v>134</v>
      </c>
      <c r="R123" s="59" t="s">
        <v>135</v>
      </c>
      <c r="S123" s="59" t="s">
        <v>136</v>
      </c>
      <c r="T123" s="60" t="s">
        <v>137</v>
      </c>
    </row>
    <row r="124" spans="2:65" s="1" customFormat="1" ht="22.9" customHeight="1">
      <c r="B124" s="31"/>
      <c r="C124" s="63" t="s">
        <v>138</v>
      </c>
      <c r="J124" s="119">
        <f>BK124</f>
        <v>0</v>
      </c>
      <c r="L124" s="31"/>
      <c r="M124" s="61"/>
      <c r="N124" s="52"/>
      <c r="O124" s="52"/>
      <c r="P124" s="120">
        <f>P125</f>
        <v>0</v>
      </c>
      <c r="Q124" s="52"/>
      <c r="R124" s="120">
        <f>R125</f>
        <v>223.8683432</v>
      </c>
      <c r="S124" s="52"/>
      <c r="T124" s="121">
        <f>T125</f>
        <v>0</v>
      </c>
      <c r="AT124" s="16" t="s">
        <v>75</v>
      </c>
      <c r="AU124" s="16" t="s">
        <v>121</v>
      </c>
      <c r="BK124" s="122">
        <f>BK125</f>
        <v>0</v>
      </c>
    </row>
    <row r="125" spans="2:65" s="11" customFormat="1" ht="25.9" customHeight="1">
      <c r="B125" s="123"/>
      <c r="D125" s="124" t="s">
        <v>75</v>
      </c>
      <c r="E125" s="125" t="s">
        <v>139</v>
      </c>
      <c r="F125" s="125" t="s">
        <v>140</v>
      </c>
      <c r="I125" s="126"/>
      <c r="J125" s="127">
        <f>BK125</f>
        <v>0</v>
      </c>
      <c r="L125" s="123"/>
      <c r="M125" s="128"/>
      <c r="P125" s="129">
        <f>P126+P182+P207</f>
        <v>0</v>
      </c>
      <c r="R125" s="129">
        <f>R126+R182+R207</f>
        <v>223.8683432</v>
      </c>
      <c r="T125" s="130">
        <f>T126+T182+T207</f>
        <v>0</v>
      </c>
      <c r="AR125" s="124" t="s">
        <v>83</v>
      </c>
      <c r="AT125" s="131" t="s">
        <v>75</v>
      </c>
      <c r="AU125" s="131" t="s">
        <v>76</v>
      </c>
      <c r="AY125" s="124" t="s">
        <v>141</v>
      </c>
      <c r="BK125" s="132">
        <f>BK126+BK182+BK207</f>
        <v>0</v>
      </c>
    </row>
    <row r="126" spans="2:65" s="11" customFormat="1" ht="22.9" customHeight="1">
      <c r="B126" s="123"/>
      <c r="D126" s="124" t="s">
        <v>75</v>
      </c>
      <c r="E126" s="133" t="s">
        <v>83</v>
      </c>
      <c r="F126" s="133" t="s">
        <v>142</v>
      </c>
      <c r="I126" s="126"/>
      <c r="J126" s="134">
        <f>BK126</f>
        <v>0</v>
      </c>
      <c r="L126" s="123"/>
      <c r="M126" s="128"/>
      <c r="P126" s="129">
        <f>SUM(P127:P181)</f>
        <v>0</v>
      </c>
      <c r="R126" s="129">
        <f>SUM(R127:R181)</f>
        <v>7.6959999999999997E-3</v>
      </c>
      <c r="T126" s="130">
        <f>SUM(T127:T181)</f>
        <v>0</v>
      </c>
      <c r="AR126" s="124" t="s">
        <v>83</v>
      </c>
      <c r="AT126" s="131" t="s">
        <v>75</v>
      </c>
      <c r="AU126" s="131" t="s">
        <v>83</v>
      </c>
      <c r="AY126" s="124" t="s">
        <v>141</v>
      </c>
      <c r="BK126" s="132">
        <f>SUM(BK127:BK181)</f>
        <v>0</v>
      </c>
    </row>
    <row r="127" spans="2:65" s="1" customFormat="1" ht="24.2" customHeight="1">
      <c r="B127" s="31"/>
      <c r="C127" s="135" t="s">
        <v>83</v>
      </c>
      <c r="D127" s="135" t="s">
        <v>143</v>
      </c>
      <c r="E127" s="136" t="s">
        <v>144</v>
      </c>
      <c r="F127" s="137" t="s">
        <v>145</v>
      </c>
      <c r="G127" s="138" t="s">
        <v>146</v>
      </c>
      <c r="H127" s="139">
        <v>384.8</v>
      </c>
      <c r="I127" s="140"/>
      <c r="J127" s="141">
        <f>ROUND(I127*H127,2)</f>
        <v>0</v>
      </c>
      <c r="K127" s="137" t="s">
        <v>147</v>
      </c>
      <c r="L127" s="31"/>
      <c r="M127" s="142" t="s">
        <v>1</v>
      </c>
      <c r="N127" s="143" t="s">
        <v>41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148</v>
      </c>
      <c r="AT127" s="146" t="s">
        <v>143</v>
      </c>
      <c r="AU127" s="146" t="s">
        <v>89</v>
      </c>
      <c r="AY127" s="16" t="s">
        <v>141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83</v>
      </c>
      <c r="BK127" s="147">
        <f>ROUND(I127*H127,2)</f>
        <v>0</v>
      </c>
      <c r="BL127" s="16" t="s">
        <v>148</v>
      </c>
      <c r="BM127" s="146" t="s">
        <v>149</v>
      </c>
    </row>
    <row r="128" spans="2:65" s="1" customFormat="1">
      <c r="B128" s="31"/>
      <c r="D128" s="148" t="s">
        <v>150</v>
      </c>
      <c r="F128" s="149" t="s">
        <v>145</v>
      </c>
      <c r="I128" s="150"/>
      <c r="L128" s="31"/>
      <c r="M128" s="151"/>
      <c r="T128" s="55"/>
      <c r="AT128" s="16" t="s">
        <v>150</v>
      </c>
      <c r="AU128" s="16" t="s">
        <v>89</v>
      </c>
    </row>
    <row r="129" spans="2:65" s="1" customFormat="1">
      <c r="B129" s="31"/>
      <c r="D129" s="152" t="s">
        <v>151</v>
      </c>
      <c r="F129" s="153" t="s">
        <v>152</v>
      </c>
      <c r="I129" s="150"/>
      <c r="L129" s="31"/>
      <c r="M129" s="151"/>
      <c r="T129" s="55"/>
      <c r="AT129" s="16" t="s">
        <v>151</v>
      </c>
      <c r="AU129" s="16" t="s">
        <v>89</v>
      </c>
    </row>
    <row r="130" spans="2:65" s="12" customFormat="1">
      <c r="B130" s="154"/>
      <c r="D130" s="148" t="s">
        <v>153</v>
      </c>
      <c r="E130" s="155" t="s">
        <v>1</v>
      </c>
      <c r="F130" s="156" t="s">
        <v>154</v>
      </c>
      <c r="H130" s="157">
        <v>384.8</v>
      </c>
      <c r="I130" s="158"/>
      <c r="L130" s="154"/>
      <c r="M130" s="159"/>
      <c r="T130" s="160"/>
      <c r="AT130" s="155" t="s">
        <v>153</v>
      </c>
      <c r="AU130" s="155" t="s">
        <v>89</v>
      </c>
      <c r="AV130" s="12" t="s">
        <v>89</v>
      </c>
      <c r="AW130" s="12" t="s">
        <v>33</v>
      </c>
      <c r="AX130" s="12" t="s">
        <v>83</v>
      </c>
      <c r="AY130" s="155" t="s">
        <v>141</v>
      </c>
    </row>
    <row r="131" spans="2:65" s="1" customFormat="1" ht="24.2" customHeight="1">
      <c r="B131" s="31"/>
      <c r="C131" s="135" t="s">
        <v>89</v>
      </c>
      <c r="D131" s="135" t="s">
        <v>143</v>
      </c>
      <c r="E131" s="136" t="s">
        <v>155</v>
      </c>
      <c r="F131" s="137" t="s">
        <v>156</v>
      </c>
      <c r="G131" s="138" t="s">
        <v>146</v>
      </c>
      <c r="H131" s="139">
        <v>384.8</v>
      </c>
      <c r="I131" s="140"/>
      <c r="J131" s="141">
        <f>ROUND(I131*H131,2)</f>
        <v>0</v>
      </c>
      <c r="K131" s="137" t="s">
        <v>147</v>
      </c>
      <c r="L131" s="31"/>
      <c r="M131" s="142" t="s">
        <v>1</v>
      </c>
      <c r="N131" s="143" t="s">
        <v>41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148</v>
      </c>
      <c r="AT131" s="146" t="s">
        <v>143</v>
      </c>
      <c r="AU131" s="146" t="s">
        <v>89</v>
      </c>
      <c r="AY131" s="16" t="s">
        <v>141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83</v>
      </c>
      <c r="BK131" s="147">
        <f>ROUND(I131*H131,2)</f>
        <v>0</v>
      </c>
      <c r="BL131" s="16" t="s">
        <v>148</v>
      </c>
      <c r="BM131" s="146" t="s">
        <v>157</v>
      </c>
    </row>
    <row r="132" spans="2:65" s="1" customFormat="1">
      <c r="B132" s="31"/>
      <c r="D132" s="148" t="s">
        <v>150</v>
      </c>
      <c r="F132" s="149" t="s">
        <v>156</v>
      </c>
      <c r="I132" s="150"/>
      <c r="L132" s="31"/>
      <c r="M132" s="151"/>
      <c r="T132" s="55"/>
      <c r="AT132" s="16" t="s">
        <v>150</v>
      </c>
      <c r="AU132" s="16" t="s">
        <v>89</v>
      </c>
    </row>
    <row r="133" spans="2:65" s="1" customFormat="1">
      <c r="B133" s="31"/>
      <c r="D133" s="152" t="s">
        <v>151</v>
      </c>
      <c r="F133" s="153" t="s">
        <v>158</v>
      </c>
      <c r="I133" s="150"/>
      <c r="L133" s="31"/>
      <c r="M133" s="151"/>
      <c r="T133" s="55"/>
      <c r="AT133" s="16" t="s">
        <v>151</v>
      </c>
      <c r="AU133" s="16" t="s">
        <v>89</v>
      </c>
    </row>
    <row r="134" spans="2:65" s="1" customFormat="1" ht="33" customHeight="1">
      <c r="B134" s="31"/>
      <c r="C134" s="135" t="s">
        <v>159</v>
      </c>
      <c r="D134" s="135" t="s">
        <v>143</v>
      </c>
      <c r="E134" s="136" t="s">
        <v>160</v>
      </c>
      <c r="F134" s="137" t="s">
        <v>161</v>
      </c>
      <c r="G134" s="138" t="s">
        <v>162</v>
      </c>
      <c r="H134" s="139">
        <v>111.92</v>
      </c>
      <c r="I134" s="140"/>
      <c r="J134" s="141">
        <f>ROUND(I134*H134,2)</f>
        <v>0</v>
      </c>
      <c r="K134" s="137" t="s">
        <v>147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148</v>
      </c>
      <c r="AT134" s="146" t="s">
        <v>143</v>
      </c>
      <c r="AU134" s="146" t="s">
        <v>89</v>
      </c>
      <c r="AY134" s="16" t="s">
        <v>141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83</v>
      </c>
      <c r="BK134" s="147">
        <f>ROUND(I134*H134,2)</f>
        <v>0</v>
      </c>
      <c r="BL134" s="16" t="s">
        <v>148</v>
      </c>
      <c r="BM134" s="146" t="s">
        <v>163</v>
      </c>
    </row>
    <row r="135" spans="2:65" s="1" customFormat="1">
      <c r="B135" s="31"/>
      <c r="D135" s="148" t="s">
        <v>150</v>
      </c>
      <c r="F135" s="149" t="s">
        <v>161</v>
      </c>
      <c r="I135" s="150"/>
      <c r="L135" s="31"/>
      <c r="M135" s="151"/>
      <c r="T135" s="55"/>
      <c r="AT135" s="16" t="s">
        <v>150</v>
      </c>
      <c r="AU135" s="16" t="s">
        <v>89</v>
      </c>
    </row>
    <row r="136" spans="2:65" s="1" customFormat="1">
      <c r="B136" s="31"/>
      <c r="D136" s="152" t="s">
        <v>151</v>
      </c>
      <c r="F136" s="153" t="s">
        <v>164</v>
      </c>
      <c r="I136" s="150"/>
      <c r="L136" s="31"/>
      <c r="M136" s="151"/>
      <c r="T136" s="55"/>
      <c r="AT136" s="16" t="s">
        <v>151</v>
      </c>
      <c r="AU136" s="16" t="s">
        <v>89</v>
      </c>
    </row>
    <row r="137" spans="2:65" s="12" customFormat="1">
      <c r="B137" s="154"/>
      <c r="D137" s="148" t="s">
        <v>153</v>
      </c>
      <c r="E137" s="155" t="s">
        <v>1</v>
      </c>
      <c r="F137" s="156" t="s">
        <v>165</v>
      </c>
      <c r="H137" s="157">
        <v>19.265999999999998</v>
      </c>
      <c r="I137" s="158"/>
      <c r="L137" s="154"/>
      <c r="M137" s="159"/>
      <c r="T137" s="160"/>
      <c r="AT137" s="155" t="s">
        <v>153</v>
      </c>
      <c r="AU137" s="155" t="s">
        <v>89</v>
      </c>
      <c r="AV137" s="12" t="s">
        <v>89</v>
      </c>
      <c r="AW137" s="12" t="s">
        <v>33</v>
      </c>
      <c r="AX137" s="12" t="s">
        <v>76</v>
      </c>
      <c r="AY137" s="155" t="s">
        <v>141</v>
      </c>
    </row>
    <row r="138" spans="2:65" s="12" customFormat="1">
      <c r="B138" s="154"/>
      <c r="D138" s="148" t="s">
        <v>153</v>
      </c>
      <c r="E138" s="155" t="s">
        <v>1</v>
      </c>
      <c r="F138" s="156" t="s">
        <v>166</v>
      </c>
      <c r="H138" s="157">
        <v>27.053999999999998</v>
      </c>
      <c r="I138" s="158"/>
      <c r="L138" s="154"/>
      <c r="M138" s="159"/>
      <c r="T138" s="160"/>
      <c r="AT138" s="155" t="s">
        <v>153</v>
      </c>
      <c r="AU138" s="155" t="s">
        <v>89</v>
      </c>
      <c r="AV138" s="12" t="s">
        <v>89</v>
      </c>
      <c r="AW138" s="12" t="s">
        <v>33</v>
      </c>
      <c r="AX138" s="12" t="s">
        <v>76</v>
      </c>
      <c r="AY138" s="155" t="s">
        <v>141</v>
      </c>
    </row>
    <row r="139" spans="2:65" s="12" customFormat="1">
      <c r="B139" s="154"/>
      <c r="D139" s="148" t="s">
        <v>153</v>
      </c>
      <c r="E139" s="155" t="s">
        <v>1</v>
      </c>
      <c r="F139" s="156" t="s">
        <v>167</v>
      </c>
      <c r="H139" s="157">
        <v>65.599999999999994</v>
      </c>
      <c r="I139" s="158"/>
      <c r="L139" s="154"/>
      <c r="M139" s="159"/>
      <c r="T139" s="160"/>
      <c r="AT139" s="155" t="s">
        <v>153</v>
      </c>
      <c r="AU139" s="155" t="s">
        <v>89</v>
      </c>
      <c r="AV139" s="12" t="s">
        <v>89</v>
      </c>
      <c r="AW139" s="12" t="s">
        <v>33</v>
      </c>
      <c r="AX139" s="12" t="s">
        <v>76</v>
      </c>
      <c r="AY139" s="155" t="s">
        <v>141</v>
      </c>
    </row>
    <row r="140" spans="2:65" s="13" customFormat="1">
      <c r="B140" s="161"/>
      <c r="D140" s="148" t="s">
        <v>153</v>
      </c>
      <c r="E140" s="162" t="s">
        <v>1</v>
      </c>
      <c r="F140" s="163" t="s">
        <v>168</v>
      </c>
      <c r="H140" s="164">
        <v>111.91999999999999</v>
      </c>
      <c r="I140" s="165"/>
      <c r="L140" s="161"/>
      <c r="M140" s="166"/>
      <c r="T140" s="167"/>
      <c r="AT140" s="162" t="s">
        <v>153</v>
      </c>
      <c r="AU140" s="162" t="s">
        <v>89</v>
      </c>
      <c r="AV140" s="13" t="s">
        <v>148</v>
      </c>
      <c r="AW140" s="13" t="s">
        <v>33</v>
      </c>
      <c r="AX140" s="13" t="s">
        <v>83</v>
      </c>
      <c r="AY140" s="162" t="s">
        <v>141</v>
      </c>
    </row>
    <row r="141" spans="2:65" s="1" customFormat="1" ht="62.65" customHeight="1">
      <c r="B141" s="31"/>
      <c r="C141" s="135" t="s">
        <v>148</v>
      </c>
      <c r="D141" s="135" t="s">
        <v>143</v>
      </c>
      <c r="E141" s="136" t="s">
        <v>169</v>
      </c>
      <c r="F141" s="137" t="s">
        <v>170</v>
      </c>
      <c r="G141" s="138" t="s">
        <v>162</v>
      </c>
      <c r="H141" s="139">
        <v>129.827</v>
      </c>
      <c r="I141" s="140"/>
      <c r="J141" s="141">
        <f>ROUND(I141*H141,2)</f>
        <v>0</v>
      </c>
      <c r="K141" s="137" t="s">
        <v>147</v>
      </c>
      <c r="L141" s="31"/>
      <c r="M141" s="142" t="s">
        <v>1</v>
      </c>
      <c r="N141" s="143" t="s">
        <v>41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148</v>
      </c>
      <c r="AT141" s="146" t="s">
        <v>143</v>
      </c>
      <c r="AU141" s="146" t="s">
        <v>89</v>
      </c>
      <c r="AY141" s="16" t="s">
        <v>141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83</v>
      </c>
      <c r="BK141" s="147">
        <f>ROUND(I141*H141,2)</f>
        <v>0</v>
      </c>
      <c r="BL141" s="16" t="s">
        <v>148</v>
      </c>
      <c r="BM141" s="146" t="s">
        <v>171</v>
      </c>
    </row>
    <row r="142" spans="2:65" s="1" customFormat="1">
      <c r="B142" s="31"/>
      <c r="D142" s="148" t="s">
        <v>150</v>
      </c>
      <c r="F142" s="149" t="s">
        <v>170</v>
      </c>
      <c r="I142" s="150"/>
      <c r="L142" s="31"/>
      <c r="M142" s="151"/>
      <c r="T142" s="55"/>
      <c r="AT142" s="16" t="s">
        <v>150</v>
      </c>
      <c r="AU142" s="16" t="s">
        <v>89</v>
      </c>
    </row>
    <row r="143" spans="2:65" s="1" customFormat="1">
      <c r="B143" s="31"/>
      <c r="D143" s="152" t="s">
        <v>151</v>
      </c>
      <c r="F143" s="153" t="s">
        <v>172</v>
      </c>
      <c r="I143" s="150"/>
      <c r="L143" s="31"/>
      <c r="M143" s="151"/>
      <c r="T143" s="55"/>
      <c r="AT143" s="16" t="s">
        <v>151</v>
      </c>
      <c r="AU143" s="16" t="s">
        <v>89</v>
      </c>
    </row>
    <row r="144" spans="2:65" s="12" customFormat="1">
      <c r="B144" s="154"/>
      <c r="D144" s="148" t="s">
        <v>153</v>
      </c>
      <c r="E144" s="155" t="s">
        <v>1</v>
      </c>
      <c r="F144" s="156" t="s">
        <v>165</v>
      </c>
      <c r="H144" s="157">
        <v>19.265999999999998</v>
      </c>
      <c r="I144" s="158"/>
      <c r="L144" s="154"/>
      <c r="M144" s="159"/>
      <c r="T144" s="160"/>
      <c r="AT144" s="155" t="s">
        <v>153</v>
      </c>
      <c r="AU144" s="155" t="s">
        <v>89</v>
      </c>
      <c r="AV144" s="12" t="s">
        <v>89</v>
      </c>
      <c r="AW144" s="12" t="s">
        <v>33</v>
      </c>
      <c r="AX144" s="12" t="s">
        <v>76</v>
      </c>
      <c r="AY144" s="155" t="s">
        <v>141</v>
      </c>
    </row>
    <row r="145" spans="2:65" s="12" customFormat="1">
      <c r="B145" s="154"/>
      <c r="D145" s="148" t="s">
        <v>153</v>
      </c>
      <c r="E145" s="155" t="s">
        <v>1</v>
      </c>
      <c r="F145" s="156" t="s">
        <v>166</v>
      </c>
      <c r="H145" s="157">
        <v>27.053999999999998</v>
      </c>
      <c r="I145" s="158"/>
      <c r="L145" s="154"/>
      <c r="M145" s="159"/>
      <c r="T145" s="160"/>
      <c r="AT145" s="155" t="s">
        <v>153</v>
      </c>
      <c r="AU145" s="155" t="s">
        <v>89</v>
      </c>
      <c r="AV145" s="12" t="s">
        <v>89</v>
      </c>
      <c r="AW145" s="12" t="s">
        <v>33</v>
      </c>
      <c r="AX145" s="12" t="s">
        <v>76</v>
      </c>
      <c r="AY145" s="155" t="s">
        <v>141</v>
      </c>
    </row>
    <row r="146" spans="2:65" s="12" customFormat="1">
      <c r="B146" s="154"/>
      <c r="D146" s="148" t="s">
        <v>153</v>
      </c>
      <c r="E146" s="155" t="s">
        <v>1</v>
      </c>
      <c r="F146" s="156" t="s">
        <v>167</v>
      </c>
      <c r="H146" s="157">
        <v>65.599999999999994</v>
      </c>
      <c r="I146" s="158"/>
      <c r="L146" s="154"/>
      <c r="M146" s="159"/>
      <c r="T146" s="160"/>
      <c r="AT146" s="155" t="s">
        <v>153</v>
      </c>
      <c r="AU146" s="155" t="s">
        <v>89</v>
      </c>
      <c r="AV146" s="12" t="s">
        <v>89</v>
      </c>
      <c r="AW146" s="12" t="s">
        <v>33</v>
      </c>
      <c r="AX146" s="12" t="s">
        <v>76</v>
      </c>
      <c r="AY146" s="155" t="s">
        <v>141</v>
      </c>
    </row>
    <row r="147" spans="2:65" s="13" customFormat="1">
      <c r="B147" s="161"/>
      <c r="D147" s="148" t="s">
        <v>153</v>
      </c>
      <c r="E147" s="162" t="s">
        <v>1</v>
      </c>
      <c r="F147" s="163" t="s">
        <v>168</v>
      </c>
      <c r="H147" s="164">
        <v>111.91999999999999</v>
      </c>
      <c r="I147" s="165"/>
      <c r="L147" s="161"/>
      <c r="M147" s="166"/>
      <c r="T147" s="167"/>
      <c r="AT147" s="162" t="s">
        <v>153</v>
      </c>
      <c r="AU147" s="162" t="s">
        <v>89</v>
      </c>
      <c r="AV147" s="13" t="s">
        <v>148</v>
      </c>
      <c r="AW147" s="13" t="s">
        <v>33</v>
      </c>
      <c r="AX147" s="13" t="s">
        <v>76</v>
      </c>
      <c r="AY147" s="162" t="s">
        <v>141</v>
      </c>
    </row>
    <row r="148" spans="2:65" s="12" customFormat="1">
      <c r="B148" s="154"/>
      <c r="D148" s="148" t="s">
        <v>153</v>
      </c>
      <c r="E148" s="155" t="s">
        <v>1</v>
      </c>
      <c r="F148" s="156" t="s">
        <v>173</v>
      </c>
      <c r="H148" s="157">
        <v>129.827</v>
      </c>
      <c r="I148" s="158"/>
      <c r="L148" s="154"/>
      <c r="M148" s="159"/>
      <c r="T148" s="160"/>
      <c r="AT148" s="155" t="s">
        <v>153</v>
      </c>
      <c r="AU148" s="155" t="s">
        <v>89</v>
      </c>
      <c r="AV148" s="12" t="s">
        <v>89</v>
      </c>
      <c r="AW148" s="12" t="s">
        <v>33</v>
      </c>
      <c r="AX148" s="12" t="s">
        <v>83</v>
      </c>
      <c r="AY148" s="155" t="s">
        <v>141</v>
      </c>
    </row>
    <row r="149" spans="2:65" s="1" customFormat="1" ht="66.75" customHeight="1">
      <c r="B149" s="31"/>
      <c r="C149" s="135" t="s">
        <v>174</v>
      </c>
      <c r="D149" s="135" t="s">
        <v>143</v>
      </c>
      <c r="E149" s="136" t="s">
        <v>175</v>
      </c>
      <c r="F149" s="137" t="s">
        <v>176</v>
      </c>
      <c r="G149" s="138" t="s">
        <v>162</v>
      </c>
      <c r="H149" s="139">
        <v>129.827</v>
      </c>
      <c r="I149" s="140"/>
      <c r="J149" s="141">
        <f>ROUND(I149*H149,2)</f>
        <v>0</v>
      </c>
      <c r="K149" s="137" t="s">
        <v>147</v>
      </c>
      <c r="L149" s="31"/>
      <c r="M149" s="142" t="s">
        <v>1</v>
      </c>
      <c r="N149" s="143" t="s">
        <v>41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148</v>
      </c>
      <c r="AT149" s="146" t="s">
        <v>143</v>
      </c>
      <c r="AU149" s="146" t="s">
        <v>89</v>
      </c>
      <c r="AY149" s="16" t="s">
        <v>141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83</v>
      </c>
      <c r="BK149" s="147">
        <f>ROUND(I149*H149,2)</f>
        <v>0</v>
      </c>
      <c r="BL149" s="16" t="s">
        <v>148</v>
      </c>
      <c r="BM149" s="146" t="s">
        <v>177</v>
      </c>
    </row>
    <row r="150" spans="2:65" s="1" customFormat="1">
      <c r="B150" s="31"/>
      <c r="D150" s="148" t="s">
        <v>150</v>
      </c>
      <c r="F150" s="149" t="s">
        <v>178</v>
      </c>
      <c r="I150" s="150"/>
      <c r="L150" s="31"/>
      <c r="M150" s="151"/>
      <c r="T150" s="55"/>
      <c r="AT150" s="16" t="s">
        <v>150</v>
      </c>
      <c r="AU150" s="16" t="s">
        <v>89</v>
      </c>
    </row>
    <row r="151" spans="2:65" s="1" customFormat="1">
      <c r="B151" s="31"/>
      <c r="D151" s="152" t="s">
        <v>151</v>
      </c>
      <c r="F151" s="153" t="s">
        <v>179</v>
      </c>
      <c r="I151" s="150"/>
      <c r="L151" s="31"/>
      <c r="M151" s="151"/>
      <c r="T151" s="55"/>
      <c r="AT151" s="16" t="s">
        <v>151</v>
      </c>
      <c r="AU151" s="16" t="s">
        <v>89</v>
      </c>
    </row>
    <row r="152" spans="2:65" s="12" customFormat="1">
      <c r="B152" s="154"/>
      <c r="D152" s="148" t="s">
        <v>153</v>
      </c>
      <c r="E152" s="155" t="s">
        <v>1</v>
      </c>
      <c r="F152" s="156" t="s">
        <v>165</v>
      </c>
      <c r="H152" s="157">
        <v>19.265999999999998</v>
      </c>
      <c r="I152" s="158"/>
      <c r="L152" s="154"/>
      <c r="M152" s="159"/>
      <c r="T152" s="160"/>
      <c r="AT152" s="155" t="s">
        <v>153</v>
      </c>
      <c r="AU152" s="155" t="s">
        <v>89</v>
      </c>
      <c r="AV152" s="12" t="s">
        <v>89</v>
      </c>
      <c r="AW152" s="12" t="s">
        <v>33</v>
      </c>
      <c r="AX152" s="12" t="s">
        <v>76</v>
      </c>
      <c r="AY152" s="155" t="s">
        <v>141</v>
      </c>
    </row>
    <row r="153" spans="2:65" s="12" customFormat="1">
      <c r="B153" s="154"/>
      <c r="D153" s="148" t="s">
        <v>153</v>
      </c>
      <c r="E153" s="155" t="s">
        <v>1</v>
      </c>
      <c r="F153" s="156" t="s">
        <v>166</v>
      </c>
      <c r="H153" s="157">
        <v>27.053999999999998</v>
      </c>
      <c r="I153" s="158"/>
      <c r="L153" s="154"/>
      <c r="M153" s="159"/>
      <c r="T153" s="160"/>
      <c r="AT153" s="155" t="s">
        <v>153</v>
      </c>
      <c r="AU153" s="155" t="s">
        <v>89</v>
      </c>
      <c r="AV153" s="12" t="s">
        <v>89</v>
      </c>
      <c r="AW153" s="12" t="s">
        <v>33</v>
      </c>
      <c r="AX153" s="12" t="s">
        <v>76</v>
      </c>
      <c r="AY153" s="155" t="s">
        <v>141</v>
      </c>
    </row>
    <row r="154" spans="2:65" s="12" customFormat="1">
      <c r="B154" s="154"/>
      <c r="D154" s="148" t="s">
        <v>153</v>
      </c>
      <c r="E154" s="155" t="s">
        <v>1</v>
      </c>
      <c r="F154" s="156" t="s">
        <v>167</v>
      </c>
      <c r="H154" s="157">
        <v>65.599999999999994</v>
      </c>
      <c r="I154" s="158"/>
      <c r="L154" s="154"/>
      <c r="M154" s="159"/>
      <c r="T154" s="160"/>
      <c r="AT154" s="155" t="s">
        <v>153</v>
      </c>
      <c r="AU154" s="155" t="s">
        <v>89</v>
      </c>
      <c r="AV154" s="12" t="s">
        <v>89</v>
      </c>
      <c r="AW154" s="12" t="s">
        <v>33</v>
      </c>
      <c r="AX154" s="12" t="s">
        <v>76</v>
      </c>
      <c r="AY154" s="155" t="s">
        <v>141</v>
      </c>
    </row>
    <row r="155" spans="2:65" s="13" customFormat="1">
      <c r="B155" s="161"/>
      <c r="D155" s="148" t="s">
        <v>153</v>
      </c>
      <c r="E155" s="162" t="s">
        <v>1</v>
      </c>
      <c r="F155" s="163" t="s">
        <v>168</v>
      </c>
      <c r="H155" s="164">
        <v>111.91999999999999</v>
      </c>
      <c r="I155" s="165"/>
      <c r="L155" s="161"/>
      <c r="M155" s="166"/>
      <c r="T155" s="167"/>
      <c r="AT155" s="162" t="s">
        <v>153</v>
      </c>
      <c r="AU155" s="162" t="s">
        <v>89</v>
      </c>
      <c r="AV155" s="13" t="s">
        <v>148</v>
      </c>
      <c r="AW155" s="13" t="s">
        <v>33</v>
      </c>
      <c r="AX155" s="13" t="s">
        <v>76</v>
      </c>
      <c r="AY155" s="162" t="s">
        <v>141</v>
      </c>
    </row>
    <row r="156" spans="2:65" s="12" customFormat="1">
      <c r="B156" s="154"/>
      <c r="D156" s="148" t="s">
        <v>153</v>
      </c>
      <c r="E156" s="155" t="s">
        <v>1</v>
      </c>
      <c r="F156" s="156" t="s">
        <v>173</v>
      </c>
      <c r="H156" s="157">
        <v>129.827</v>
      </c>
      <c r="I156" s="158"/>
      <c r="L156" s="154"/>
      <c r="M156" s="159"/>
      <c r="T156" s="160"/>
      <c r="AT156" s="155" t="s">
        <v>153</v>
      </c>
      <c r="AU156" s="155" t="s">
        <v>89</v>
      </c>
      <c r="AV156" s="12" t="s">
        <v>89</v>
      </c>
      <c r="AW156" s="12" t="s">
        <v>33</v>
      </c>
      <c r="AX156" s="12" t="s">
        <v>83</v>
      </c>
      <c r="AY156" s="155" t="s">
        <v>141</v>
      </c>
    </row>
    <row r="157" spans="2:65" s="1" customFormat="1" ht="44.25" customHeight="1">
      <c r="B157" s="31"/>
      <c r="C157" s="135" t="s">
        <v>180</v>
      </c>
      <c r="D157" s="135" t="s">
        <v>143</v>
      </c>
      <c r="E157" s="136" t="s">
        <v>181</v>
      </c>
      <c r="F157" s="137" t="s">
        <v>182</v>
      </c>
      <c r="G157" s="138" t="s">
        <v>183</v>
      </c>
      <c r="H157" s="139">
        <v>151.898</v>
      </c>
      <c r="I157" s="140"/>
      <c r="J157" s="141">
        <f>ROUND(I157*H157,2)</f>
        <v>0</v>
      </c>
      <c r="K157" s="137" t="s">
        <v>147</v>
      </c>
      <c r="L157" s="31"/>
      <c r="M157" s="142" t="s">
        <v>1</v>
      </c>
      <c r="N157" s="143" t="s">
        <v>41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148</v>
      </c>
      <c r="AT157" s="146" t="s">
        <v>143</v>
      </c>
      <c r="AU157" s="146" t="s">
        <v>89</v>
      </c>
      <c r="AY157" s="16" t="s">
        <v>141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6" t="s">
        <v>83</v>
      </c>
      <c r="BK157" s="147">
        <f>ROUND(I157*H157,2)</f>
        <v>0</v>
      </c>
      <c r="BL157" s="16" t="s">
        <v>148</v>
      </c>
      <c r="BM157" s="146" t="s">
        <v>184</v>
      </c>
    </row>
    <row r="158" spans="2:65" s="1" customFormat="1">
      <c r="B158" s="31"/>
      <c r="D158" s="148" t="s">
        <v>150</v>
      </c>
      <c r="F158" s="149" t="s">
        <v>182</v>
      </c>
      <c r="I158" s="150"/>
      <c r="L158" s="31"/>
      <c r="M158" s="151"/>
      <c r="T158" s="55"/>
      <c r="AT158" s="16" t="s">
        <v>150</v>
      </c>
      <c r="AU158" s="16" t="s">
        <v>89</v>
      </c>
    </row>
    <row r="159" spans="2:65" s="1" customFormat="1">
      <c r="B159" s="31"/>
      <c r="D159" s="152" t="s">
        <v>151</v>
      </c>
      <c r="F159" s="153" t="s">
        <v>185</v>
      </c>
      <c r="I159" s="150"/>
      <c r="L159" s="31"/>
      <c r="M159" s="151"/>
      <c r="T159" s="55"/>
      <c r="AT159" s="16" t="s">
        <v>151</v>
      </c>
      <c r="AU159" s="16" t="s">
        <v>89</v>
      </c>
    </row>
    <row r="160" spans="2:65" s="12" customFormat="1">
      <c r="B160" s="154"/>
      <c r="D160" s="148" t="s">
        <v>153</v>
      </c>
      <c r="E160" s="155" t="s">
        <v>1</v>
      </c>
      <c r="F160" s="156" t="s">
        <v>186</v>
      </c>
      <c r="H160" s="157">
        <v>26.148</v>
      </c>
      <c r="I160" s="158"/>
      <c r="L160" s="154"/>
      <c r="M160" s="159"/>
      <c r="T160" s="160"/>
      <c r="AT160" s="155" t="s">
        <v>153</v>
      </c>
      <c r="AU160" s="155" t="s">
        <v>89</v>
      </c>
      <c r="AV160" s="12" t="s">
        <v>89</v>
      </c>
      <c r="AW160" s="12" t="s">
        <v>33</v>
      </c>
      <c r="AX160" s="12" t="s">
        <v>76</v>
      </c>
      <c r="AY160" s="155" t="s">
        <v>141</v>
      </c>
    </row>
    <row r="161" spans="2:65" s="12" customFormat="1">
      <c r="B161" s="154"/>
      <c r="D161" s="148" t="s">
        <v>153</v>
      </c>
      <c r="E161" s="155" t="s">
        <v>1</v>
      </c>
      <c r="F161" s="156" t="s">
        <v>187</v>
      </c>
      <c r="H161" s="157">
        <v>36.718000000000004</v>
      </c>
      <c r="I161" s="158"/>
      <c r="L161" s="154"/>
      <c r="M161" s="159"/>
      <c r="T161" s="160"/>
      <c r="AT161" s="155" t="s">
        <v>153</v>
      </c>
      <c r="AU161" s="155" t="s">
        <v>89</v>
      </c>
      <c r="AV161" s="12" t="s">
        <v>89</v>
      </c>
      <c r="AW161" s="12" t="s">
        <v>33</v>
      </c>
      <c r="AX161" s="12" t="s">
        <v>76</v>
      </c>
      <c r="AY161" s="155" t="s">
        <v>141</v>
      </c>
    </row>
    <row r="162" spans="2:65" s="12" customFormat="1">
      <c r="B162" s="154"/>
      <c r="D162" s="148" t="s">
        <v>153</v>
      </c>
      <c r="E162" s="155" t="s">
        <v>1</v>
      </c>
      <c r="F162" s="156" t="s">
        <v>188</v>
      </c>
      <c r="H162" s="157">
        <v>89.031999999999996</v>
      </c>
      <c r="I162" s="158"/>
      <c r="L162" s="154"/>
      <c r="M162" s="159"/>
      <c r="T162" s="160"/>
      <c r="AT162" s="155" t="s">
        <v>153</v>
      </c>
      <c r="AU162" s="155" t="s">
        <v>89</v>
      </c>
      <c r="AV162" s="12" t="s">
        <v>89</v>
      </c>
      <c r="AW162" s="12" t="s">
        <v>33</v>
      </c>
      <c r="AX162" s="12" t="s">
        <v>76</v>
      </c>
      <c r="AY162" s="155" t="s">
        <v>141</v>
      </c>
    </row>
    <row r="163" spans="2:65" s="13" customFormat="1">
      <c r="B163" s="161"/>
      <c r="D163" s="148" t="s">
        <v>153</v>
      </c>
      <c r="E163" s="162" t="s">
        <v>1</v>
      </c>
      <c r="F163" s="163" t="s">
        <v>168</v>
      </c>
      <c r="H163" s="164">
        <v>151.898</v>
      </c>
      <c r="I163" s="165"/>
      <c r="L163" s="161"/>
      <c r="M163" s="166"/>
      <c r="T163" s="167"/>
      <c r="AT163" s="162" t="s">
        <v>153</v>
      </c>
      <c r="AU163" s="162" t="s">
        <v>89</v>
      </c>
      <c r="AV163" s="13" t="s">
        <v>148</v>
      </c>
      <c r="AW163" s="13" t="s">
        <v>33</v>
      </c>
      <c r="AX163" s="13" t="s">
        <v>83</v>
      </c>
      <c r="AY163" s="162" t="s">
        <v>141</v>
      </c>
    </row>
    <row r="164" spans="2:65" s="1" customFormat="1" ht="37.9" customHeight="1">
      <c r="B164" s="31"/>
      <c r="C164" s="135" t="s">
        <v>189</v>
      </c>
      <c r="D164" s="135" t="s">
        <v>143</v>
      </c>
      <c r="E164" s="136" t="s">
        <v>190</v>
      </c>
      <c r="F164" s="137" t="s">
        <v>191</v>
      </c>
      <c r="G164" s="138" t="s">
        <v>162</v>
      </c>
      <c r="H164" s="139">
        <v>129.827</v>
      </c>
      <c r="I164" s="140"/>
      <c r="J164" s="141">
        <f>ROUND(I164*H164,2)</f>
        <v>0</v>
      </c>
      <c r="K164" s="137" t="s">
        <v>147</v>
      </c>
      <c r="L164" s="31"/>
      <c r="M164" s="142" t="s">
        <v>1</v>
      </c>
      <c r="N164" s="143" t="s">
        <v>41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148</v>
      </c>
      <c r="AT164" s="146" t="s">
        <v>143</v>
      </c>
      <c r="AU164" s="146" t="s">
        <v>89</v>
      </c>
      <c r="AY164" s="16" t="s">
        <v>141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6" t="s">
        <v>83</v>
      </c>
      <c r="BK164" s="147">
        <f>ROUND(I164*H164,2)</f>
        <v>0</v>
      </c>
      <c r="BL164" s="16" t="s">
        <v>148</v>
      </c>
      <c r="BM164" s="146" t="s">
        <v>192</v>
      </c>
    </row>
    <row r="165" spans="2:65" s="1" customFormat="1">
      <c r="B165" s="31"/>
      <c r="D165" s="148" t="s">
        <v>150</v>
      </c>
      <c r="F165" s="149" t="s">
        <v>191</v>
      </c>
      <c r="I165" s="150"/>
      <c r="L165" s="31"/>
      <c r="M165" s="151"/>
      <c r="T165" s="55"/>
      <c r="AT165" s="16" t="s">
        <v>150</v>
      </c>
      <c r="AU165" s="16" t="s">
        <v>89</v>
      </c>
    </row>
    <row r="166" spans="2:65" s="1" customFormat="1">
      <c r="B166" s="31"/>
      <c r="D166" s="152" t="s">
        <v>151</v>
      </c>
      <c r="F166" s="153" t="s">
        <v>193</v>
      </c>
      <c r="I166" s="150"/>
      <c r="L166" s="31"/>
      <c r="M166" s="151"/>
      <c r="T166" s="55"/>
      <c r="AT166" s="16" t="s">
        <v>151</v>
      </c>
      <c r="AU166" s="16" t="s">
        <v>89</v>
      </c>
    </row>
    <row r="167" spans="2:65" s="12" customFormat="1">
      <c r="B167" s="154"/>
      <c r="D167" s="148" t="s">
        <v>153</v>
      </c>
      <c r="E167" s="155" t="s">
        <v>1</v>
      </c>
      <c r="F167" s="156" t="s">
        <v>165</v>
      </c>
      <c r="H167" s="157">
        <v>19.265999999999998</v>
      </c>
      <c r="I167" s="158"/>
      <c r="L167" s="154"/>
      <c r="M167" s="159"/>
      <c r="T167" s="160"/>
      <c r="AT167" s="155" t="s">
        <v>153</v>
      </c>
      <c r="AU167" s="155" t="s">
        <v>89</v>
      </c>
      <c r="AV167" s="12" t="s">
        <v>89</v>
      </c>
      <c r="AW167" s="12" t="s">
        <v>33</v>
      </c>
      <c r="AX167" s="12" t="s">
        <v>76</v>
      </c>
      <c r="AY167" s="155" t="s">
        <v>141</v>
      </c>
    </row>
    <row r="168" spans="2:65" s="12" customFormat="1">
      <c r="B168" s="154"/>
      <c r="D168" s="148" t="s">
        <v>153</v>
      </c>
      <c r="E168" s="155" t="s">
        <v>1</v>
      </c>
      <c r="F168" s="156" t="s">
        <v>166</v>
      </c>
      <c r="H168" s="157">
        <v>27.053999999999998</v>
      </c>
      <c r="I168" s="158"/>
      <c r="L168" s="154"/>
      <c r="M168" s="159"/>
      <c r="T168" s="160"/>
      <c r="AT168" s="155" t="s">
        <v>153</v>
      </c>
      <c r="AU168" s="155" t="s">
        <v>89</v>
      </c>
      <c r="AV168" s="12" t="s">
        <v>89</v>
      </c>
      <c r="AW168" s="12" t="s">
        <v>33</v>
      </c>
      <c r="AX168" s="12" t="s">
        <v>76</v>
      </c>
      <c r="AY168" s="155" t="s">
        <v>141</v>
      </c>
    </row>
    <row r="169" spans="2:65" s="12" customFormat="1">
      <c r="B169" s="154"/>
      <c r="D169" s="148" t="s">
        <v>153</v>
      </c>
      <c r="E169" s="155" t="s">
        <v>1</v>
      </c>
      <c r="F169" s="156" t="s">
        <v>167</v>
      </c>
      <c r="H169" s="157">
        <v>65.599999999999994</v>
      </c>
      <c r="I169" s="158"/>
      <c r="L169" s="154"/>
      <c r="M169" s="159"/>
      <c r="T169" s="160"/>
      <c r="AT169" s="155" t="s">
        <v>153</v>
      </c>
      <c r="AU169" s="155" t="s">
        <v>89</v>
      </c>
      <c r="AV169" s="12" t="s">
        <v>89</v>
      </c>
      <c r="AW169" s="12" t="s">
        <v>33</v>
      </c>
      <c r="AX169" s="12" t="s">
        <v>76</v>
      </c>
      <c r="AY169" s="155" t="s">
        <v>141</v>
      </c>
    </row>
    <row r="170" spans="2:65" s="13" customFormat="1">
      <c r="B170" s="161"/>
      <c r="D170" s="148" t="s">
        <v>153</v>
      </c>
      <c r="E170" s="162" t="s">
        <v>1</v>
      </c>
      <c r="F170" s="163" t="s">
        <v>168</v>
      </c>
      <c r="H170" s="164">
        <v>111.91999999999999</v>
      </c>
      <c r="I170" s="165"/>
      <c r="L170" s="161"/>
      <c r="M170" s="166"/>
      <c r="T170" s="167"/>
      <c r="AT170" s="162" t="s">
        <v>153</v>
      </c>
      <c r="AU170" s="162" t="s">
        <v>89</v>
      </c>
      <c r="AV170" s="13" t="s">
        <v>148</v>
      </c>
      <c r="AW170" s="13" t="s">
        <v>33</v>
      </c>
      <c r="AX170" s="13" t="s">
        <v>76</v>
      </c>
      <c r="AY170" s="162" t="s">
        <v>141</v>
      </c>
    </row>
    <row r="171" spans="2:65" s="12" customFormat="1">
      <c r="B171" s="154"/>
      <c r="D171" s="148" t="s">
        <v>153</v>
      </c>
      <c r="E171" s="155" t="s">
        <v>1</v>
      </c>
      <c r="F171" s="156" t="s">
        <v>173</v>
      </c>
      <c r="H171" s="157">
        <v>129.827</v>
      </c>
      <c r="I171" s="158"/>
      <c r="L171" s="154"/>
      <c r="M171" s="159"/>
      <c r="T171" s="160"/>
      <c r="AT171" s="155" t="s">
        <v>153</v>
      </c>
      <c r="AU171" s="155" t="s">
        <v>89</v>
      </c>
      <c r="AV171" s="12" t="s">
        <v>89</v>
      </c>
      <c r="AW171" s="12" t="s">
        <v>33</v>
      </c>
      <c r="AX171" s="12" t="s">
        <v>83</v>
      </c>
      <c r="AY171" s="155" t="s">
        <v>141</v>
      </c>
    </row>
    <row r="172" spans="2:65" s="1" customFormat="1" ht="37.9" customHeight="1">
      <c r="B172" s="31"/>
      <c r="C172" s="135" t="s">
        <v>194</v>
      </c>
      <c r="D172" s="135" t="s">
        <v>143</v>
      </c>
      <c r="E172" s="136" t="s">
        <v>195</v>
      </c>
      <c r="F172" s="137" t="s">
        <v>196</v>
      </c>
      <c r="G172" s="138" t="s">
        <v>146</v>
      </c>
      <c r="H172" s="139">
        <v>384.8</v>
      </c>
      <c r="I172" s="140"/>
      <c r="J172" s="141">
        <f>ROUND(I172*H172,2)</f>
        <v>0</v>
      </c>
      <c r="K172" s="137" t="s">
        <v>147</v>
      </c>
      <c r="L172" s="31"/>
      <c r="M172" s="142" t="s">
        <v>1</v>
      </c>
      <c r="N172" s="143" t="s">
        <v>41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148</v>
      </c>
      <c r="AT172" s="146" t="s">
        <v>143</v>
      </c>
      <c r="AU172" s="146" t="s">
        <v>89</v>
      </c>
      <c r="AY172" s="16" t="s">
        <v>141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83</v>
      </c>
      <c r="BK172" s="147">
        <f>ROUND(I172*H172,2)</f>
        <v>0</v>
      </c>
      <c r="BL172" s="16" t="s">
        <v>148</v>
      </c>
      <c r="BM172" s="146" t="s">
        <v>197</v>
      </c>
    </row>
    <row r="173" spans="2:65" s="1" customFormat="1">
      <c r="B173" s="31"/>
      <c r="D173" s="148" t="s">
        <v>150</v>
      </c>
      <c r="F173" s="149" t="s">
        <v>196</v>
      </c>
      <c r="I173" s="150"/>
      <c r="L173" s="31"/>
      <c r="M173" s="151"/>
      <c r="T173" s="55"/>
      <c r="AT173" s="16" t="s">
        <v>150</v>
      </c>
      <c r="AU173" s="16" t="s">
        <v>89</v>
      </c>
    </row>
    <row r="174" spans="2:65" s="1" customFormat="1">
      <c r="B174" s="31"/>
      <c r="D174" s="152" t="s">
        <v>151</v>
      </c>
      <c r="F174" s="153" t="s">
        <v>198</v>
      </c>
      <c r="I174" s="150"/>
      <c r="L174" s="31"/>
      <c r="M174" s="151"/>
      <c r="T174" s="55"/>
      <c r="AT174" s="16" t="s">
        <v>151</v>
      </c>
      <c r="AU174" s="16" t="s">
        <v>89</v>
      </c>
    </row>
    <row r="175" spans="2:65" s="12" customFormat="1">
      <c r="B175" s="154"/>
      <c r="D175" s="148" t="s">
        <v>153</v>
      </c>
      <c r="E175" s="155" t="s">
        <v>1</v>
      </c>
      <c r="F175" s="156" t="s">
        <v>154</v>
      </c>
      <c r="H175" s="157">
        <v>384.8</v>
      </c>
      <c r="I175" s="158"/>
      <c r="L175" s="154"/>
      <c r="M175" s="159"/>
      <c r="T175" s="160"/>
      <c r="AT175" s="155" t="s">
        <v>153</v>
      </c>
      <c r="AU175" s="155" t="s">
        <v>89</v>
      </c>
      <c r="AV175" s="12" t="s">
        <v>89</v>
      </c>
      <c r="AW175" s="12" t="s">
        <v>33</v>
      </c>
      <c r="AX175" s="12" t="s">
        <v>83</v>
      </c>
      <c r="AY175" s="155" t="s">
        <v>141</v>
      </c>
    </row>
    <row r="176" spans="2:65" s="1" customFormat="1" ht="37.9" customHeight="1">
      <c r="B176" s="31"/>
      <c r="C176" s="135" t="s">
        <v>199</v>
      </c>
      <c r="D176" s="135" t="s">
        <v>143</v>
      </c>
      <c r="E176" s="136" t="s">
        <v>200</v>
      </c>
      <c r="F176" s="137" t="s">
        <v>201</v>
      </c>
      <c r="G176" s="138" t="s">
        <v>146</v>
      </c>
      <c r="H176" s="139">
        <v>384.8</v>
      </c>
      <c r="I176" s="140"/>
      <c r="J176" s="141">
        <f>ROUND(I176*H176,2)</f>
        <v>0</v>
      </c>
      <c r="K176" s="137" t="s">
        <v>147</v>
      </c>
      <c r="L176" s="31"/>
      <c r="M176" s="142" t="s">
        <v>1</v>
      </c>
      <c r="N176" s="143" t="s">
        <v>41</v>
      </c>
      <c r="P176" s="144">
        <f>O176*H176</f>
        <v>0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148</v>
      </c>
      <c r="AT176" s="146" t="s">
        <v>143</v>
      </c>
      <c r="AU176" s="146" t="s">
        <v>89</v>
      </c>
      <c r="AY176" s="16" t="s">
        <v>141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6" t="s">
        <v>83</v>
      </c>
      <c r="BK176" s="147">
        <f>ROUND(I176*H176,2)</f>
        <v>0</v>
      </c>
      <c r="BL176" s="16" t="s">
        <v>148</v>
      </c>
      <c r="BM176" s="146" t="s">
        <v>202</v>
      </c>
    </row>
    <row r="177" spans="2:65" s="1" customFormat="1">
      <c r="B177" s="31"/>
      <c r="D177" s="148" t="s">
        <v>150</v>
      </c>
      <c r="F177" s="149" t="s">
        <v>201</v>
      </c>
      <c r="I177" s="150"/>
      <c r="L177" s="31"/>
      <c r="M177" s="151"/>
      <c r="T177" s="55"/>
      <c r="AT177" s="16" t="s">
        <v>150</v>
      </c>
      <c r="AU177" s="16" t="s">
        <v>89</v>
      </c>
    </row>
    <row r="178" spans="2:65" s="1" customFormat="1">
      <c r="B178" s="31"/>
      <c r="D178" s="152" t="s">
        <v>151</v>
      </c>
      <c r="F178" s="153" t="s">
        <v>203</v>
      </c>
      <c r="I178" s="150"/>
      <c r="L178" s="31"/>
      <c r="M178" s="151"/>
      <c r="T178" s="55"/>
      <c r="AT178" s="16" t="s">
        <v>151</v>
      </c>
      <c r="AU178" s="16" t="s">
        <v>89</v>
      </c>
    </row>
    <row r="179" spans="2:65" s="1" customFormat="1" ht="16.5" customHeight="1">
      <c r="B179" s="31"/>
      <c r="C179" s="168" t="s">
        <v>204</v>
      </c>
      <c r="D179" s="168" t="s">
        <v>205</v>
      </c>
      <c r="E179" s="169" t="s">
        <v>206</v>
      </c>
      <c r="F179" s="170" t="s">
        <v>207</v>
      </c>
      <c r="G179" s="171" t="s">
        <v>208</v>
      </c>
      <c r="H179" s="172">
        <v>7.6959999999999997</v>
      </c>
      <c r="I179" s="173"/>
      <c r="J179" s="174">
        <f>ROUND(I179*H179,2)</f>
        <v>0</v>
      </c>
      <c r="K179" s="170" t="s">
        <v>147</v>
      </c>
      <c r="L179" s="175"/>
      <c r="M179" s="176" t="s">
        <v>1</v>
      </c>
      <c r="N179" s="177" t="s">
        <v>41</v>
      </c>
      <c r="P179" s="144">
        <f>O179*H179</f>
        <v>0</v>
      </c>
      <c r="Q179" s="144">
        <v>1E-3</v>
      </c>
      <c r="R179" s="144">
        <f>Q179*H179</f>
        <v>7.6959999999999997E-3</v>
      </c>
      <c r="S179" s="144">
        <v>0</v>
      </c>
      <c r="T179" s="145">
        <f>S179*H179</f>
        <v>0</v>
      </c>
      <c r="AR179" s="146" t="s">
        <v>194</v>
      </c>
      <c r="AT179" s="146" t="s">
        <v>205</v>
      </c>
      <c r="AU179" s="146" t="s">
        <v>89</v>
      </c>
      <c r="AY179" s="16" t="s">
        <v>141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6" t="s">
        <v>83</v>
      </c>
      <c r="BK179" s="147">
        <f>ROUND(I179*H179,2)</f>
        <v>0</v>
      </c>
      <c r="BL179" s="16" t="s">
        <v>148</v>
      </c>
      <c r="BM179" s="146" t="s">
        <v>209</v>
      </c>
    </row>
    <row r="180" spans="2:65" s="1" customFormat="1">
      <c r="B180" s="31"/>
      <c r="D180" s="148" t="s">
        <v>150</v>
      </c>
      <c r="F180" s="149" t="s">
        <v>207</v>
      </c>
      <c r="I180" s="150"/>
      <c r="L180" s="31"/>
      <c r="M180" s="151"/>
      <c r="T180" s="55"/>
      <c r="AT180" s="16" t="s">
        <v>150</v>
      </c>
      <c r="AU180" s="16" t="s">
        <v>89</v>
      </c>
    </row>
    <row r="181" spans="2:65" s="12" customFormat="1">
      <c r="B181" s="154"/>
      <c r="D181" s="148" t="s">
        <v>153</v>
      </c>
      <c r="E181" s="155" t="s">
        <v>1</v>
      </c>
      <c r="F181" s="156" t="s">
        <v>210</v>
      </c>
      <c r="H181" s="157">
        <v>7.6959999999999997</v>
      </c>
      <c r="I181" s="158"/>
      <c r="L181" s="154"/>
      <c r="M181" s="159"/>
      <c r="T181" s="160"/>
      <c r="AT181" s="155" t="s">
        <v>153</v>
      </c>
      <c r="AU181" s="155" t="s">
        <v>89</v>
      </c>
      <c r="AV181" s="12" t="s">
        <v>89</v>
      </c>
      <c r="AW181" s="12" t="s">
        <v>33</v>
      </c>
      <c r="AX181" s="12" t="s">
        <v>83</v>
      </c>
      <c r="AY181" s="155" t="s">
        <v>141</v>
      </c>
    </row>
    <row r="182" spans="2:65" s="11" customFormat="1" ht="22.9" customHeight="1">
      <c r="B182" s="123"/>
      <c r="D182" s="124" t="s">
        <v>75</v>
      </c>
      <c r="E182" s="133" t="s">
        <v>89</v>
      </c>
      <c r="F182" s="133" t="s">
        <v>211</v>
      </c>
      <c r="I182" s="126"/>
      <c r="J182" s="134">
        <f>BK182</f>
        <v>0</v>
      </c>
      <c r="L182" s="123"/>
      <c r="M182" s="128"/>
      <c r="P182" s="129">
        <f>SUM(P183:P206)</f>
        <v>0</v>
      </c>
      <c r="R182" s="129">
        <f>SUM(R183:R206)</f>
        <v>223.86064719999999</v>
      </c>
      <c r="T182" s="130">
        <f>SUM(T183:T206)</f>
        <v>0</v>
      </c>
      <c r="AR182" s="124" t="s">
        <v>83</v>
      </c>
      <c r="AT182" s="131" t="s">
        <v>75</v>
      </c>
      <c r="AU182" s="131" t="s">
        <v>83</v>
      </c>
      <c r="AY182" s="124" t="s">
        <v>141</v>
      </c>
      <c r="BK182" s="132">
        <f>SUM(BK183:BK206)</f>
        <v>0</v>
      </c>
    </row>
    <row r="183" spans="2:65" s="1" customFormat="1" ht="55.5" customHeight="1">
      <c r="B183" s="31"/>
      <c r="C183" s="135" t="s">
        <v>212</v>
      </c>
      <c r="D183" s="135" t="s">
        <v>143</v>
      </c>
      <c r="E183" s="136" t="s">
        <v>213</v>
      </c>
      <c r="F183" s="137" t="s">
        <v>214</v>
      </c>
      <c r="G183" s="138" t="s">
        <v>146</v>
      </c>
      <c r="H183" s="139">
        <v>481.16</v>
      </c>
      <c r="I183" s="140"/>
      <c r="J183" s="141">
        <f>ROUND(I183*H183,2)</f>
        <v>0</v>
      </c>
      <c r="K183" s="137" t="s">
        <v>147</v>
      </c>
      <c r="L183" s="31"/>
      <c r="M183" s="142" t="s">
        <v>1</v>
      </c>
      <c r="N183" s="143" t="s">
        <v>41</v>
      </c>
      <c r="P183" s="144">
        <f>O183*H183</f>
        <v>0</v>
      </c>
      <c r="Q183" s="144">
        <v>2.7E-4</v>
      </c>
      <c r="R183" s="144">
        <f>Q183*H183</f>
        <v>0.12991320000000001</v>
      </c>
      <c r="S183" s="144">
        <v>0</v>
      </c>
      <c r="T183" s="145">
        <f>S183*H183</f>
        <v>0</v>
      </c>
      <c r="AR183" s="146" t="s">
        <v>148</v>
      </c>
      <c r="AT183" s="146" t="s">
        <v>143</v>
      </c>
      <c r="AU183" s="146" t="s">
        <v>89</v>
      </c>
      <c r="AY183" s="16" t="s">
        <v>141</v>
      </c>
      <c r="BE183" s="147">
        <f>IF(N183="základní",J183,0)</f>
        <v>0</v>
      </c>
      <c r="BF183" s="147">
        <f>IF(N183="snížená",J183,0)</f>
        <v>0</v>
      </c>
      <c r="BG183" s="147">
        <f>IF(N183="zákl. přenesená",J183,0)</f>
        <v>0</v>
      </c>
      <c r="BH183" s="147">
        <f>IF(N183="sníž. přenesená",J183,0)</f>
        <v>0</v>
      </c>
      <c r="BI183" s="147">
        <f>IF(N183="nulová",J183,0)</f>
        <v>0</v>
      </c>
      <c r="BJ183" s="16" t="s">
        <v>83</v>
      </c>
      <c r="BK183" s="147">
        <f>ROUND(I183*H183,2)</f>
        <v>0</v>
      </c>
      <c r="BL183" s="16" t="s">
        <v>148</v>
      </c>
      <c r="BM183" s="146" t="s">
        <v>215</v>
      </c>
    </row>
    <row r="184" spans="2:65" s="1" customFormat="1">
      <c r="B184" s="31"/>
      <c r="D184" s="148" t="s">
        <v>150</v>
      </c>
      <c r="F184" s="149" t="s">
        <v>214</v>
      </c>
      <c r="I184" s="150"/>
      <c r="L184" s="31"/>
      <c r="M184" s="151"/>
      <c r="T184" s="55"/>
      <c r="AT184" s="16" t="s">
        <v>150</v>
      </c>
      <c r="AU184" s="16" t="s">
        <v>89</v>
      </c>
    </row>
    <row r="185" spans="2:65" s="1" customFormat="1">
      <c r="B185" s="31"/>
      <c r="D185" s="152" t="s">
        <v>151</v>
      </c>
      <c r="F185" s="153" t="s">
        <v>216</v>
      </c>
      <c r="I185" s="150"/>
      <c r="L185" s="31"/>
      <c r="M185" s="151"/>
      <c r="T185" s="55"/>
      <c r="AT185" s="16" t="s">
        <v>151</v>
      </c>
      <c r="AU185" s="16" t="s">
        <v>89</v>
      </c>
    </row>
    <row r="186" spans="2:65" s="12" customFormat="1">
      <c r="B186" s="154"/>
      <c r="D186" s="148" t="s">
        <v>153</v>
      </c>
      <c r="E186" s="155" t="s">
        <v>1</v>
      </c>
      <c r="F186" s="156" t="s">
        <v>217</v>
      </c>
      <c r="H186" s="157">
        <v>105.57</v>
      </c>
      <c r="I186" s="158"/>
      <c r="L186" s="154"/>
      <c r="M186" s="159"/>
      <c r="T186" s="160"/>
      <c r="AT186" s="155" t="s">
        <v>153</v>
      </c>
      <c r="AU186" s="155" t="s">
        <v>89</v>
      </c>
      <c r="AV186" s="12" t="s">
        <v>89</v>
      </c>
      <c r="AW186" s="12" t="s">
        <v>33</v>
      </c>
      <c r="AX186" s="12" t="s">
        <v>76</v>
      </c>
      <c r="AY186" s="155" t="s">
        <v>141</v>
      </c>
    </row>
    <row r="187" spans="2:65" s="12" customFormat="1">
      <c r="B187" s="154"/>
      <c r="D187" s="148" t="s">
        <v>153</v>
      </c>
      <c r="E187" s="155" t="s">
        <v>1</v>
      </c>
      <c r="F187" s="156" t="s">
        <v>218</v>
      </c>
      <c r="H187" s="157">
        <v>114.77</v>
      </c>
      <c r="I187" s="158"/>
      <c r="L187" s="154"/>
      <c r="M187" s="159"/>
      <c r="T187" s="160"/>
      <c r="AT187" s="155" t="s">
        <v>153</v>
      </c>
      <c r="AU187" s="155" t="s">
        <v>89</v>
      </c>
      <c r="AV187" s="12" t="s">
        <v>89</v>
      </c>
      <c r="AW187" s="12" t="s">
        <v>33</v>
      </c>
      <c r="AX187" s="12" t="s">
        <v>76</v>
      </c>
      <c r="AY187" s="155" t="s">
        <v>141</v>
      </c>
    </row>
    <row r="188" spans="2:65" s="12" customFormat="1">
      <c r="B188" s="154"/>
      <c r="D188" s="148" t="s">
        <v>153</v>
      </c>
      <c r="E188" s="155" t="s">
        <v>1</v>
      </c>
      <c r="F188" s="156" t="s">
        <v>219</v>
      </c>
      <c r="H188" s="157">
        <v>260.82</v>
      </c>
      <c r="I188" s="158"/>
      <c r="L188" s="154"/>
      <c r="M188" s="159"/>
      <c r="T188" s="160"/>
      <c r="AT188" s="155" t="s">
        <v>153</v>
      </c>
      <c r="AU188" s="155" t="s">
        <v>89</v>
      </c>
      <c r="AV188" s="12" t="s">
        <v>89</v>
      </c>
      <c r="AW188" s="12" t="s">
        <v>33</v>
      </c>
      <c r="AX188" s="12" t="s">
        <v>76</v>
      </c>
      <c r="AY188" s="155" t="s">
        <v>141</v>
      </c>
    </row>
    <row r="189" spans="2:65" s="13" customFormat="1">
      <c r="B189" s="161"/>
      <c r="D189" s="148" t="s">
        <v>153</v>
      </c>
      <c r="E189" s="162" t="s">
        <v>1</v>
      </c>
      <c r="F189" s="163" t="s">
        <v>168</v>
      </c>
      <c r="H189" s="164">
        <v>481.15999999999997</v>
      </c>
      <c r="I189" s="165"/>
      <c r="L189" s="161"/>
      <c r="M189" s="166"/>
      <c r="T189" s="167"/>
      <c r="AT189" s="162" t="s">
        <v>153</v>
      </c>
      <c r="AU189" s="162" t="s">
        <v>89</v>
      </c>
      <c r="AV189" s="13" t="s">
        <v>148</v>
      </c>
      <c r="AW189" s="13" t="s">
        <v>33</v>
      </c>
      <c r="AX189" s="13" t="s">
        <v>83</v>
      </c>
      <c r="AY189" s="162" t="s">
        <v>141</v>
      </c>
    </row>
    <row r="190" spans="2:65" s="1" customFormat="1" ht="24.2" customHeight="1">
      <c r="B190" s="31"/>
      <c r="C190" s="168" t="s">
        <v>8</v>
      </c>
      <c r="D190" s="168" t="s">
        <v>205</v>
      </c>
      <c r="E190" s="169" t="s">
        <v>220</v>
      </c>
      <c r="F190" s="170" t="s">
        <v>221</v>
      </c>
      <c r="G190" s="171" t="s">
        <v>146</v>
      </c>
      <c r="H190" s="172">
        <v>569.93399999999997</v>
      </c>
      <c r="I190" s="173"/>
      <c r="J190" s="174">
        <f>ROUND(I190*H190,2)</f>
        <v>0</v>
      </c>
      <c r="K190" s="170" t="s">
        <v>147</v>
      </c>
      <c r="L190" s="175"/>
      <c r="M190" s="176" t="s">
        <v>1</v>
      </c>
      <c r="N190" s="177" t="s">
        <v>41</v>
      </c>
      <c r="P190" s="144">
        <f>O190*H190</f>
        <v>0</v>
      </c>
      <c r="Q190" s="144">
        <v>2.9999999999999997E-4</v>
      </c>
      <c r="R190" s="144">
        <f>Q190*H190</f>
        <v>0.17098019999999997</v>
      </c>
      <c r="S190" s="144">
        <v>0</v>
      </c>
      <c r="T190" s="145">
        <f>S190*H190</f>
        <v>0</v>
      </c>
      <c r="AR190" s="146" t="s">
        <v>194</v>
      </c>
      <c r="AT190" s="146" t="s">
        <v>205</v>
      </c>
      <c r="AU190" s="146" t="s">
        <v>89</v>
      </c>
      <c r="AY190" s="16" t="s">
        <v>141</v>
      </c>
      <c r="BE190" s="147">
        <f>IF(N190="základní",J190,0)</f>
        <v>0</v>
      </c>
      <c r="BF190" s="147">
        <f>IF(N190="snížená",J190,0)</f>
        <v>0</v>
      </c>
      <c r="BG190" s="147">
        <f>IF(N190="zákl. přenesená",J190,0)</f>
        <v>0</v>
      </c>
      <c r="BH190" s="147">
        <f>IF(N190="sníž. přenesená",J190,0)</f>
        <v>0</v>
      </c>
      <c r="BI190" s="147">
        <f>IF(N190="nulová",J190,0)</f>
        <v>0</v>
      </c>
      <c r="BJ190" s="16" t="s">
        <v>83</v>
      </c>
      <c r="BK190" s="147">
        <f>ROUND(I190*H190,2)</f>
        <v>0</v>
      </c>
      <c r="BL190" s="16" t="s">
        <v>148</v>
      </c>
      <c r="BM190" s="146" t="s">
        <v>222</v>
      </c>
    </row>
    <row r="191" spans="2:65" s="1" customFormat="1">
      <c r="B191" s="31"/>
      <c r="D191" s="148" t="s">
        <v>150</v>
      </c>
      <c r="F191" s="149" t="s">
        <v>221</v>
      </c>
      <c r="I191" s="150"/>
      <c r="L191" s="31"/>
      <c r="M191" s="151"/>
      <c r="T191" s="55"/>
      <c r="AT191" s="16" t="s">
        <v>150</v>
      </c>
      <c r="AU191" s="16" t="s">
        <v>89</v>
      </c>
    </row>
    <row r="192" spans="2:65" s="12" customFormat="1">
      <c r="B192" s="154"/>
      <c r="D192" s="148" t="s">
        <v>153</v>
      </c>
      <c r="E192" s="155" t="s">
        <v>1</v>
      </c>
      <c r="F192" s="156" t="s">
        <v>223</v>
      </c>
      <c r="H192" s="157">
        <v>569.93399999999997</v>
      </c>
      <c r="I192" s="158"/>
      <c r="L192" s="154"/>
      <c r="M192" s="159"/>
      <c r="T192" s="160"/>
      <c r="AT192" s="155" t="s">
        <v>153</v>
      </c>
      <c r="AU192" s="155" t="s">
        <v>89</v>
      </c>
      <c r="AV192" s="12" t="s">
        <v>89</v>
      </c>
      <c r="AW192" s="12" t="s">
        <v>33</v>
      </c>
      <c r="AX192" s="12" t="s">
        <v>83</v>
      </c>
      <c r="AY192" s="155" t="s">
        <v>141</v>
      </c>
    </row>
    <row r="193" spans="2:65" s="1" customFormat="1" ht="44.25" customHeight="1">
      <c r="B193" s="31"/>
      <c r="C193" s="135" t="s">
        <v>224</v>
      </c>
      <c r="D193" s="135" t="s">
        <v>143</v>
      </c>
      <c r="E193" s="136" t="s">
        <v>225</v>
      </c>
      <c r="F193" s="137" t="s">
        <v>226</v>
      </c>
      <c r="G193" s="138" t="s">
        <v>162</v>
      </c>
      <c r="H193" s="139">
        <v>127.601</v>
      </c>
      <c r="I193" s="140"/>
      <c r="J193" s="141">
        <f>ROUND(I193*H193,2)</f>
        <v>0</v>
      </c>
      <c r="K193" s="137" t="s">
        <v>147</v>
      </c>
      <c r="L193" s="31"/>
      <c r="M193" s="142" t="s">
        <v>1</v>
      </c>
      <c r="N193" s="143" t="s">
        <v>41</v>
      </c>
      <c r="P193" s="144">
        <f>O193*H193</f>
        <v>0</v>
      </c>
      <c r="Q193" s="144">
        <v>1.63</v>
      </c>
      <c r="R193" s="144">
        <f>Q193*H193</f>
        <v>207.98962999999998</v>
      </c>
      <c r="S193" s="144">
        <v>0</v>
      </c>
      <c r="T193" s="145">
        <f>S193*H193</f>
        <v>0</v>
      </c>
      <c r="AR193" s="146" t="s">
        <v>148</v>
      </c>
      <c r="AT193" s="146" t="s">
        <v>143</v>
      </c>
      <c r="AU193" s="146" t="s">
        <v>89</v>
      </c>
      <c r="AY193" s="16" t="s">
        <v>141</v>
      </c>
      <c r="BE193" s="147">
        <f>IF(N193="základní",J193,0)</f>
        <v>0</v>
      </c>
      <c r="BF193" s="147">
        <f>IF(N193="snížená",J193,0)</f>
        <v>0</v>
      </c>
      <c r="BG193" s="147">
        <f>IF(N193="zákl. přenesená",J193,0)</f>
        <v>0</v>
      </c>
      <c r="BH193" s="147">
        <f>IF(N193="sníž. přenesená",J193,0)</f>
        <v>0</v>
      </c>
      <c r="BI193" s="147">
        <f>IF(N193="nulová",J193,0)</f>
        <v>0</v>
      </c>
      <c r="BJ193" s="16" t="s">
        <v>83</v>
      </c>
      <c r="BK193" s="147">
        <f>ROUND(I193*H193,2)</f>
        <v>0</v>
      </c>
      <c r="BL193" s="16" t="s">
        <v>148</v>
      </c>
      <c r="BM193" s="146" t="s">
        <v>227</v>
      </c>
    </row>
    <row r="194" spans="2:65" s="1" customFormat="1">
      <c r="B194" s="31"/>
      <c r="D194" s="148" t="s">
        <v>150</v>
      </c>
      <c r="F194" s="149" t="s">
        <v>226</v>
      </c>
      <c r="I194" s="150"/>
      <c r="L194" s="31"/>
      <c r="M194" s="151"/>
      <c r="T194" s="55"/>
      <c r="AT194" s="16" t="s">
        <v>150</v>
      </c>
      <c r="AU194" s="16" t="s">
        <v>89</v>
      </c>
    </row>
    <row r="195" spans="2:65" s="1" customFormat="1">
      <c r="B195" s="31"/>
      <c r="D195" s="152" t="s">
        <v>151</v>
      </c>
      <c r="F195" s="153" t="s">
        <v>228</v>
      </c>
      <c r="I195" s="150"/>
      <c r="L195" s="31"/>
      <c r="M195" s="151"/>
      <c r="T195" s="55"/>
      <c r="AT195" s="16" t="s">
        <v>151</v>
      </c>
      <c r="AU195" s="16" t="s">
        <v>89</v>
      </c>
    </row>
    <row r="196" spans="2:65" s="12" customFormat="1">
      <c r="B196" s="154"/>
      <c r="D196" s="148" t="s">
        <v>153</v>
      </c>
      <c r="E196" s="155" t="s">
        <v>1</v>
      </c>
      <c r="F196" s="156" t="s">
        <v>229</v>
      </c>
      <c r="H196" s="157">
        <v>24.082999999999998</v>
      </c>
      <c r="I196" s="158"/>
      <c r="L196" s="154"/>
      <c r="M196" s="159"/>
      <c r="T196" s="160"/>
      <c r="AT196" s="155" t="s">
        <v>153</v>
      </c>
      <c r="AU196" s="155" t="s">
        <v>89</v>
      </c>
      <c r="AV196" s="12" t="s">
        <v>89</v>
      </c>
      <c r="AW196" s="12" t="s">
        <v>33</v>
      </c>
      <c r="AX196" s="12" t="s">
        <v>76</v>
      </c>
      <c r="AY196" s="155" t="s">
        <v>141</v>
      </c>
    </row>
    <row r="197" spans="2:65" s="12" customFormat="1">
      <c r="B197" s="154"/>
      <c r="D197" s="148" t="s">
        <v>153</v>
      </c>
      <c r="E197" s="155" t="s">
        <v>1</v>
      </c>
      <c r="F197" s="156" t="s">
        <v>230</v>
      </c>
      <c r="H197" s="157">
        <v>33.817999999999998</v>
      </c>
      <c r="I197" s="158"/>
      <c r="L197" s="154"/>
      <c r="M197" s="159"/>
      <c r="T197" s="160"/>
      <c r="AT197" s="155" t="s">
        <v>153</v>
      </c>
      <c r="AU197" s="155" t="s">
        <v>89</v>
      </c>
      <c r="AV197" s="12" t="s">
        <v>89</v>
      </c>
      <c r="AW197" s="12" t="s">
        <v>33</v>
      </c>
      <c r="AX197" s="12" t="s">
        <v>76</v>
      </c>
      <c r="AY197" s="155" t="s">
        <v>141</v>
      </c>
    </row>
    <row r="198" spans="2:65" s="12" customFormat="1">
      <c r="B198" s="154"/>
      <c r="D198" s="148" t="s">
        <v>153</v>
      </c>
      <c r="E198" s="155" t="s">
        <v>1</v>
      </c>
      <c r="F198" s="156" t="s">
        <v>231</v>
      </c>
      <c r="H198" s="157">
        <v>69.7</v>
      </c>
      <c r="I198" s="158"/>
      <c r="L198" s="154"/>
      <c r="M198" s="159"/>
      <c r="T198" s="160"/>
      <c r="AT198" s="155" t="s">
        <v>153</v>
      </c>
      <c r="AU198" s="155" t="s">
        <v>89</v>
      </c>
      <c r="AV198" s="12" t="s">
        <v>89</v>
      </c>
      <c r="AW198" s="12" t="s">
        <v>33</v>
      </c>
      <c r="AX198" s="12" t="s">
        <v>76</v>
      </c>
      <c r="AY198" s="155" t="s">
        <v>141</v>
      </c>
    </row>
    <row r="199" spans="2:65" s="13" customFormat="1">
      <c r="B199" s="161"/>
      <c r="D199" s="148" t="s">
        <v>153</v>
      </c>
      <c r="E199" s="162" t="s">
        <v>1</v>
      </c>
      <c r="F199" s="163" t="s">
        <v>168</v>
      </c>
      <c r="H199" s="164">
        <v>127.601</v>
      </c>
      <c r="I199" s="165"/>
      <c r="L199" s="161"/>
      <c r="M199" s="166"/>
      <c r="T199" s="167"/>
      <c r="AT199" s="162" t="s">
        <v>153</v>
      </c>
      <c r="AU199" s="162" t="s">
        <v>89</v>
      </c>
      <c r="AV199" s="13" t="s">
        <v>148</v>
      </c>
      <c r="AW199" s="13" t="s">
        <v>33</v>
      </c>
      <c r="AX199" s="13" t="s">
        <v>83</v>
      </c>
      <c r="AY199" s="162" t="s">
        <v>141</v>
      </c>
    </row>
    <row r="200" spans="2:65" s="1" customFormat="1" ht="55.5" customHeight="1">
      <c r="B200" s="31"/>
      <c r="C200" s="135" t="s">
        <v>232</v>
      </c>
      <c r="D200" s="135" t="s">
        <v>143</v>
      </c>
      <c r="E200" s="136" t="s">
        <v>233</v>
      </c>
      <c r="F200" s="137" t="s">
        <v>234</v>
      </c>
      <c r="G200" s="138" t="s">
        <v>162</v>
      </c>
      <c r="H200" s="139">
        <v>7.9610000000000003</v>
      </c>
      <c r="I200" s="140"/>
      <c r="J200" s="141">
        <f>ROUND(I200*H200,2)</f>
        <v>0</v>
      </c>
      <c r="K200" s="137" t="s">
        <v>147</v>
      </c>
      <c r="L200" s="31"/>
      <c r="M200" s="142" t="s">
        <v>1</v>
      </c>
      <c r="N200" s="143" t="s">
        <v>41</v>
      </c>
      <c r="P200" s="144">
        <f>O200*H200</f>
        <v>0</v>
      </c>
      <c r="Q200" s="144">
        <v>1.9558</v>
      </c>
      <c r="R200" s="144">
        <f>Q200*H200</f>
        <v>15.570123800000001</v>
      </c>
      <c r="S200" s="144">
        <v>0</v>
      </c>
      <c r="T200" s="145">
        <f>S200*H200</f>
        <v>0</v>
      </c>
      <c r="AR200" s="146" t="s">
        <v>148</v>
      </c>
      <c r="AT200" s="146" t="s">
        <v>143</v>
      </c>
      <c r="AU200" s="146" t="s">
        <v>89</v>
      </c>
      <c r="AY200" s="16" t="s">
        <v>141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6" t="s">
        <v>83</v>
      </c>
      <c r="BK200" s="147">
        <f>ROUND(I200*H200,2)</f>
        <v>0</v>
      </c>
      <c r="BL200" s="16" t="s">
        <v>148</v>
      </c>
      <c r="BM200" s="146" t="s">
        <v>235</v>
      </c>
    </row>
    <row r="201" spans="2:65" s="1" customFormat="1">
      <c r="B201" s="31"/>
      <c r="D201" s="148" t="s">
        <v>150</v>
      </c>
      <c r="F201" s="149" t="s">
        <v>234</v>
      </c>
      <c r="I201" s="150"/>
      <c r="L201" s="31"/>
      <c r="M201" s="151"/>
      <c r="T201" s="55"/>
      <c r="AT201" s="16" t="s">
        <v>150</v>
      </c>
      <c r="AU201" s="16" t="s">
        <v>89</v>
      </c>
    </row>
    <row r="202" spans="2:65" s="1" customFormat="1">
      <c r="B202" s="31"/>
      <c r="D202" s="152" t="s">
        <v>151</v>
      </c>
      <c r="F202" s="153" t="s">
        <v>236</v>
      </c>
      <c r="I202" s="150"/>
      <c r="L202" s="31"/>
      <c r="M202" s="151"/>
      <c r="T202" s="55"/>
      <c r="AT202" s="16" t="s">
        <v>151</v>
      </c>
      <c r="AU202" s="16" t="s">
        <v>89</v>
      </c>
    </row>
    <row r="203" spans="2:65" s="12" customFormat="1">
      <c r="B203" s="154"/>
      <c r="D203" s="148" t="s">
        <v>153</v>
      </c>
      <c r="E203" s="155" t="s">
        <v>1</v>
      </c>
      <c r="F203" s="156" t="s">
        <v>237</v>
      </c>
      <c r="H203" s="157">
        <v>1.6060000000000001</v>
      </c>
      <c r="I203" s="158"/>
      <c r="L203" s="154"/>
      <c r="M203" s="159"/>
      <c r="T203" s="160"/>
      <c r="AT203" s="155" t="s">
        <v>153</v>
      </c>
      <c r="AU203" s="155" t="s">
        <v>89</v>
      </c>
      <c r="AV203" s="12" t="s">
        <v>89</v>
      </c>
      <c r="AW203" s="12" t="s">
        <v>33</v>
      </c>
      <c r="AX203" s="12" t="s">
        <v>76</v>
      </c>
      <c r="AY203" s="155" t="s">
        <v>141</v>
      </c>
    </row>
    <row r="204" spans="2:65" s="12" customFormat="1">
      <c r="B204" s="154"/>
      <c r="D204" s="148" t="s">
        <v>153</v>
      </c>
      <c r="E204" s="155" t="s">
        <v>1</v>
      </c>
      <c r="F204" s="156" t="s">
        <v>238</v>
      </c>
      <c r="H204" s="157">
        <v>2.2549999999999999</v>
      </c>
      <c r="I204" s="158"/>
      <c r="L204" s="154"/>
      <c r="M204" s="159"/>
      <c r="T204" s="160"/>
      <c r="AT204" s="155" t="s">
        <v>153</v>
      </c>
      <c r="AU204" s="155" t="s">
        <v>89</v>
      </c>
      <c r="AV204" s="12" t="s">
        <v>89</v>
      </c>
      <c r="AW204" s="12" t="s">
        <v>33</v>
      </c>
      <c r="AX204" s="12" t="s">
        <v>76</v>
      </c>
      <c r="AY204" s="155" t="s">
        <v>141</v>
      </c>
    </row>
    <row r="205" spans="2:65" s="12" customFormat="1">
      <c r="B205" s="154"/>
      <c r="D205" s="148" t="s">
        <v>153</v>
      </c>
      <c r="E205" s="155" t="s">
        <v>1</v>
      </c>
      <c r="F205" s="156" t="s">
        <v>239</v>
      </c>
      <c r="H205" s="157">
        <v>4.0999999999999996</v>
      </c>
      <c r="I205" s="158"/>
      <c r="L205" s="154"/>
      <c r="M205" s="159"/>
      <c r="T205" s="160"/>
      <c r="AT205" s="155" t="s">
        <v>153</v>
      </c>
      <c r="AU205" s="155" t="s">
        <v>89</v>
      </c>
      <c r="AV205" s="12" t="s">
        <v>89</v>
      </c>
      <c r="AW205" s="12" t="s">
        <v>33</v>
      </c>
      <c r="AX205" s="12" t="s">
        <v>76</v>
      </c>
      <c r="AY205" s="155" t="s">
        <v>141</v>
      </c>
    </row>
    <row r="206" spans="2:65" s="13" customFormat="1">
      <c r="B206" s="161"/>
      <c r="D206" s="148" t="s">
        <v>153</v>
      </c>
      <c r="E206" s="162" t="s">
        <v>1</v>
      </c>
      <c r="F206" s="163" t="s">
        <v>168</v>
      </c>
      <c r="H206" s="164">
        <v>7.9609999999999994</v>
      </c>
      <c r="I206" s="165"/>
      <c r="L206" s="161"/>
      <c r="M206" s="166"/>
      <c r="T206" s="167"/>
      <c r="AT206" s="162" t="s">
        <v>153</v>
      </c>
      <c r="AU206" s="162" t="s">
        <v>89</v>
      </c>
      <c r="AV206" s="13" t="s">
        <v>148</v>
      </c>
      <c r="AW206" s="13" t="s">
        <v>33</v>
      </c>
      <c r="AX206" s="13" t="s">
        <v>83</v>
      </c>
      <c r="AY206" s="162" t="s">
        <v>141</v>
      </c>
    </row>
    <row r="207" spans="2:65" s="11" customFormat="1" ht="22.9" customHeight="1">
      <c r="B207" s="123"/>
      <c r="D207" s="124" t="s">
        <v>75</v>
      </c>
      <c r="E207" s="133" t="s">
        <v>240</v>
      </c>
      <c r="F207" s="133" t="s">
        <v>241</v>
      </c>
      <c r="I207" s="126"/>
      <c r="J207" s="134">
        <f>BK207</f>
        <v>0</v>
      </c>
      <c r="L207" s="123"/>
      <c r="M207" s="128"/>
      <c r="P207" s="129">
        <f>SUM(P208:P216)</f>
        <v>0</v>
      </c>
      <c r="R207" s="129">
        <f>SUM(R208:R216)</f>
        <v>0</v>
      </c>
      <c r="T207" s="130">
        <f>SUM(T208:T216)</f>
        <v>0</v>
      </c>
      <c r="AR207" s="124" t="s">
        <v>83</v>
      </c>
      <c r="AT207" s="131" t="s">
        <v>75</v>
      </c>
      <c r="AU207" s="131" t="s">
        <v>83</v>
      </c>
      <c r="AY207" s="124" t="s">
        <v>141</v>
      </c>
      <c r="BK207" s="132">
        <f>SUM(BK208:BK216)</f>
        <v>0</v>
      </c>
    </row>
    <row r="208" spans="2:65" s="1" customFormat="1" ht="24.2" customHeight="1">
      <c r="B208" s="31"/>
      <c r="C208" s="135" t="s">
        <v>242</v>
      </c>
      <c r="D208" s="135" t="s">
        <v>143</v>
      </c>
      <c r="E208" s="136" t="s">
        <v>243</v>
      </c>
      <c r="F208" s="137" t="s">
        <v>244</v>
      </c>
      <c r="G208" s="138" t="s">
        <v>183</v>
      </c>
      <c r="H208" s="139">
        <v>223.86799999999999</v>
      </c>
      <c r="I208" s="140"/>
      <c r="J208" s="141">
        <f>ROUND(I208*H208,2)</f>
        <v>0</v>
      </c>
      <c r="K208" s="137" t="s">
        <v>147</v>
      </c>
      <c r="L208" s="31"/>
      <c r="M208" s="142" t="s">
        <v>1</v>
      </c>
      <c r="N208" s="143" t="s">
        <v>41</v>
      </c>
      <c r="P208" s="144">
        <f>O208*H208</f>
        <v>0</v>
      </c>
      <c r="Q208" s="144">
        <v>0</v>
      </c>
      <c r="R208" s="144">
        <f>Q208*H208</f>
        <v>0</v>
      </c>
      <c r="S208" s="144">
        <v>0</v>
      </c>
      <c r="T208" s="145">
        <f>S208*H208</f>
        <v>0</v>
      </c>
      <c r="AR208" s="146" t="s">
        <v>148</v>
      </c>
      <c r="AT208" s="146" t="s">
        <v>143</v>
      </c>
      <c r="AU208" s="146" t="s">
        <v>89</v>
      </c>
      <c r="AY208" s="16" t="s">
        <v>141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6" t="s">
        <v>83</v>
      </c>
      <c r="BK208" s="147">
        <f>ROUND(I208*H208,2)</f>
        <v>0</v>
      </c>
      <c r="BL208" s="16" t="s">
        <v>148</v>
      </c>
      <c r="BM208" s="146" t="s">
        <v>245</v>
      </c>
    </row>
    <row r="209" spans="2:65" s="1" customFormat="1">
      <c r="B209" s="31"/>
      <c r="D209" s="148" t="s">
        <v>150</v>
      </c>
      <c r="F209" s="149" t="s">
        <v>244</v>
      </c>
      <c r="I209" s="150"/>
      <c r="L209" s="31"/>
      <c r="M209" s="151"/>
      <c r="T209" s="55"/>
      <c r="AT209" s="16" t="s">
        <v>150</v>
      </c>
      <c r="AU209" s="16" t="s">
        <v>89</v>
      </c>
    </row>
    <row r="210" spans="2:65" s="1" customFormat="1">
      <c r="B210" s="31"/>
      <c r="D210" s="152" t="s">
        <v>151</v>
      </c>
      <c r="F210" s="153" t="s">
        <v>246</v>
      </c>
      <c r="I210" s="150"/>
      <c r="L210" s="31"/>
      <c r="M210" s="151"/>
      <c r="T210" s="55"/>
      <c r="AT210" s="16" t="s">
        <v>151</v>
      </c>
      <c r="AU210" s="16" t="s">
        <v>89</v>
      </c>
    </row>
    <row r="211" spans="2:65" s="1" customFormat="1" ht="37.9" customHeight="1">
      <c r="B211" s="31"/>
      <c r="C211" s="135" t="s">
        <v>247</v>
      </c>
      <c r="D211" s="135" t="s">
        <v>143</v>
      </c>
      <c r="E211" s="136" t="s">
        <v>248</v>
      </c>
      <c r="F211" s="137" t="s">
        <v>249</v>
      </c>
      <c r="G211" s="138" t="s">
        <v>183</v>
      </c>
      <c r="H211" s="139">
        <v>223.86799999999999</v>
      </c>
      <c r="I211" s="140"/>
      <c r="J211" s="141">
        <f>ROUND(I211*H211,2)</f>
        <v>0</v>
      </c>
      <c r="K211" s="137" t="s">
        <v>147</v>
      </c>
      <c r="L211" s="31"/>
      <c r="M211" s="142" t="s">
        <v>1</v>
      </c>
      <c r="N211" s="143" t="s">
        <v>41</v>
      </c>
      <c r="P211" s="144">
        <f>O211*H211</f>
        <v>0</v>
      </c>
      <c r="Q211" s="144">
        <v>0</v>
      </c>
      <c r="R211" s="144">
        <f>Q211*H211</f>
        <v>0</v>
      </c>
      <c r="S211" s="144">
        <v>0</v>
      </c>
      <c r="T211" s="145">
        <f>S211*H211</f>
        <v>0</v>
      </c>
      <c r="AR211" s="146" t="s">
        <v>148</v>
      </c>
      <c r="AT211" s="146" t="s">
        <v>143</v>
      </c>
      <c r="AU211" s="146" t="s">
        <v>89</v>
      </c>
      <c r="AY211" s="16" t="s">
        <v>141</v>
      </c>
      <c r="BE211" s="147">
        <f>IF(N211="základní",J211,0)</f>
        <v>0</v>
      </c>
      <c r="BF211" s="147">
        <f>IF(N211="snížená",J211,0)</f>
        <v>0</v>
      </c>
      <c r="BG211" s="147">
        <f>IF(N211="zákl. přenesená",J211,0)</f>
        <v>0</v>
      </c>
      <c r="BH211" s="147">
        <f>IF(N211="sníž. přenesená",J211,0)</f>
        <v>0</v>
      </c>
      <c r="BI211" s="147">
        <f>IF(N211="nulová",J211,0)</f>
        <v>0</v>
      </c>
      <c r="BJ211" s="16" t="s">
        <v>83</v>
      </c>
      <c r="BK211" s="147">
        <f>ROUND(I211*H211,2)</f>
        <v>0</v>
      </c>
      <c r="BL211" s="16" t="s">
        <v>148</v>
      </c>
      <c r="BM211" s="146" t="s">
        <v>250</v>
      </c>
    </row>
    <row r="212" spans="2:65" s="1" customFormat="1">
      <c r="B212" s="31"/>
      <c r="D212" s="148" t="s">
        <v>150</v>
      </c>
      <c r="F212" s="149" t="s">
        <v>249</v>
      </c>
      <c r="I212" s="150"/>
      <c r="L212" s="31"/>
      <c r="M212" s="151"/>
      <c r="T212" s="55"/>
      <c r="AT212" s="16" t="s">
        <v>150</v>
      </c>
      <c r="AU212" s="16" t="s">
        <v>89</v>
      </c>
    </row>
    <row r="213" spans="2:65" s="1" customFormat="1">
      <c r="B213" s="31"/>
      <c r="D213" s="152" t="s">
        <v>151</v>
      </c>
      <c r="F213" s="153" t="s">
        <v>251</v>
      </c>
      <c r="I213" s="150"/>
      <c r="L213" s="31"/>
      <c r="M213" s="151"/>
      <c r="T213" s="55"/>
      <c r="AT213" s="16" t="s">
        <v>151</v>
      </c>
      <c r="AU213" s="16" t="s">
        <v>89</v>
      </c>
    </row>
    <row r="214" spans="2:65" s="1" customFormat="1" ht="44.25" customHeight="1">
      <c r="B214" s="31"/>
      <c r="C214" s="135" t="s">
        <v>252</v>
      </c>
      <c r="D214" s="135" t="s">
        <v>143</v>
      </c>
      <c r="E214" s="136" t="s">
        <v>253</v>
      </c>
      <c r="F214" s="137" t="s">
        <v>254</v>
      </c>
      <c r="G214" s="138" t="s">
        <v>183</v>
      </c>
      <c r="H214" s="139">
        <v>223.86799999999999</v>
      </c>
      <c r="I214" s="140"/>
      <c r="J214" s="141">
        <f>ROUND(I214*H214,2)</f>
        <v>0</v>
      </c>
      <c r="K214" s="137" t="s">
        <v>147</v>
      </c>
      <c r="L214" s="31"/>
      <c r="M214" s="142" t="s">
        <v>1</v>
      </c>
      <c r="N214" s="143" t="s">
        <v>41</v>
      </c>
      <c r="P214" s="144">
        <f>O214*H214</f>
        <v>0</v>
      </c>
      <c r="Q214" s="144">
        <v>0</v>
      </c>
      <c r="R214" s="144">
        <f>Q214*H214</f>
        <v>0</v>
      </c>
      <c r="S214" s="144">
        <v>0</v>
      </c>
      <c r="T214" s="145">
        <f>S214*H214</f>
        <v>0</v>
      </c>
      <c r="AR214" s="146" t="s">
        <v>148</v>
      </c>
      <c r="AT214" s="146" t="s">
        <v>143</v>
      </c>
      <c r="AU214" s="146" t="s">
        <v>89</v>
      </c>
      <c r="AY214" s="16" t="s">
        <v>141</v>
      </c>
      <c r="BE214" s="147">
        <f>IF(N214="základní",J214,0)</f>
        <v>0</v>
      </c>
      <c r="BF214" s="147">
        <f>IF(N214="snížená",J214,0)</f>
        <v>0</v>
      </c>
      <c r="BG214" s="147">
        <f>IF(N214="zákl. přenesená",J214,0)</f>
        <v>0</v>
      </c>
      <c r="BH214" s="147">
        <f>IF(N214="sníž. přenesená",J214,0)</f>
        <v>0</v>
      </c>
      <c r="BI214" s="147">
        <f>IF(N214="nulová",J214,0)</f>
        <v>0</v>
      </c>
      <c r="BJ214" s="16" t="s">
        <v>83</v>
      </c>
      <c r="BK214" s="147">
        <f>ROUND(I214*H214,2)</f>
        <v>0</v>
      </c>
      <c r="BL214" s="16" t="s">
        <v>148</v>
      </c>
      <c r="BM214" s="146" t="s">
        <v>255</v>
      </c>
    </row>
    <row r="215" spans="2:65" s="1" customFormat="1">
      <c r="B215" s="31"/>
      <c r="D215" s="148" t="s">
        <v>150</v>
      </c>
      <c r="F215" s="149" t="s">
        <v>254</v>
      </c>
      <c r="I215" s="150"/>
      <c r="L215" s="31"/>
      <c r="M215" s="151"/>
      <c r="T215" s="55"/>
      <c r="AT215" s="16" t="s">
        <v>150</v>
      </c>
      <c r="AU215" s="16" t="s">
        <v>89</v>
      </c>
    </row>
    <row r="216" spans="2:65" s="1" customFormat="1">
      <c r="B216" s="31"/>
      <c r="D216" s="152" t="s">
        <v>151</v>
      </c>
      <c r="F216" s="153" t="s">
        <v>256</v>
      </c>
      <c r="I216" s="150"/>
      <c r="L216" s="31"/>
      <c r="M216" s="178"/>
      <c r="N216" s="179"/>
      <c r="O216" s="179"/>
      <c r="P216" s="179"/>
      <c r="Q216" s="179"/>
      <c r="R216" s="179"/>
      <c r="S216" s="179"/>
      <c r="T216" s="180"/>
      <c r="AT216" s="16" t="s">
        <v>151</v>
      </c>
      <c r="AU216" s="16" t="s">
        <v>89</v>
      </c>
    </row>
    <row r="217" spans="2:65" s="1" customFormat="1" ht="6.95" customHeight="1">
      <c r="B217" s="43"/>
      <c r="C217" s="44"/>
      <c r="D217" s="44"/>
      <c r="E217" s="44"/>
      <c r="F217" s="44"/>
      <c r="G217" s="44"/>
      <c r="H217" s="44"/>
      <c r="I217" s="44"/>
      <c r="J217" s="44"/>
      <c r="K217" s="44"/>
      <c r="L217" s="31"/>
    </row>
  </sheetData>
  <sheetProtection algorithmName="SHA-512" hashValue="OTg7vIenjfP2C13D0dYTl167nJmEhaslXPZYL5cpkgNukmr76nRx21w9Tb5kCrqB3sNpZP3f1MDhS9aXfgZxZQ==" saltValue="sz8CaswWL5/oxLtlqU/zVaFzJWFaaXDHeNjZfGKL0J5jlwrLtAztVnaf5MKmay2oCvr9A4a+emHqAhMkJxQuxQ==" spinCount="100000" sheet="1" objects="1" scenarios="1" formatColumns="0" formatRows="0" autoFilter="0"/>
  <autoFilter ref="C123:K216" xr:uid="{00000000-0009-0000-0000-000001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hyperlinks>
    <hyperlink ref="F129" r:id="rId1" xr:uid="{00000000-0004-0000-0100-000000000000}"/>
    <hyperlink ref="F133" r:id="rId2" xr:uid="{00000000-0004-0000-0100-000001000000}"/>
    <hyperlink ref="F136" r:id="rId3" xr:uid="{00000000-0004-0000-0100-000002000000}"/>
    <hyperlink ref="F143" r:id="rId4" xr:uid="{00000000-0004-0000-0100-000003000000}"/>
    <hyperlink ref="F151" r:id="rId5" xr:uid="{00000000-0004-0000-0100-000004000000}"/>
    <hyperlink ref="F159" r:id="rId6" xr:uid="{00000000-0004-0000-0100-000005000000}"/>
    <hyperlink ref="F166" r:id="rId7" xr:uid="{00000000-0004-0000-0100-000006000000}"/>
    <hyperlink ref="F174" r:id="rId8" xr:uid="{00000000-0004-0000-0100-000007000000}"/>
    <hyperlink ref="F178" r:id="rId9" xr:uid="{00000000-0004-0000-0100-000008000000}"/>
    <hyperlink ref="F185" r:id="rId10" xr:uid="{00000000-0004-0000-0100-000009000000}"/>
    <hyperlink ref="F195" r:id="rId11" xr:uid="{00000000-0004-0000-0100-00000A000000}"/>
    <hyperlink ref="F202" r:id="rId12" xr:uid="{00000000-0004-0000-0100-00000B000000}"/>
    <hyperlink ref="F210" r:id="rId13" xr:uid="{00000000-0004-0000-0100-00000C000000}"/>
    <hyperlink ref="F213" r:id="rId14" xr:uid="{00000000-0004-0000-0100-00000D000000}"/>
    <hyperlink ref="F216" r:id="rId15" xr:uid="{00000000-0004-0000-01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9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106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Ostrov, parkoviště a altán ul. U Nemocnice</v>
      </c>
      <c r="F7" s="230"/>
      <c r="G7" s="230"/>
      <c r="H7" s="230"/>
      <c r="L7" s="19"/>
    </row>
    <row r="8" spans="2:46" ht="12" customHeight="1">
      <c r="B8" s="19"/>
      <c r="D8" s="26" t="s">
        <v>107</v>
      </c>
      <c r="L8" s="19"/>
    </row>
    <row r="9" spans="2:46" s="1" customFormat="1" ht="16.5" customHeight="1">
      <c r="B9" s="31"/>
      <c r="E9" s="229" t="s">
        <v>108</v>
      </c>
      <c r="F9" s="231"/>
      <c r="G9" s="231"/>
      <c r="H9" s="231"/>
      <c r="L9" s="31"/>
    </row>
    <row r="10" spans="2:46" s="1" customFormat="1" ht="12" customHeight="1">
      <c r="B10" s="31"/>
      <c r="D10" s="26" t="s">
        <v>109</v>
      </c>
      <c r="L10" s="31"/>
    </row>
    <row r="11" spans="2:46" s="1" customFormat="1" ht="16.5" customHeight="1">
      <c r="B11" s="31"/>
      <c r="E11" s="188" t="s">
        <v>257</v>
      </c>
      <c r="F11" s="231"/>
      <c r="G11" s="231"/>
      <c r="H11" s="231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18</v>
      </c>
      <c r="F13" s="24" t="s">
        <v>91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111</v>
      </c>
      <c r="I14" s="26" t="s">
        <v>22</v>
      </c>
      <c r="J14" s="51" t="str">
        <f>'Rekapitulace stavby'!AN8</f>
        <v>27. 1. 2026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112</v>
      </c>
      <c r="I17" s="26" t="s">
        <v>28</v>
      </c>
      <c r="J17" s="24" t="s">
        <v>29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30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4"/>
      <c r="G20" s="214"/>
      <c r="H20" s="214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32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113</v>
      </c>
      <c r="I23" s="26" t="s">
        <v>28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25</v>
      </c>
      <c r="J25" s="24" t="s">
        <v>114</v>
      </c>
      <c r="L25" s="31"/>
    </row>
    <row r="26" spans="2:12" s="1" customFormat="1" ht="18" customHeight="1">
      <c r="B26" s="31"/>
      <c r="E26" s="24" t="s">
        <v>115</v>
      </c>
      <c r="I26" s="26" t="s">
        <v>28</v>
      </c>
      <c r="J26" s="24" t="s">
        <v>116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ROUND((SUM(BE131:BE290)),  2)</f>
        <v>0</v>
      </c>
      <c r="I35" s="95">
        <v>0.21</v>
      </c>
      <c r="J35" s="85">
        <f>ROUND(((SUM(BE131:BE290))*I35),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ROUND((SUM(BF131:BF290)),  2)</f>
        <v>0</v>
      </c>
      <c r="I36" s="95">
        <v>0.12</v>
      </c>
      <c r="J36" s="85">
        <f>ROUND(((SUM(BF131:BF290))*I36),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ROUND((SUM(BG131:BG290)),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ROUND((SUM(BH131:BH290)),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ROUND((SUM(BI131:BI290)),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Ostrov, parkoviště a altán ul. U Nemocnice</v>
      </c>
      <c r="F85" s="230"/>
      <c r="G85" s="230"/>
      <c r="H85" s="230"/>
      <c r="L85" s="31"/>
    </row>
    <row r="86" spans="2:12" ht="12" customHeight="1">
      <c r="B86" s="19"/>
      <c r="C86" s="26" t="s">
        <v>107</v>
      </c>
      <c r="L86" s="19"/>
    </row>
    <row r="87" spans="2:12" s="1" customFormat="1" ht="16.5" customHeight="1">
      <c r="B87" s="31"/>
      <c r="E87" s="229" t="s">
        <v>108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109</v>
      </c>
      <c r="L88" s="31"/>
    </row>
    <row r="89" spans="2:12" s="1" customFormat="1" ht="16.5" customHeight="1">
      <c r="B89" s="31"/>
      <c r="E89" s="188" t="str">
        <f>E11</f>
        <v>SO-09 - Altán, mobiliář a zpevněné plochy</v>
      </c>
      <c r="F89" s="231"/>
      <c r="G89" s="231"/>
      <c r="H89" s="231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Ostrov</v>
      </c>
      <c r="I91" s="26" t="s">
        <v>22</v>
      </c>
      <c r="J91" s="51" t="str">
        <f>IF(J14="","",J14)</f>
        <v>27. 1. 2026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Ostrov; Jáchymovská 1, 363 01 Ostrov</v>
      </c>
      <c r="I93" s="26" t="s">
        <v>32</v>
      </c>
      <c r="J93" s="29" t="str">
        <f>E23</f>
        <v>FJ Atelier</v>
      </c>
      <c r="L93" s="31"/>
    </row>
    <row r="94" spans="2:12" s="1" customFormat="1" ht="15.2" customHeight="1">
      <c r="B94" s="31"/>
      <c r="C94" s="26" t="s">
        <v>30</v>
      </c>
      <c r="F94" s="24" t="str">
        <f>IF(E20="","",E20)</f>
        <v>Vyplň údaj</v>
      </c>
      <c r="I94" s="26" t="s">
        <v>34</v>
      </c>
      <c r="J94" s="29" t="str">
        <f>E26</f>
        <v>Jung Michal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120</v>
      </c>
      <c r="J98" s="65">
        <f>J131</f>
        <v>0</v>
      </c>
      <c r="L98" s="31"/>
      <c r="AU98" s="16" t="s">
        <v>121</v>
      </c>
    </row>
    <row r="99" spans="2:47" s="8" customFormat="1" ht="24.9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9.899999999999999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J195</f>
        <v>0</v>
      </c>
      <c r="L101" s="111"/>
    </row>
    <row r="102" spans="2:47" s="9" customFormat="1" ht="19.899999999999999" customHeight="1">
      <c r="B102" s="111"/>
      <c r="D102" s="112" t="s">
        <v>258</v>
      </c>
      <c r="E102" s="113"/>
      <c r="F102" s="113"/>
      <c r="G102" s="113"/>
      <c r="H102" s="113"/>
      <c r="I102" s="113"/>
      <c r="J102" s="114">
        <f>J199</f>
        <v>0</v>
      </c>
      <c r="L102" s="111"/>
    </row>
    <row r="103" spans="2:47" s="9" customFormat="1" ht="19.899999999999999" customHeight="1">
      <c r="B103" s="111"/>
      <c r="D103" s="112" t="s">
        <v>259</v>
      </c>
      <c r="E103" s="113"/>
      <c r="F103" s="113"/>
      <c r="G103" s="113"/>
      <c r="H103" s="113"/>
      <c r="I103" s="113"/>
      <c r="J103" s="114">
        <f>J204</f>
        <v>0</v>
      </c>
      <c r="L103" s="111"/>
    </row>
    <row r="104" spans="2:47" s="9" customFormat="1" ht="19.899999999999999" customHeight="1">
      <c r="B104" s="111"/>
      <c r="D104" s="112" t="s">
        <v>125</v>
      </c>
      <c r="E104" s="113"/>
      <c r="F104" s="113"/>
      <c r="G104" s="113"/>
      <c r="H104" s="113"/>
      <c r="I104" s="113"/>
      <c r="J104" s="114">
        <f>J221</f>
        <v>0</v>
      </c>
      <c r="L104" s="111"/>
    </row>
    <row r="105" spans="2:47" s="9" customFormat="1" ht="19.899999999999999" customHeight="1">
      <c r="B105" s="111"/>
      <c r="D105" s="112" t="s">
        <v>260</v>
      </c>
      <c r="E105" s="113"/>
      <c r="F105" s="113"/>
      <c r="G105" s="113"/>
      <c r="H105" s="113"/>
      <c r="I105" s="113"/>
      <c r="J105" s="114">
        <f>J231</f>
        <v>0</v>
      </c>
      <c r="L105" s="111"/>
    </row>
    <row r="106" spans="2:47" s="9" customFormat="1" ht="19.899999999999999" customHeight="1">
      <c r="B106" s="111"/>
      <c r="D106" s="112" t="s">
        <v>261</v>
      </c>
      <c r="E106" s="113"/>
      <c r="F106" s="113"/>
      <c r="G106" s="113"/>
      <c r="H106" s="113"/>
      <c r="I106" s="113"/>
      <c r="J106" s="114">
        <f>J251</f>
        <v>0</v>
      </c>
      <c r="L106" s="111"/>
    </row>
    <row r="107" spans="2:47" s="9" customFormat="1" ht="19.899999999999999" customHeight="1">
      <c r="B107" s="111"/>
      <c r="D107" s="112" t="s">
        <v>262</v>
      </c>
      <c r="E107" s="113"/>
      <c r="F107" s="113"/>
      <c r="G107" s="113"/>
      <c r="H107" s="113"/>
      <c r="I107" s="113"/>
      <c r="J107" s="114">
        <f>J274</f>
        <v>0</v>
      </c>
      <c r="L107" s="111"/>
    </row>
    <row r="108" spans="2:47" s="8" customFormat="1" ht="24.95" customHeight="1">
      <c r="B108" s="107"/>
      <c r="D108" s="108" t="s">
        <v>263</v>
      </c>
      <c r="E108" s="109"/>
      <c r="F108" s="109"/>
      <c r="G108" s="109"/>
      <c r="H108" s="109"/>
      <c r="I108" s="109"/>
      <c r="J108" s="110">
        <f>J286</f>
        <v>0</v>
      </c>
      <c r="L108" s="107"/>
    </row>
    <row r="109" spans="2:47" s="9" customFormat="1" ht="19.899999999999999" customHeight="1">
      <c r="B109" s="111"/>
      <c r="D109" s="112" t="s">
        <v>264</v>
      </c>
      <c r="E109" s="113"/>
      <c r="F109" s="113"/>
      <c r="G109" s="113"/>
      <c r="H109" s="113"/>
      <c r="I109" s="113"/>
      <c r="J109" s="114">
        <f>J287</f>
        <v>0</v>
      </c>
      <c r="L109" s="111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126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29" t="str">
        <f>E7</f>
        <v>Ostrov, parkoviště a altán ul. U Nemocnice</v>
      </c>
      <c r="F119" s="230"/>
      <c r="G119" s="230"/>
      <c r="H119" s="230"/>
      <c r="L119" s="31"/>
    </row>
    <row r="120" spans="2:12" ht="12" customHeight="1">
      <c r="B120" s="19"/>
      <c r="C120" s="26" t="s">
        <v>107</v>
      </c>
      <c r="L120" s="19"/>
    </row>
    <row r="121" spans="2:12" s="1" customFormat="1" ht="16.5" customHeight="1">
      <c r="B121" s="31"/>
      <c r="E121" s="229" t="s">
        <v>108</v>
      </c>
      <c r="F121" s="231"/>
      <c r="G121" s="231"/>
      <c r="H121" s="231"/>
      <c r="L121" s="31"/>
    </row>
    <row r="122" spans="2:12" s="1" customFormat="1" ht="12" customHeight="1">
      <c r="B122" s="31"/>
      <c r="C122" s="26" t="s">
        <v>109</v>
      </c>
      <c r="L122" s="31"/>
    </row>
    <row r="123" spans="2:12" s="1" customFormat="1" ht="16.5" customHeight="1">
      <c r="B123" s="31"/>
      <c r="E123" s="188" t="str">
        <f>E11</f>
        <v>SO-09 - Altán, mobiliář a zpevněné plochy</v>
      </c>
      <c r="F123" s="231"/>
      <c r="G123" s="231"/>
      <c r="H123" s="231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>Ostrov</v>
      </c>
      <c r="I125" s="26" t="s">
        <v>22</v>
      </c>
      <c r="J125" s="51" t="str">
        <f>IF(J14="","",J14)</f>
        <v>27. 1. 2026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E17</f>
        <v>Město Ostrov; Jáchymovská 1, 363 01 Ostrov</v>
      </c>
      <c r="I127" s="26" t="s">
        <v>32</v>
      </c>
      <c r="J127" s="29" t="str">
        <f>E23</f>
        <v>FJ Atelier</v>
      </c>
      <c r="L127" s="31"/>
    </row>
    <row r="128" spans="2:12" s="1" customFormat="1" ht="15.2" customHeight="1">
      <c r="B128" s="31"/>
      <c r="C128" s="26" t="s">
        <v>30</v>
      </c>
      <c r="F128" s="24" t="str">
        <f>IF(E20="","",E20)</f>
        <v>Vyplň údaj</v>
      </c>
      <c r="I128" s="26" t="s">
        <v>34</v>
      </c>
      <c r="J128" s="29" t="str">
        <f>E26</f>
        <v>Jung Michal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127</v>
      </c>
      <c r="D130" s="117" t="s">
        <v>61</v>
      </c>
      <c r="E130" s="117" t="s">
        <v>57</v>
      </c>
      <c r="F130" s="117" t="s">
        <v>58</v>
      </c>
      <c r="G130" s="117" t="s">
        <v>128</v>
      </c>
      <c r="H130" s="117" t="s">
        <v>129</v>
      </c>
      <c r="I130" s="117" t="s">
        <v>130</v>
      </c>
      <c r="J130" s="117" t="s">
        <v>119</v>
      </c>
      <c r="K130" s="118" t="s">
        <v>131</v>
      </c>
      <c r="L130" s="115"/>
      <c r="M130" s="58" t="s">
        <v>1</v>
      </c>
      <c r="N130" s="59" t="s">
        <v>40</v>
      </c>
      <c r="O130" s="59" t="s">
        <v>132</v>
      </c>
      <c r="P130" s="59" t="s">
        <v>133</v>
      </c>
      <c r="Q130" s="59" t="s">
        <v>134</v>
      </c>
      <c r="R130" s="59" t="s">
        <v>135</v>
      </c>
      <c r="S130" s="59" t="s">
        <v>136</v>
      </c>
      <c r="T130" s="60" t="s">
        <v>137</v>
      </c>
    </row>
    <row r="131" spans="2:65" s="1" customFormat="1" ht="22.9" customHeight="1">
      <c r="B131" s="31"/>
      <c r="C131" s="63" t="s">
        <v>138</v>
      </c>
      <c r="J131" s="119">
        <f>BK131</f>
        <v>0</v>
      </c>
      <c r="L131" s="31"/>
      <c r="M131" s="61"/>
      <c r="N131" s="52"/>
      <c r="O131" s="52"/>
      <c r="P131" s="120">
        <f>P132+P286</f>
        <v>0</v>
      </c>
      <c r="Q131" s="52"/>
      <c r="R131" s="120">
        <f>R132+R286</f>
        <v>73.042722949999998</v>
      </c>
      <c r="S131" s="52"/>
      <c r="T131" s="121">
        <f>T132+T286</f>
        <v>0</v>
      </c>
      <c r="AT131" s="16" t="s">
        <v>75</v>
      </c>
      <c r="AU131" s="16" t="s">
        <v>121</v>
      </c>
      <c r="BK131" s="122">
        <f>BK132+BK286</f>
        <v>0</v>
      </c>
    </row>
    <row r="132" spans="2:65" s="11" customFormat="1" ht="25.9" customHeight="1">
      <c r="B132" s="123"/>
      <c r="D132" s="124" t="s">
        <v>75</v>
      </c>
      <c r="E132" s="125" t="s">
        <v>139</v>
      </c>
      <c r="F132" s="125" t="s">
        <v>140</v>
      </c>
      <c r="I132" s="126"/>
      <c r="J132" s="127">
        <f>BK132</f>
        <v>0</v>
      </c>
      <c r="L132" s="123"/>
      <c r="M132" s="128"/>
      <c r="P132" s="129">
        <f>P133+P195+P199+P204+P221+P231+P251+P274</f>
        <v>0</v>
      </c>
      <c r="R132" s="129">
        <f>R133+R195+R199+R204+R221+R231+R251+R274</f>
        <v>73.042722949999998</v>
      </c>
      <c r="T132" s="130">
        <f>T133+T195+T199+T204+T221+T231+T251+T274</f>
        <v>0</v>
      </c>
      <c r="AR132" s="124" t="s">
        <v>83</v>
      </c>
      <c r="AT132" s="131" t="s">
        <v>75</v>
      </c>
      <c r="AU132" s="131" t="s">
        <v>76</v>
      </c>
      <c r="AY132" s="124" t="s">
        <v>141</v>
      </c>
      <c r="BK132" s="132">
        <f>BK133+BK195+BK199+BK204+BK221+BK231+BK251+BK274</f>
        <v>0</v>
      </c>
    </row>
    <row r="133" spans="2:65" s="11" customFormat="1" ht="22.9" customHeight="1">
      <c r="B133" s="123"/>
      <c r="D133" s="124" t="s">
        <v>75</v>
      </c>
      <c r="E133" s="133" t="s">
        <v>83</v>
      </c>
      <c r="F133" s="133" t="s">
        <v>142</v>
      </c>
      <c r="I133" s="126"/>
      <c r="J133" s="134">
        <f>BK133</f>
        <v>0</v>
      </c>
      <c r="L133" s="123"/>
      <c r="M133" s="128"/>
      <c r="P133" s="129">
        <f>SUM(P134:P194)</f>
        <v>0</v>
      </c>
      <c r="R133" s="129">
        <f>SUM(R134:R194)</f>
        <v>6.1600000000000005E-3</v>
      </c>
      <c r="T133" s="130">
        <f>SUM(T134:T194)</f>
        <v>0</v>
      </c>
      <c r="AR133" s="124" t="s">
        <v>83</v>
      </c>
      <c r="AT133" s="131" t="s">
        <v>75</v>
      </c>
      <c r="AU133" s="131" t="s">
        <v>83</v>
      </c>
      <c r="AY133" s="124" t="s">
        <v>141</v>
      </c>
      <c r="BK133" s="132">
        <f>SUM(BK134:BK194)</f>
        <v>0</v>
      </c>
    </row>
    <row r="134" spans="2:65" s="1" customFormat="1" ht="24.2" customHeight="1">
      <c r="B134" s="31"/>
      <c r="C134" s="135" t="s">
        <v>83</v>
      </c>
      <c r="D134" s="135" t="s">
        <v>143</v>
      </c>
      <c r="E134" s="136" t="s">
        <v>144</v>
      </c>
      <c r="F134" s="137" t="s">
        <v>145</v>
      </c>
      <c r="G134" s="138" t="s">
        <v>146</v>
      </c>
      <c r="H134" s="139">
        <v>308</v>
      </c>
      <c r="I134" s="140"/>
      <c r="J134" s="141">
        <f>ROUND(I134*H134,2)</f>
        <v>0</v>
      </c>
      <c r="K134" s="137" t="s">
        <v>147</v>
      </c>
      <c r="L134" s="31"/>
      <c r="M134" s="142" t="s">
        <v>1</v>
      </c>
      <c r="N134" s="143" t="s">
        <v>41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148</v>
      </c>
      <c r="AT134" s="146" t="s">
        <v>143</v>
      </c>
      <c r="AU134" s="146" t="s">
        <v>89</v>
      </c>
      <c r="AY134" s="16" t="s">
        <v>141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83</v>
      </c>
      <c r="BK134" s="147">
        <f>ROUND(I134*H134,2)</f>
        <v>0</v>
      </c>
      <c r="BL134" s="16" t="s">
        <v>148</v>
      </c>
      <c r="BM134" s="146" t="s">
        <v>265</v>
      </c>
    </row>
    <row r="135" spans="2:65" s="1" customFormat="1">
      <c r="B135" s="31"/>
      <c r="D135" s="148" t="s">
        <v>150</v>
      </c>
      <c r="F135" s="149" t="s">
        <v>145</v>
      </c>
      <c r="I135" s="150"/>
      <c r="L135" s="31"/>
      <c r="M135" s="151"/>
      <c r="T135" s="55"/>
      <c r="AT135" s="16" t="s">
        <v>150</v>
      </c>
      <c r="AU135" s="16" t="s">
        <v>89</v>
      </c>
    </row>
    <row r="136" spans="2:65" s="1" customFormat="1">
      <c r="B136" s="31"/>
      <c r="D136" s="152" t="s">
        <v>151</v>
      </c>
      <c r="F136" s="153" t="s">
        <v>152</v>
      </c>
      <c r="I136" s="150"/>
      <c r="L136" s="31"/>
      <c r="M136" s="151"/>
      <c r="T136" s="55"/>
      <c r="AT136" s="16" t="s">
        <v>151</v>
      </c>
      <c r="AU136" s="16" t="s">
        <v>89</v>
      </c>
    </row>
    <row r="137" spans="2:65" s="12" customFormat="1">
      <c r="B137" s="154"/>
      <c r="D137" s="148" t="s">
        <v>153</v>
      </c>
      <c r="E137" s="155" t="s">
        <v>1</v>
      </c>
      <c r="F137" s="156" t="s">
        <v>266</v>
      </c>
      <c r="H137" s="157">
        <v>185</v>
      </c>
      <c r="I137" s="158"/>
      <c r="L137" s="154"/>
      <c r="M137" s="159"/>
      <c r="T137" s="160"/>
      <c r="AT137" s="155" t="s">
        <v>153</v>
      </c>
      <c r="AU137" s="155" t="s">
        <v>89</v>
      </c>
      <c r="AV137" s="12" t="s">
        <v>89</v>
      </c>
      <c r="AW137" s="12" t="s">
        <v>33</v>
      </c>
      <c r="AX137" s="12" t="s">
        <v>76</v>
      </c>
      <c r="AY137" s="155" t="s">
        <v>141</v>
      </c>
    </row>
    <row r="138" spans="2:65" s="12" customFormat="1">
      <c r="B138" s="154"/>
      <c r="D138" s="148" t="s">
        <v>153</v>
      </c>
      <c r="E138" s="155" t="s">
        <v>1</v>
      </c>
      <c r="F138" s="156" t="s">
        <v>267</v>
      </c>
      <c r="H138" s="157">
        <v>123</v>
      </c>
      <c r="I138" s="158"/>
      <c r="L138" s="154"/>
      <c r="M138" s="159"/>
      <c r="T138" s="160"/>
      <c r="AT138" s="155" t="s">
        <v>153</v>
      </c>
      <c r="AU138" s="155" t="s">
        <v>89</v>
      </c>
      <c r="AV138" s="12" t="s">
        <v>89</v>
      </c>
      <c r="AW138" s="12" t="s">
        <v>33</v>
      </c>
      <c r="AX138" s="12" t="s">
        <v>76</v>
      </c>
      <c r="AY138" s="155" t="s">
        <v>141</v>
      </c>
    </row>
    <row r="139" spans="2:65" s="13" customFormat="1">
      <c r="B139" s="161"/>
      <c r="D139" s="148" t="s">
        <v>153</v>
      </c>
      <c r="E139" s="162" t="s">
        <v>1</v>
      </c>
      <c r="F139" s="163" t="s">
        <v>168</v>
      </c>
      <c r="H139" s="164">
        <v>308</v>
      </c>
      <c r="I139" s="165"/>
      <c r="L139" s="161"/>
      <c r="M139" s="166"/>
      <c r="T139" s="167"/>
      <c r="AT139" s="162" t="s">
        <v>153</v>
      </c>
      <c r="AU139" s="162" t="s">
        <v>89</v>
      </c>
      <c r="AV139" s="13" t="s">
        <v>148</v>
      </c>
      <c r="AW139" s="13" t="s">
        <v>33</v>
      </c>
      <c r="AX139" s="13" t="s">
        <v>83</v>
      </c>
      <c r="AY139" s="162" t="s">
        <v>141</v>
      </c>
    </row>
    <row r="140" spans="2:65" s="1" customFormat="1" ht="24.2" customHeight="1">
      <c r="B140" s="31"/>
      <c r="C140" s="135" t="s">
        <v>89</v>
      </c>
      <c r="D140" s="135" t="s">
        <v>143</v>
      </c>
      <c r="E140" s="136" t="s">
        <v>155</v>
      </c>
      <c r="F140" s="137" t="s">
        <v>156</v>
      </c>
      <c r="G140" s="138" t="s">
        <v>146</v>
      </c>
      <c r="H140" s="139">
        <v>308</v>
      </c>
      <c r="I140" s="140"/>
      <c r="J140" s="141">
        <f>ROUND(I140*H140,2)</f>
        <v>0</v>
      </c>
      <c r="K140" s="137" t="s">
        <v>147</v>
      </c>
      <c r="L140" s="31"/>
      <c r="M140" s="142" t="s">
        <v>1</v>
      </c>
      <c r="N140" s="143" t="s">
        <v>41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148</v>
      </c>
      <c r="AT140" s="146" t="s">
        <v>143</v>
      </c>
      <c r="AU140" s="146" t="s">
        <v>89</v>
      </c>
      <c r="AY140" s="16" t="s">
        <v>141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83</v>
      </c>
      <c r="BK140" s="147">
        <f>ROUND(I140*H140,2)</f>
        <v>0</v>
      </c>
      <c r="BL140" s="16" t="s">
        <v>148</v>
      </c>
      <c r="BM140" s="146" t="s">
        <v>268</v>
      </c>
    </row>
    <row r="141" spans="2:65" s="1" customFormat="1">
      <c r="B141" s="31"/>
      <c r="D141" s="148" t="s">
        <v>150</v>
      </c>
      <c r="F141" s="149" t="s">
        <v>156</v>
      </c>
      <c r="I141" s="150"/>
      <c r="L141" s="31"/>
      <c r="M141" s="151"/>
      <c r="T141" s="55"/>
      <c r="AT141" s="16" t="s">
        <v>150</v>
      </c>
      <c r="AU141" s="16" t="s">
        <v>89</v>
      </c>
    </row>
    <row r="142" spans="2:65" s="1" customFormat="1">
      <c r="B142" s="31"/>
      <c r="D142" s="152" t="s">
        <v>151</v>
      </c>
      <c r="F142" s="153" t="s">
        <v>158</v>
      </c>
      <c r="I142" s="150"/>
      <c r="L142" s="31"/>
      <c r="M142" s="151"/>
      <c r="T142" s="55"/>
      <c r="AT142" s="16" t="s">
        <v>151</v>
      </c>
      <c r="AU142" s="16" t="s">
        <v>89</v>
      </c>
    </row>
    <row r="143" spans="2:65" s="12" customFormat="1">
      <c r="B143" s="154"/>
      <c r="D143" s="148" t="s">
        <v>153</v>
      </c>
      <c r="E143" s="155" t="s">
        <v>1</v>
      </c>
      <c r="F143" s="156" t="s">
        <v>266</v>
      </c>
      <c r="H143" s="157">
        <v>185</v>
      </c>
      <c r="I143" s="158"/>
      <c r="L143" s="154"/>
      <c r="M143" s="159"/>
      <c r="T143" s="160"/>
      <c r="AT143" s="155" t="s">
        <v>153</v>
      </c>
      <c r="AU143" s="155" t="s">
        <v>89</v>
      </c>
      <c r="AV143" s="12" t="s">
        <v>89</v>
      </c>
      <c r="AW143" s="12" t="s">
        <v>33</v>
      </c>
      <c r="AX143" s="12" t="s">
        <v>76</v>
      </c>
      <c r="AY143" s="155" t="s">
        <v>141</v>
      </c>
    </row>
    <row r="144" spans="2:65" s="12" customFormat="1">
      <c r="B144" s="154"/>
      <c r="D144" s="148" t="s">
        <v>153</v>
      </c>
      <c r="E144" s="155" t="s">
        <v>1</v>
      </c>
      <c r="F144" s="156" t="s">
        <v>267</v>
      </c>
      <c r="H144" s="157">
        <v>123</v>
      </c>
      <c r="I144" s="158"/>
      <c r="L144" s="154"/>
      <c r="M144" s="159"/>
      <c r="T144" s="160"/>
      <c r="AT144" s="155" t="s">
        <v>153</v>
      </c>
      <c r="AU144" s="155" t="s">
        <v>89</v>
      </c>
      <c r="AV144" s="12" t="s">
        <v>89</v>
      </c>
      <c r="AW144" s="12" t="s">
        <v>33</v>
      </c>
      <c r="AX144" s="12" t="s">
        <v>76</v>
      </c>
      <c r="AY144" s="155" t="s">
        <v>141</v>
      </c>
    </row>
    <row r="145" spans="2:65" s="13" customFormat="1">
      <c r="B145" s="161"/>
      <c r="D145" s="148" t="s">
        <v>153</v>
      </c>
      <c r="E145" s="162" t="s">
        <v>1</v>
      </c>
      <c r="F145" s="163" t="s">
        <v>168</v>
      </c>
      <c r="H145" s="164">
        <v>308</v>
      </c>
      <c r="I145" s="165"/>
      <c r="L145" s="161"/>
      <c r="M145" s="166"/>
      <c r="T145" s="167"/>
      <c r="AT145" s="162" t="s">
        <v>153</v>
      </c>
      <c r="AU145" s="162" t="s">
        <v>89</v>
      </c>
      <c r="AV145" s="13" t="s">
        <v>148</v>
      </c>
      <c r="AW145" s="13" t="s">
        <v>33</v>
      </c>
      <c r="AX145" s="13" t="s">
        <v>83</v>
      </c>
      <c r="AY145" s="162" t="s">
        <v>141</v>
      </c>
    </row>
    <row r="146" spans="2:65" s="1" customFormat="1" ht="33" customHeight="1">
      <c r="B146" s="31"/>
      <c r="C146" s="135" t="s">
        <v>159</v>
      </c>
      <c r="D146" s="135" t="s">
        <v>143</v>
      </c>
      <c r="E146" s="136" t="s">
        <v>269</v>
      </c>
      <c r="F146" s="137" t="s">
        <v>270</v>
      </c>
      <c r="G146" s="138" t="s">
        <v>162</v>
      </c>
      <c r="H146" s="139">
        <v>41.313000000000002</v>
      </c>
      <c r="I146" s="140"/>
      <c r="J146" s="141">
        <f>ROUND(I146*H146,2)</f>
        <v>0</v>
      </c>
      <c r="K146" s="137" t="s">
        <v>147</v>
      </c>
      <c r="L146" s="31"/>
      <c r="M146" s="142" t="s">
        <v>1</v>
      </c>
      <c r="N146" s="143" t="s">
        <v>41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148</v>
      </c>
      <c r="AT146" s="146" t="s">
        <v>143</v>
      </c>
      <c r="AU146" s="146" t="s">
        <v>89</v>
      </c>
      <c r="AY146" s="16" t="s">
        <v>141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6" t="s">
        <v>83</v>
      </c>
      <c r="BK146" s="147">
        <f>ROUND(I146*H146,2)</f>
        <v>0</v>
      </c>
      <c r="BL146" s="16" t="s">
        <v>148</v>
      </c>
      <c r="BM146" s="146" t="s">
        <v>271</v>
      </c>
    </row>
    <row r="147" spans="2:65" s="1" customFormat="1">
      <c r="B147" s="31"/>
      <c r="D147" s="148" t="s">
        <v>150</v>
      </c>
      <c r="F147" s="149" t="s">
        <v>270</v>
      </c>
      <c r="I147" s="150"/>
      <c r="L147" s="31"/>
      <c r="M147" s="151"/>
      <c r="T147" s="55"/>
      <c r="AT147" s="16" t="s">
        <v>150</v>
      </c>
      <c r="AU147" s="16" t="s">
        <v>89</v>
      </c>
    </row>
    <row r="148" spans="2:65" s="1" customFormat="1">
      <c r="B148" s="31"/>
      <c r="D148" s="152" t="s">
        <v>151</v>
      </c>
      <c r="F148" s="153" t="s">
        <v>272</v>
      </c>
      <c r="I148" s="150"/>
      <c r="L148" s="31"/>
      <c r="M148" s="151"/>
      <c r="T148" s="55"/>
      <c r="AT148" s="16" t="s">
        <v>151</v>
      </c>
      <c r="AU148" s="16" t="s">
        <v>89</v>
      </c>
    </row>
    <row r="149" spans="2:65" s="12" customFormat="1">
      <c r="B149" s="154"/>
      <c r="D149" s="148" t="s">
        <v>153</v>
      </c>
      <c r="E149" s="155" t="s">
        <v>1</v>
      </c>
      <c r="F149" s="156" t="s">
        <v>273</v>
      </c>
      <c r="H149" s="157">
        <v>22.361999999999998</v>
      </c>
      <c r="I149" s="158"/>
      <c r="L149" s="154"/>
      <c r="M149" s="159"/>
      <c r="T149" s="160"/>
      <c r="AT149" s="155" t="s">
        <v>153</v>
      </c>
      <c r="AU149" s="155" t="s">
        <v>89</v>
      </c>
      <c r="AV149" s="12" t="s">
        <v>89</v>
      </c>
      <c r="AW149" s="12" t="s">
        <v>33</v>
      </c>
      <c r="AX149" s="12" t="s">
        <v>76</v>
      </c>
      <c r="AY149" s="155" t="s">
        <v>141</v>
      </c>
    </row>
    <row r="150" spans="2:65" s="12" customFormat="1">
      <c r="B150" s="154"/>
      <c r="D150" s="148" t="s">
        <v>153</v>
      </c>
      <c r="E150" s="155" t="s">
        <v>1</v>
      </c>
      <c r="F150" s="156" t="s">
        <v>274</v>
      </c>
      <c r="H150" s="157">
        <v>18.951000000000001</v>
      </c>
      <c r="I150" s="158"/>
      <c r="L150" s="154"/>
      <c r="M150" s="159"/>
      <c r="T150" s="160"/>
      <c r="AT150" s="155" t="s">
        <v>153</v>
      </c>
      <c r="AU150" s="155" t="s">
        <v>89</v>
      </c>
      <c r="AV150" s="12" t="s">
        <v>89</v>
      </c>
      <c r="AW150" s="12" t="s">
        <v>33</v>
      </c>
      <c r="AX150" s="12" t="s">
        <v>76</v>
      </c>
      <c r="AY150" s="155" t="s">
        <v>141</v>
      </c>
    </row>
    <row r="151" spans="2:65" s="13" customFormat="1">
      <c r="B151" s="161"/>
      <c r="D151" s="148" t="s">
        <v>153</v>
      </c>
      <c r="E151" s="162" t="s">
        <v>1</v>
      </c>
      <c r="F151" s="163" t="s">
        <v>168</v>
      </c>
      <c r="H151" s="164">
        <v>41.313000000000002</v>
      </c>
      <c r="I151" s="165"/>
      <c r="L151" s="161"/>
      <c r="M151" s="166"/>
      <c r="T151" s="167"/>
      <c r="AT151" s="162" t="s">
        <v>153</v>
      </c>
      <c r="AU151" s="162" t="s">
        <v>89</v>
      </c>
      <c r="AV151" s="13" t="s">
        <v>148</v>
      </c>
      <c r="AW151" s="13" t="s">
        <v>33</v>
      </c>
      <c r="AX151" s="13" t="s">
        <v>83</v>
      </c>
      <c r="AY151" s="162" t="s">
        <v>141</v>
      </c>
    </row>
    <row r="152" spans="2:65" s="1" customFormat="1" ht="62.65" customHeight="1">
      <c r="B152" s="31"/>
      <c r="C152" s="135" t="s">
        <v>148</v>
      </c>
      <c r="D152" s="135" t="s">
        <v>143</v>
      </c>
      <c r="E152" s="136" t="s">
        <v>169</v>
      </c>
      <c r="F152" s="137" t="s">
        <v>170</v>
      </c>
      <c r="G152" s="138" t="s">
        <v>162</v>
      </c>
      <c r="H152" s="139">
        <v>56.07</v>
      </c>
      <c r="I152" s="140"/>
      <c r="J152" s="141">
        <f>ROUND(I152*H152,2)</f>
        <v>0</v>
      </c>
      <c r="K152" s="137" t="s">
        <v>147</v>
      </c>
      <c r="L152" s="31"/>
      <c r="M152" s="142" t="s">
        <v>1</v>
      </c>
      <c r="N152" s="143" t="s">
        <v>41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148</v>
      </c>
      <c r="AT152" s="146" t="s">
        <v>143</v>
      </c>
      <c r="AU152" s="146" t="s">
        <v>89</v>
      </c>
      <c r="AY152" s="16" t="s">
        <v>141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6" t="s">
        <v>83</v>
      </c>
      <c r="BK152" s="147">
        <f>ROUND(I152*H152,2)</f>
        <v>0</v>
      </c>
      <c r="BL152" s="16" t="s">
        <v>148</v>
      </c>
      <c r="BM152" s="146" t="s">
        <v>275</v>
      </c>
    </row>
    <row r="153" spans="2:65" s="1" customFormat="1">
      <c r="B153" s="31"/>
      <c r="D153" s="148" t="s">
        <v>150</v>
      </c>
      <c r="F153" s="149" t="s">
        <v>170</v>
      </c>
      <c r="I153" s="150"/>
      <c r="L153" s="31"/>
      <c r="M153" s="151"/>
      <c r="T153" s="55"/>
      <c r="AT153" s="16" t="s">
        <v>150</v>
      </c>
      <c r="AU153" s="16" t="s">
        <v>89</v>
      </c>
    </row>
    <row r="154" spans="2:65" s="1" customFormat="1">
      <c r="B154" s="31"/>
      <c r="D154" s="152" t="s">
        <v>151</v>
      </c>
      <c r="F154" s="153" t="s">
        <v>172</v>
      </c>
      <c r="I154" s="150"/>
      <c r="L154" s="31"/>
      <c r="M154" s="151"/>
      <c r="T154" s="55"/>
      <c r="AT154" s="16" t="s">
        <v>151</v>
      </c>
      <c r="AU154" s="16" t="s">
        <v>89</v>
      </c>
    </row>
    <row r="155" spans="2:65" s="12" customFormat="1">
      <c r="B155" s="154"/>
      <c r="D155" s="148" t="s">
        <v>153</v>
      </c>
      <c r="E155" s="155" t="s">
        <v>1</v>
      </c>
      <c r="F155" s="156" t="s">
        <v>276</v>
      </c>
      <c r="H155" s="157">
        <v>30.35</v>
      </c>
      <c r="I155" s="158"/>
      <c r="L155" s="154"/>
      <c r="M155" s="159"/>
      <c r="T155" s="160"/>
      <c r="AT155" s="155" t="s">
        <v>153</v>
      </c>
      <c r="AU155" s="155" t="s">
        <v>89</v>
      </c>
      <c r="AV155" s="12" t="s">
        <v>89</v>
      </c>
      <c r="AW155" s="12" t="s">
        <v>33</v>
      </c>
      <c r="AX155" s="12" t="s">
        <v>76</v>
      </c>
      <c r="AY155" s="155" t="s">
        <v>141</v>
      </c>
    </row>
    <row r="156" spans="2:65" s="12" customFormat="1">
      <c r="B156" s="154"/>
      <c r="D156" s="148" t="s">
        <v>153</v>
      </c>
      <c r="E156" s="155" t="s">
        <v>1</v>
      </c>
      <c r="F156" s="156" t="s">
        <v>277</v>
      </c>
      <c r="H156" s="157">
        <v>25.72</v>
      </c>
      <c r="I156" s="158"/>
      <c r="L156" s="154"/>
      <c r="M156" s="159"/>
      <c r="T156" s="160"/>
      <c r="AT156" s="155" t="s">
        <v>153</v>
      </c>
      <c r="AU156" s="155" t="s">
        <v>89</v>
      </c>
      <c r="AV156" s="12" t="s">
        <v>89</v>
      </c>
      <c r="AW156" s="12" t="s">
        <v>33</v>
      </c>
      <c r="AX156" s="12" t="s">
        <v>76</v>
      </c>
      <c r="AY156" s="155" t="s">
        <v>141</v>
      </c>
    </row>
    <row r="157" spans="2:65" s="13" customFormat="1">
      <c r="B157" s="161"/>
      <c r="D157" s="148" t="s">
        <v>153</v>
      </c>
      <c r="E157" s="162" t="s">
        <v>1</v>
      </c>
      <c r="F157" s="163" t="s">
        <v>168</v>
      </c>
      <c r="H157" s="164">
        <v>56.07</v>
      </c>
      <c r="I157" s="165"/>
      <c r="L157" s="161"/>
      <c r="M157" s="166"/>
      <c r="T157" s="167"/>
      <c r="AT157" s="162" t="s">
        <v>153</v>
      </c>
      <c r="AU157" s="162" t="s">
        <v>89</v>
      </c>
      <c r="AV157" s="13" t="s">
        <v>148</v>
      </c>
      <c r="AW157" s="13" t="s">
        <v>33</v>
      </c>
      <c r="AX157" s="13" t="s">
        <v>83</v>
      </c>
      <c r="AY157" s="162" t="s">
        <v>141</v>
      </c>
    </row>
    <row r="158" spans="2:65" s="1" customFormat="1" ht="66.75" customHeight="1">
      <c r="B158" s="31"/>
      <c r="C158" s="135" t="s">
        <v>174</v>
      </c>
      <c r="D158" s="135" t="s">
        <v>143</v>
      </c>
      <c r="E158" s="136" t="s">
        <v>175</v>
      </c>
      <c r="F158" s="137" t="s">
        <v>176</v>
      </c>
      <c r="G158" s="138" t="s">
        <v>162</v>
      </c>
      <c r="H158" s="139">
        <v>56.07</v>
      </c>
      <c r="I158" s="140"/>
      <c r="J158" s="141">
        <f>ROUND(I158*H158,2)</f>
        <v>0</v>
      </c>
      <c r="K158" s="137" t="s">
        <v>147</v>
      </c>
      <c r="L158" s="31"/>
      <c r="M158" s="142" t="s">
        <v>1</v>
      </c>
      <c r="N158" s="143" t="s">
        <v>41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148</v>
      </c>
      <c r="AT158" s="146" t="s">
        <v>143</v>
      </c>
      <c r="AU158" s="146" t="s">
        <v>89</v>
      </c>
      <c r="AY158" s="16" t="s">
        <v>141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6" t="s">
        <v>83</v>
      </c>
      <c r="BK158" s="147">
        <f>ROUND(I158*H158,2)</f>
        <v>0</v>
      </c>
      <c r="BL158" s="16" t="s">
        <v>148</v>
      </c>
      <c r="BM158" s="146" t="s">
        <v>278</v>
      </c>
    </row>
    <row r="159" spans="2:65" s="1" customFormat="1">
      <c r="B159" s="31"/>
      <c r="D159" s="148" t="s">
        <v>150</v>
      </c>
      <c r="F159" s="149" t="s">
        <v>178</v>
      </c>
      <c r="I159" s="150"/>
      <c r="L159" s="31"/>
      <c r="M159" s="151"/>
      <c r="T159" s="55"/>
      <c r="AT159" s="16" t="s">
        <v>150</v>
      </c>
      <c r="AU159" s="16" t="s">
        <v>89</v>
      </c>
    </row>
    <row r="160" spans="2:65" s="1" customFormat="1">
      <c r="B160" s="31"/>
      <c r="D160" s="152" t="s">
        <v>151</v>
      </c>
      <c r="F160" s="153" t="s">
        <v>179</v>
      </c>
      <c r="I160" s="150"/>
      <c r="L160" s="31"/>
      <c r="M160" s="151"/>
      <c r="T160" s="55"/>
      <c r="AT160" s="16" t="s">
        <v>151</v>
      </c>
      <c r="AU160" s="16" t="s">
        <v>89</v>
      </c>
    </row>
    <row r="161" spans="2:65" s="12" customFormat="1">
      <c r="B161" s="154"/>
      <c r="D161" s="148" t="s">
        <v>153</v>
      </c>
      <c r="E161" s="155" t="s">
        <v>1</v>
      </c>
      <c r="F161" s="156" t="s">
        <v>276</v>
      </c>
      <c r="H161" s="157">
        <v>30.35</v>
      </c>
      <c r="I161" s="158"/>
      <c r="L161" s="154"/>
      <c r="M161" s="159"/>
      <c r="T161" s="160"/>
      <c r="AT161" s="155" t="s">
        <v>153</v>
      </c>
      <c r="AU161" s="155" t="s">
        <v>89</v>
      </c>
      <c r="AV161" s="12" t="s">
        <v>89</v>
      </c>
      <c r="AW161" s="12" t="s">
        <v>33</v>
      </c>
      <c r="AX161" s="12" t="s">
        <v>76</v>
      </c>
      <c r="AY161" s="155" t="s">
        <v>141</v>
      </c>
    </row>
    <row r="162" spans="2:65" s="12" customFormat="1">
      <c r="B162" s="154"/>
      <c r="D162" s="148" t="s">
        <v>153</v>
      </c>
      <c r="E162" s="155" t="s">
        <v>1</v>
      </c>
      <c r="F162" s="156" t="s">
        <v>277</v>
      </c>
      <c r="H162" s="157">
        <v>25.72</v>
      </c>
      <c r="I162" s="158"/>
      <c r="L162" s="154"/>
      <c r="M162" s="159"/>
      <c r="T162" s="160"/>
      <c r="AT162" s="155" t="s">
        <v>153</v>
      </c>
      <c r="AU162" s="155" t="s">
        <v>89</v>
      </c>
      <c r="AV162" s="12" t="s">
        <v>89</v>
      </c>
      <c r="AW162" s="12" t="s">
        <v>33</v>
      </c>
      <c r="AX162" s="12" t="s">
        <v>76</v>
      </c>
      <c r="AY162" s="155" t="s">
        <v>141</v>
      </c>
    </row>
    <row r="163" spans="2:65" s="13" customFormat="1">
      <c r="B163" s="161"/>
      <c r="D163" s="148" t="s">
        <v>153</v>
      </c>
      <c r="E163" s="162" t="s">
        <v>1</v>
      </c>
      <c r="F163" s="163" t="s">
        <v>168</v>
      </c>
      <c r="H163" s="164">
        <v>56.07</v>
      </c>
      <c r="I163" s="165"/>
      <c r="L163" s="161"/>
      <c r="M163" s="166"/>
      <c r="T163" s="167"/>
      <c r="AT163" s="162" t="s">
        <v>153</v>
      </c>
      <c r="AU163" s="162" t="s">
        <v>89</v>
      </c>
      <c r="AV163" s="13" t="s">
        <v>148</v>
      </c>
      <c r="AW163" s="13" t="s">
        <v>33</v>
      </c>
      <c r="AX163" s="13" t="s">
        <v>83</v>
      </c>
      <c r="AY163" s="162" t="s">
        <v>141</v>
      </c>
    </row>
    <row r="164" spans="2:65" s="1" customFormat="1" ht="44.25" customHeight="1">
      <c r="B164" s="31"/>
      <c r="C164" s="135" t="s">
        <v>180</v>
      </c>
      <c r="D164" s="135" t="s">
        <v>143</v>
      </c>
      <c r="E164" s="136" t="s">
        <v>181</v>
      </c>
      <c r="F164" s="137" t="s">
        <v>182</v>
      </c>
      <c r="G164" s="138" t="s">
        <v>183</v>
      </c>
      <c r="H164" s="139">
        <v>56.07</v>
      </c>
      <c r="I164" s="140"/>
      <c r="J164" s="141">
        <f>ROUND(I164*H164,2)</f>
        <v>0</v>
      </c>
      <c r="K164" s="137" t="s">
        <v>147</v>
      </c>
      <c r="L164" s="31"/>
      <c r="M164" s="142" t="s">
        <v>1</v>
      </c>
      <c r="N164" s="143" t="s">
        <v>41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148</v>
      </c>
      <c r="AT164" s="146" t="s">
        <v>143</v>
      </c>
      <c r="AU164" s="146" t="s">
        <v>89</v>
      </c>
      <c r="AY164" s="16" t="s">
        <v>141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6" t="s">
        <v>83</v>
      </c>
      <c r="BK164" s="147">
        <f>ROUND(I164*H164,2)</f>
        <v>0</v>
      </c>
      <c r="BL164" s="16" t="s">
        <v>148</v>
      </c>
      <c r="BM164" s="146" t="s">
        <v>279</v>
      </c>
    </row>
    <row r="165" spans="2:65" s="1" customFormat="1">
      <c r="B165" s="31"/>
      <c r="D165" s="148" t="s">
        <v>150</v>
      </c>
      <c r="F165" s="149" t="s">
        <v>182</v>
      </c>
      <c r="I165" s="150"/>
      <c r="L165" s="31"/>
      <c r="M165" s="151"/>
      <c r="T165" s="55"/>
      <c r="AT165" s="16" t="s">
        <v>150</v>
      </c>
      <c r="AU165" s="16" t="s">
        <v>89</v>
      </c>
    </row>
    <row r="166" spans="2:65" s="1" customFormat="1">
      <c r="B166" s="31"/>
      <c r="D166" s="152" t="s">
        <v>151</v>
      </c>
      <c r="F166" s="153" t="s">
        <v>185</v>
      </c>
      <c r="I166" s="150"/>
      <c r="L166" s="31"/>
      <c r="M166" s="151"/>
      <c r="T166" s="55"/>
      <c r="AT166" s="16" t="s">
        <v>151</v>
      </c>
      <c r="AU166" s="16" t="s">
        <v>89</v>
      </c>
    </row>
    <row r="167" spans="2:65" s="12" customFormat="1">
      <c r="B167" s="154"/>
      <c r="D167" s="148" t="s">
        <v>153</v>
      </c>
      <c r="E167" s="155" t="s">
        <v>1</v>
      </c>
      <c r="F167" s="156" t="s">
        <v>276</v>
      </c>
      <c r="H167" s="157">
        <v>30.35</v>
      </c>
      <c r="I167" s="158"/>
      <c r="L167" s="154"/>
      <c r="M167" s="159"/>
      <c r="T167" s="160"/>
      <c r="AT167" s="155" t="s">
        <v>153</v>
      </c>
      <c r="AU167" s="155" t="s">
        <v>89</v>
      </c>
      <c r="AV167" s="12" t="s">
        <v>89</v>
      </c>
      <c r="AW167" s="12" t="s">
        <v>33</v>
      </c>
      <c r="AX167" s="12" t="s">
        <v>76</v>
      </c>
      <c r="AY167" s="155" t="s">
        <v>141</v>
      </c>
    </row>
    <row r="168" spans="2:65" s="12" customFormat="1">
      <c r="B168" s="154"/>
      <c r="D168" s="148" t="s">
        <v>153</v>
      </c>
      <c r="E168" s="155" t="s">
        <v>1</v>
      </c>
      <c r="F168" s="156" t="s">
        <v>277</v>
      </c>
      <c r="H168" s="157">
        <v>25.72</v>
      </c>
      <c r="I168" s="158"/>
      <c r="L168" s="154"/>
      <c r="M168" s="159"/>
      <c r="T168" s="160"/>
      <c r="AT168" s="155" t="s">
        <v>153</v>
      </c>
      <c r="AU168" s="155" t="s">
        <v>89</v>
      </c>
      <c r="AV168" s="12" t="s">
        <v>89</v>
      </c>
      <c r="AW168" s="12" t="s">
        <v>33</v>
      </c>
      <c r="AX168" s="12" t="s">
        <v>76</v>
      </c>
      <c r="AY168" s="155" t="s">
        <v>141</v>
      </c>
    </row>
    <row r="169" spans="2:65" s="13" customFormat="1">
      <c r="B169" s="161"/>
      <c r="D169" s="148" t="s">
        <v>153</v>
      </c>
      <c r="E169" s="162" t="s">
        <v>1</v>
      </c>
      <c r="F169" s="163" t="s">
        <v>168</v>
      </c>
      <c r="H169" s="164">
        <v>56.07</v>
      </c>
      <c r="I169" s="165"/>
      <c r="L169" s="161"/>
      <c r="M169" s="166"/>
      <c r="T169" s="167"/>
      <c r="AT169" s="162" t="s">
        <v>153</v>
      </c>
      <c r="AU169" s="162" t="s">
        <v>89</v>
      </c>
      <c r="AV169" s="13" t="s">
        <v>148</v>
      </c>
      <c r="AW169" s="13" t="s">
        <v>33</v>
      </c>
      <c r="AX169" s="13" t="s">
        <v>83</v>
      </c>
      <c r="AY169" s="162" t="s">
        <v>141</v>
      </c>
    </row>
    <row r="170" spans="2:65" s="1" customFormat="1" ht="37.9" customHeight="1">
      <c r="B170" s="31"/>
      <c r="C170" s="135" t="s">
        <v>189</v>
      </c>
      <c r="D170" s="135" t="s">
        <v>143</v>
      </c>
      <c r="E170" s="136" t="s">
        <v>190</v>
      </c>
      <c r="F170" s="137" t="s">
        <v>191</v>
      </c>
      <c r="G170" s="138" t="s">
        <v>162</v>
      </c>
      <c r="H170" s="139">
        <v>47.923000000000002</v>
      </c>
      <c r="I170" s="140"/>
      <c r="J170" s="141">
        <f>ROUND(I170*H170,2)</f>
        <v>0</v>
      </c>
      <c r="K170" s="137" t="s">
        <v>147</v>
      </c>
      <c r="L170" s="31"/>
      <c r="M170" s="142" t="s">
        <v>1</v>
      </c>
      <c r="N170" s="143" t="s">
        <v>41</v>
      </c>
      <c r="P170" s="144">
        <f>O170*H170</f>
        <v>0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148</v>
      </c>
      <c r="AT170" s="146" t="s">
        <v>143</v>
      </c>
      <c r="AU170" s="146" t="s">
        <v>89</v>
      </c>
      <c r="AY170" s="16" t="s">
        <v>141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6" t="s">
        <v>83</v>
      </c>
      <c r="BK170" s="147">
        <f>ROUND(I170*H170,2)</f>
        <v>0</v>
      </c>
      <c r="BL170" s="16" t="s">
        <v>148</v>
      </c>
      <c r="BM170" s="146" t="s">
        <v>280</v>
      </c>
    </row>
    <row r="171" spans="2:65" s="1" customFormat="1">
      <c r="B171" s="31"/>
      <c r="D171" s="148" t="s">
        <v>150</v>
      </c>
      <c r="F171" s="149" t="s">
        <v>191</v>
      </c>
      <c r="I171" s="150"/>
      <c r="L171" s="31"/>
      <c r="M171" s="151"/>
      <c r="T171" s="55"/>
      <c r="AT171" s="16" t="s">
        <v>150</v>
      </c>
      <c r="AU171" s="16" t="s">
        <v>89</v>
      </c>
    </row>
    <row r="172" spans="2:65" s="1" customFormat="1">
      <c r="B172" s="31"/>
      <c r="D172" s="152" t="s">
        <v>151</v>
      </c>
      <c r="F172" s="153" t="s">
        <v>193</v>
      </c>
      <c r="I172" s="150"/>
      <c r="L172" s="31"/>
      <c r="M172" s="151"/>
      <c r="T172" s="55"/>
      <c r="AT172" s="16" t="s">
        <v>151</v>
      </c>
      <c r="AU172" s="16" t="s">
        <v>89</v>
      </c>
    </row>
    <row r="173" spans="2:65" s="12" customFormat="1">
      <c r="B173" s="154"/>
      <c r="D173" s="148" t="s">
        <v>153</v>
      </c>
      <c r="E173" s="155" t="s">
        <v>1</v>
      </c>
      <c r="F173" s="156" t="s">
        <v>273</v>
      </c>
      <c r="H173" s="157">
        <v>22.361999999999998</v>
      </c>
      <c r="I173" s="158"/>
      <c r="L173" s="154"/>
      <c r="M173" s="159"/>
      <c r="T173" s="160"/>
      <c r="AT173" s="155" t="s">
        <v>153</v>
      </c>
      <c r="AU173" s="155" t="s">
        <v>89</v>
      </c>
      <c r="AV173" s="12" t="s">
        <v>89</v>
      </c>
      <c r="AW173" s="12" t="s">
        <v>33</v>
      </c>
      <c r="AX173" s="12" t="s">
        <v>76</v>
      </c>
      <c r="AY173" s="155" t="s">
        <v>141</v>
      </c>
    </row>
    <row r="174" spans="2:65" s="12" customFormat="1">
      <c r="B174" s="154"/>
      <c r="D174" s="148" t="s">
        <v>153</v>
      </c>
      <c r="E174" s="155" t="s">
        <v>1</v>
      </c>
      <c r="F174" s="156" t="s">
        <v>274</v>
      </c>
      <c r="H174" s="157">
        <v>18.951000000000001</v>
      </c>
      <c r="I174" s="158"/>
      <c r="L174" s="154"/>
      <c r="M174" s="159"/>
      <c r="T174" s="160"/>
      <c r="AT174" s="155" t="s">
        <v>153</v>
      </c>
      <c r="AU174" s="155" t="s">
        <v>89</v>
      </c>
      <c r="AV174" s="12" t="s">
        <v>89</v>
      </c>
      <c r="AW174" s="12" t="s">
        <v>33</v>
      </c>
      <c r="AX174" s="12" t="s">
        <v>76</v>
      </c>
      <c r="AY174" s="155" t="s">
        <v>141</v>
      </c>
    </row>
    <row r="175" spans="2:65" s="13" customFormat="1">
      <c r="B175" s="161"/>
      <c r="D175" s="148" t="s">
        <v>153</v>
      </c>
      <c r="E175" s="162" t="s">
        <v>1</v>
      </c>
      <c r="F175" s="163" t="s">
        <v>168</v>
      </c>
      <c r="H175" s="164">
        <v>41.313000000000002</v>
      </c>
      <c r="I175" s="165"/>
      <c r="L175" s="161"/>
      <c r="M175" s="166"/>
      <c r="T175" s="167"/>
      <c r="AT175" s="162" t="s">
        <v>153</v>
      </c>
      <c r="AU175" s="162" t="s">
        <v>89</v>
      </c>
      <c r="AV175" s="13" t="s">
        <v>148</v>
      </c>
      <c r="AW175" s="13" t="s">
        <v>33</v>
      </c>
      <c r="AX175" s="13" t="s">
        <v>76</v>
      </c>
      <c r="AY175" s="162" t="s">
        <v>141</v>
      </c>
    </row>
    <row r="176" spans="2:65" s="12" customFormat="1">
      <c r="B176" s="154"/>
      <c r="D176" s="148" t="s">
        <v>153</v>
      </c>
      <c r="E176" s="155" t="s">
        <v>1</v>
      </c>
      <c r="F176" s="156" t="s">
        <v>281</v>
      </c>
      <c r="H176" s="157">
        <v>47.923000000000002</v>
      </c>
      <c r="I176" s="158"/>
      <c r="L176" s="154"/>
      <c r="M176" s="159"/>
      <c r="T176" s="160"/>
      <c r="AT176" s="155" t="s">
        <v>153</v>
      </c>
      <c r="AU176" s="155" t="s">
        <v>89</v>
      </c>
      <c r="AV176" s="12" t="s">
        <v>89</v>
      </c>
      <c r="AW176" s="12" t="s">
        <v>33</v>
      </c>
      <c r="AX176" s="12" t="s">
        <v>83</v>
      </c>
      <c r="AY176" s="155" t="s">
        <v>141</v>
      </c>
    </row>
    <row r="177" spans="2:65" s="1" customFormat="1" ht="37.9" customHeight="1">
      <c r="B177" s="31"/>
      <c r="C177" s="135" t="s">
        <v>194</v>
      </c>
      <c r="D177" s="135" t="s">
        <v>143</v>
      </c>
      <c r="E177" s="136" t="s">
        <v>282</v>
      </c>
      <c r="F177" s="137" t="s">
        <v>283</v>
      </c>
      <c r="G177" s="138" t="s">
        <v>146</v>
      </c>
      <c r="H177" s="139">
        <v>308</v>
      </c>
      <c r="I177" s="140"/>
      <c r="J177" s="141">
        <f>ROUND(I177*H177,2)</f>
        <v>0</v>
      </c>
      <c r="K177" s="137" t="s">
        <v>147</v>
      </c>
      <c r="L177" s="31"/>
      <c r="M177" s="142" t="s">
        <v>1</v>
      </c>
      <c r="N177" s="143" t="s">
        <v>41</v>
      </c>
      <c r="P177" s="144">
        <f>O177*H177</f>
        <v>0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AR177" s="146" t="s">
        <v>148</v>
      </c>
      <c r="AT177" s="146" t="s">
        <v>143</v>
      </c>
      <c r="AU177" s="146" t="s">
        <v>89</v>
      </c>
      <c r="AY177" s="16" t="s">
        <v>141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6" t="s">
        <v>83</v>
      </c>
      <c r="BK177" s="147">
        <f>ROUND(I177*H177,2)</f>
        <v>0</v>
      </c>
      <c r="BL177" s="16" t="s">
        <v>148</v>
      </c>
      <c r="BM177" s="146" t="s">
        <v>284</v>
      </c>
    </row>
    <row r="178" spans="2:65" s="1" customFormat="1">
      <c r="B178" s="31"/>
      <c r="D178" s="148" t="s">
        <v>150</v>
      </c>
      <c r="F178" s="149" t="s">
        <v>283</v>
      </c>
      <c r="I178" s="150"/>
      <c r="L178" s="31"/>
      <c r="M178" s="151"/>
      <c r="T178" s="55"/>
      <c r="AT178" s="16" t="s">
        <v>150</v>
      </c>
      <c r="AU178" s="16" t="s">
        <v>89</v>
      </c>
    </row>
    <row r="179" spans="2:65" s="1" customFormat="1">
      <c r="B179" s="31"/>
      <c r="D179" s="152" t="s">
        <v>151</v>
      </c>
      <c r="F179" s="153" t="s">
        <v>285</v>
      </c>
      <c r="I179" s="150"/>
      <c r="L179" s="31"/>
      <c r="M179" s="151"/>
      <c r="T179" s="55"/>
      <c r="AT179" s="16" t="s">
        <v>151</v>
      </c>
      <c r="AU179" s="16" t="s">
        <v>89</v>
      </c>
    </row>
    <row r="180" spans="2:65" s="1" customFormat="1" ht="16.5" customHeight="1">
      <c r="B180" s="31"/>
      <c r="C180" s="168" t="s">
        <v>199</v>
      </c>
      <c r="D180" s="168" t="s">
        <v>205</v>
      </c>
      <c r="E180" s="169" t="s">
        <v>206</v>
      </c>
      <c r="F180" s="170" t="s">
        <v>207</v>
      </c>
      <c r="G180" s="171" t="s">
        <v>208</v>
      </c>
      <c r="H180" s="172">
        <v>6.16</v>
      </c>
      <c r="I180" s="173"/>
      <c r="J180" s="174">
        <f>ROUND(I180*H180,2)</f>
        <v>0</v>
      </c>
      <c r="K180" s="170" t="s">
        <v>147</v>
      </c>
      <c r="L180" s="175"/>
      <c r="M180" s="176" t="s">
        <v>1</v>
      </c>
      <c r="N180" s="177" t="s">
        <v>41</v>
      </c>
      <c r="P180" s="144">
        <f>O180*H180</f>
        <v>0</v>
      </c>
      <c r="Q180" s="144">
        <v>1E-3</v>
      </c>
      <c r="R180" s="144">
        <f>Q180*H180</f>
        <v>6.1600000000000005E-3</v>
      </c>
      <c r="S180" s="144">
        <v>0</v>
      </c>
      <c r="T180" s="145">
        <f>S180*H180</f>
        <v>0</v>
      </c>
      <c r="AR180" s="146" t="s">
        <v>194</v>
      </c>
      <c r="AT180" s="146" t="s">
        <v>205</v>
      </c>
      <c r="AU180" s="146" t="s">
        <v>89</v>
      </c>
      <c r="AY180" s="16" t="s">
        <v>141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6" t="s">
        <v>83</v>
      </c>
      <c r="BK180" s="147">
        <f>ROUND(I180*H180,2)</f>
        <v>0</v>
      </c>
      <c r="BL180" s="16" t="s">
        <v>148</v>
      </c>
      <c r="BM180" s="146" t="s">
        <v>286</v>
      </c>
    </row>
    <row r="181" spans="2:65" s="1" customFormat="1">
      <c r="B181" s="31"/>
      <c r="D181" s="148" t="s">
        <v>150</v>
      </c>
      <c r="F181" s="149" t="s">
        <v>207</v>
      </c>
      <c r="I181" s="150"/>
      <c r="L181" s="31"/>
      <c r="M181" s="151"/>
      <c r="T181" s="55"/>
      <c r="AT181" s="16" t="s">
        <v>150</v>
      </c>
      <c r="AU181" s="16" t="s">
        <v>89</v>
      </c>
    </row>
    <row r="182" spans="2:65" s="12" customFormat="1">
      <c r="B182" s="154"/>
      <c r="D182" s="148" t="s">
        <v>153</v>
      </c>
      <c r="E182" s="155" t="s">
        <v>1</v>
      </c>
      <c r="F182" s="156" t="s">
        <v>287</v>
      </c>
      <c r="H182" s="157">
        <v>6.16</v>
      </c>
      <c r="I182" s="158"/>
      <c r="L182" s="154"/>
      <c r="M182" s="159"/>
      <c r="T182" s="160"/>
      <c r="AT182" s="155" t="s">
        <v>153</v>
      </c>
      <c r="AU182" s="155" t="s">
        <v>89</v>
      </c>
      <c r="AV182" s="12" t="s">
        <v>89</v>
      </c>
      <c r="AW182" s="12" t="s">
        <v>33</v>
      </c>
      <c r="AX182" s="12" t="s">
        <v>83</v>
      </c>
      <c r="AY182" s="155" t="s">
        <v>141</v>
      </c>
    </row>
    <row r="183" spans="2:65" s="1" customFormat="1" ht="33" customHeight="1">
      <c r="B183" s="31"/>
      <c r="C183" s="135" t="s">
        <v>204</v>
      </c>
      <c r="D183" s="135" t="s">
        <v>143</v>
      </c>
      <c r="E183" s="136" t="s">
        <v>288</v>
      </c>
      <c r="F183" s="137" t="s">
        <v>289</v>
      </c>
      <c r="G183" s="138" t="s">
        <v>146</v>
      </c>
      <c r="H183" s="139">
        <v>117.58</v>
      </c>
      <c r="I183" s="140"/>
      <c r="J183" s="141">
        <f>ROUND(I183*H183,2)</f>
        <v>0</v>
      </c>
      <c r="K183" s="137" t="s">
        <v>147</v>
      </c>
      <c r="L183" s="31"/>
      <c r="M183" s="142" t="s">
        <v>1</v>
      </c>
      <c r="N183" s="143" t="s">
        <v>41</v>
      </c>
      <c r="P183" s="144">
        <f>O183*H183</f>
        <v>0</v>
      </c>
      <c r="Q183" s="144">
        <v>0</v>
      </c>
      <c r="R183" s="144">
        <f>Q183*H183</f>
        <v>0</v>
      </c>
      <c r="S183" s="144">
        <v>0</v>
      </c>
      <c r="T183" s="145">
        <f>S183*H183</f>
        <v>0</v>
      </c>
      <c r="AR183" s="146" t="s">
        <v>148</v>
      </c>
      <c r="AT183" s="146" t="s">
        <v>143</v>
      </c>
      <c r="AU183" s="146" t="s">
        <v>89</v>
      </c>
      <c r="AY183" s="16" t="s">
        <v>141</v>
      </c>
      <c r="BE183" s="147">
        <f>IF(N183="základní",J183,0)</f>
        <v>0</v>
      </c>
      <c r="BF183" s="147">
        <f>IF(N183="snížená",J183,0)</f>
        <v>0</v>
      </c>
      <c r="BG183" s="147">
        <f>IF(N183="zákl. přenesená",J183,0)</f>
        <v>0</v>
      </c>
      <c r="BH183" s="147">
        <f>IF(N183="sníž. přenesená",J183,0)</f>
        <v>0</v>
      </c>
      <c r="BI183" s="147">
        <f>IF(N183="nulová",J183,0)</f>
        <v>0</v>
      </c>
      <c r="BJ183" s="16" t="s">
        <v>83</v>
      </c>
      <c r="BK183" s="147">
        <f>ROUND(I183*H183,2)</f>
        <v>0</v>
      </c>
      <c r="BL183" s="16" t="s">
        <v>148</v>
      </c>
      <c r="BM183" s="146" t="s">
        <v>290</v>
      </c>
    </row>
    <row r="184" spans="2:65" s="1" customFormat="1">
      <c r="B184" s="31"/>
      <c r="D184" s="148" t="s">
        <v>150</v>
      </c>
      <c r="F184" s="149" t="s">
        <v>289</v>
      </c>
      <c r="I184" s="150"/>
      <c r="L184" s="31"/>
      <c r="M184" s="151"/>
      <c r="T184" s="55"/>
      <c r="AT184" s="16" t="s">
        <v>150</v>
      </c>
      <c r="AU184" s="16" t="s">
        <v>89</v>
      </c>
    </row>
    <row r="185" spans="2:65" s="1" customFormat="1">
      <c r="B185" s="31"/>
      <c r="D185" s="152" t="s">
        <v>151</v>
      </c>
      <c r="F185" s="153" t="s">
        <v>291</v>
      </c>
      <c r="I185" s="150"/>
      <c r="L185" s="31"/>
      <c r="M185" s="151"/>
      <c r="T185" s="55"/>
      <c r="AT185" s="16" t="s">
        <v>151</v>
      </c>
      <c r="AU185" s="16" t="s">
        <v>89</v>
      </c>
    </row>
    <row r="186" spans="2:65" s="12" customFormat="1">
      <c r="B186" s="154"/>
      <c r="D186" s="148" t="s">
        <v>153</v>
      </c>
      <c r="E186" s="155" t="s">
        <v>1</v>
      </c>
      <c r="F186" s="156" t="s">
        <v>292</v>
      </c>
      <c r="H186" s="157">
        <v>58.11</v>
      </c>
      <c r="I186" s="158"/>
      <c r="L186" s="154"/>
      <c r="M186" s="159"/>
      <c r="T186" s="160"/>
      <c r="AT186" s="155" t="s">
        <v>153</v>
      </c>
      <c r="AU186" s="155" t="s">
        <v>89</v>
      </c>
      <c r="AV186" s="12" t="s">
        <v>89</v>
      </c>
      <c r="AW186" s="12" t="s">
        <v>33</v>
      </c>
      <c r="AX186" s="12" t="s">
        <v>76</v>
      </c>
      <c r="AY186" s="155" t="s">
        <v>141</v>
      </c>
    </row>
    <row r="187" spans="2:65" s="12" customFormat="1">
      <c r="B187" s="154"/>
      <c r="D187" s="148" t="s">
        <v>153</v>
      </c>
      <c r="E187" s="155" t="s">
        <v>1</v>
      </c>
      <c r="F187" s="156" t="s">
        <v>293</v>
      </c>
      <c r="H187" s="157">
        <v>59.47</v>
      </c>
      <c r="I187" s="158"/>
      <c r="L187" s="154"/>
      <c r="M187" s="159"/>
      <c r="T187" s="160"/>
      <c r="AT187" s="155" t="s">
        <v>153</v>
      </c>
      <c r="AU187" s="155" t="s">
        <v>89</v>
      </c>
      <c r="AV187" s="12" t="s">
        <v>89</v>
      </c>
      <c r="AW187" s="12" t="s">
        <v>33</v>
      </c>
      <c r="AX187" s="12" t="s">
        <v>76</v>
      </c>
      <c r="AY187" s="155" t="s">
        <v>141</v>
      </c>
    </row>
    <row r="188" spans="2:65" s="13" customFormat="1">
      <c r="B188" s="161"/>
      <c r="D188" s="148" t="s">
        <v>153</v>
      </c>
      <c r="E188" s="162" t="s">
        <v>1</v>
      </c>
      <c r="F188" s="163" t="s">
        <v>168</v>
      </c>
      <c r="H188" s="164">
        <v>117.58</v>
      </c>
      <c r="I188" s="165"/>
      <c r="L188" s="161"/>
      <c r="M188" s="166"/>
      <c r="T188" s="167"/>
      <c r="AT188" s="162" t="s">
        <v>153</v>
      </c>
      <c r="AU188" s="162" t="s">
        <v>89</v>
      </c>
      <c r="AV188" s="13" t="s">
        <v>148</v>
      </c>
      <c r="AW188" s="13" t="s">
        <v>33</v>
      </c>
      <c r="AX188" s="13" t="s">
        <v>83</v>
      </c>
      <c r="AY188" s="162" t="s">
        <v>141</v>
      </c>
    </row>
    <row r="189" spans="2:65" s="1" customFormat="1" ht="37.9" customHeight="1">
      <c r="B189" s="31"/>
      <c r="C189" s="135" t="s">
        <v>212</v>
      </c>
      <c r="D189" s="135" t="s">
        <v>143</v>
      </c>
      <c r="E189" s="136" t="s">
        <v>294</v>
      </c>
      <c r="F189" s="137" t="s">
        <v>295</v>
      </c>
      <c r="G189" s="138" t="s">
        <v>146</v>
      </c>
      <c r="H189" s="139">
        <v>308</v>
      </c>
      <c r="I189" s="140"/>
      <c r="J189" s="141">
        <f>ROUND(I189*H189,2)</f>
        <v>0</v>
      </c>
      <c r="K189" s="137" t="s">
        <v>147</v>
      </c>
      <c r="L189" s="31"/>
      <c r="M189" s="142" t="s">
        <v>1</v>
      </c>
      <c r="N189" s="143" t="s">
        <v>41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148</v>
      </c>
      <c r="AT189" s="146" t="s">
        <v>143</v>
      </c>
      <c r="AU189" s="146" t="s">
        <v>89</v>
      </c>
      <c r="AY189" s="16" t="s">
        <v>141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6" t="s">
        <v>83</v>
      </c>
      <c r="BK189" s="147">
        <f>ROUND(I189*H189,2)</f>
        <v>0</v>
      </c>
      <c r="BL189" s="16" t="s">
        <v>148</v>
      </c>
      <c r="BM189" s="146" t="s">
        <v>296</v>
      </c>
    </row>
    <row r="190" spans="2:65" s="1" customFormat="1">
      <c r="B190" s="31"/>
      <c r="D190" s="148" t="s">
        <v>150</v>
      </c>
      <c r="F190" s="149" t="s">
        <v>295</v>
      </c>
      <c r="I190" s="150"/>
      <c r="L190" s="31"/>
      <c r="M190" s="151"/>
      <c r="T190" s="55"/>
      <c r="AT190" s="16" t="s">
        <v>150</v>
      </c>
      <c r="AU190" s="16" t="s">
        <v>89</v>
      </c>
    </row>
    <row r="191" spans="2:65" s="1" customFormat="1">
      <c r="B191" s="31"/>
      <c r="D191" s="152" t="s">
        <v>151</v>
      </c>
      <c r="F191" s="153" t="s">
        <v>297</v>
      </c>
      <c r="I191" s="150"/>
      <c r="L191" s="31"/>
      <c r="M191" s="151"/>
      <c r="T191" s="55"/>
      <c r="AT191" s="16" t="s">
        <v>151</v>
      </c>
      <c r="AU191" s="16" t="s">
        <v>89</v>
      </c>
    </row>
    <row r="192" spans="2:65" s="12" customFormat="1">
      <c r="B192" s="154"/>
      <c r="D192" s="148" t="s">
        <v>153</v>
      </c>
      <c r="E192" s="155" t="s">
        <v>1</v>
      </c>
      <c r="F192" s="156" t="s">
        <v>266</v>
      </c>
      <c r="H192" s="157">
        <v>185</v>
      </c>
      <c r="I192" s="158"/>
      <c r="L192" s="154"/>
      <c r="M192" s="159"/>
      <c r="T192" s="160"/>
      <c r="AT192" s="155" t="s">
        <v>153</v>
      </c>
      <c r="AU192" s="155" t="s">
        <v>89</v>
      </c>
      <c r="AV192" s="12" t="s">
        <v>89</v>
      </c>
      <c r="AW192" s="12" t="s">
        <v>33</v>
      </c>
      <c r="AX192" s="12" t="s">
        <v>76</v>
      </c>
      <c r="AY192" s="155" t="s">
        <v>141</v>
      </c>
    </row>
    <row r="193" spans="2:65" s="12" customFormat="1">
      <c r="B193" s="154"/>
      <c r="D193" s="148" t="s">
        <v>153</v>
      </c>
      <c r="E193" s="155" t="s">
        <v>1</v>
      </c>
      <c r="F193" s="156" t="s">
        <v>267</v>
      </c>
      <c r="H193" s="157">
        <v>123</v>
      </c>
      <c r="I193" s="158"/>
      <c r="L193" s="154"/>
      <c r="M193" s="159"/>
      <c r="T193" s="160"/>
      <c r="AT193" s="155" t="s">
        <v>153</v>
      </c>
      <c r="AU193" s="155" t="s">
        <v>89</v>
      </c>
      <c r="AV193" s="12" t="s">
        <v>89</v>
      </c>
      <c r="AW193" s="12" t="s">
        <v>33</v>
      </c>
      <c r="AX193" s="12" t="s">
        <v>76</v>
      </c>
      <c r="AY193" s="155" t="s">
        <v>141</v>
      </c>
    </row>
    <row r="194" spans="2:65" s="13" customFormat="1">
      <c r="B194" s="161"/>
      <c r="D194" s="148" t="s">
        <v>153</v>
      </c>
      <c r="E194" s="162" t="s">
        <v>1</v>
      </c>
      <c r="F194" s="163" t="s">
        <v>168</v>
      </c>
      <c r="H194" s="164">
        <v>308</v>
      </c>
      <c r="I194" s="165"/>
      <c r="L194" s="161"/>
      <c r="M194" s="166"/>
      <c r="T194" s="167"/>
      <c r="AT194" s="162" t="s">
        <v>153</v>
      </c>
      <c r="AU194" s="162" t="s">
        <v>89</v>
      </c>
      <c r="AV194" s="13" t="s">
        <v>148</v>
      </c>
      <c r="AW194" s="13" t="s">
        <v>33</v>
      </c>
      <c r="AX194" s="13" t="s">
        <v>83</v>
      </c>
      <c r="AY194" s="162" t="s">
        <v>141</v>
      </c>
    </row>
    <row r="195" spans="2:65" s="11" customFormat="1" ht="22.9" customHeight="1">
      <c r="B195" s="123"/>
      <c r="D195" s="124" t="s">
        <v>75</v>
      </c>
      <c r="E195" s="133" t="s">
        <v>89</v>
      </c>
      <c r="F195" s="133" t="s">
        <v>211</v>
      </c>
      <c r="I195" s="126"/>
      <c r="J195" s="134">
        <f>BK195</f>
        <v>0</v>
      </c>
      <c r="L195" s="123"/>
      <c r="M195" s="128"/>
      <c r="P195" s="129">
        <f>SUM(P196:P198)</f>
        <v>0</v>
      </c>
      <c r="R195" s="129">
        <f>SUM(R196:R198)</f>
        <v>0.06</v>
      </c>
      <c r="T195" s="130">
        <f>SUM(T196:T198)</f>
        <v>0</v>
      </c>
      <c r="AR195" s="124" t="s">
        <v>83</v>
      </c>
      <c r="AT195" s="131" t="s">
        <v>75</v>
      </c>
      <c r="AU195" s="131" t="s">
        <v>83</v>
      </c>
      <c r="AY195" s="124" t="s">
        <v>141</v>
      </c>
      <c r="BK195" s="132">
        <f>SUM(BK196:BK198)</f>
        <v>0</v>
      </c>
    </row>
    <row r="196" spans="2:65" s="1" customFormat="1" ht="24.2" customHeight="1">
      <c r="B196" s="31"/>
      <c r="C196" s="135" t="s">
        <v>8</v>
      </c>
      <c r="D196" s="135" t="s">
        <v>143</v>
      </c>
      <c r="E196" s="136" t="s">
        <v>298</v>
      </c>
      <c r="F196" s="137" t="s">
        <v>299</v>
      </c>
      <c r="G196" s="138" t="s">
        <v>300</v>
      </c>
      <c r="H196" s="139">
        <v>6</v>
      </c>
      <c r="I196" s="140"/>
      <c r="J196" s="141">
        <f>ROUND(I196*H196,2)</f>
        <v>0</v>
      </c>
      <c r="K196" s="137" t="s">
        <v>147</v>
      </c>
      <c r="L196" s="31"/>
      <c r="M196" s="142" t="s">
        <v>1</v>
      </c>
      <c r="N196" s="143" t="s">
        <v>41</v>
      </c>
      <c r="P196" s="144">
        <f>O196*H196</f>
        <v>0</v>
      </c>
      <c r="Q196" s="144">
        <v>0.01</v>
      </c>
      <c r="R196" s="144">
        <f>Q196*H196</f>
        <v>0.06</v>
      </c>
      <c r="S196" s="144">
        <v>0</v>
      </c>
      <c r="T196" s="145">
        <f>S196*H196</f>
        <v>0</v>
      </c>
      <c r="AR196" s="146" t="s">
        <v>148</v>
      </c>
      <c r="AT196" s="146" t="s">
        <v>143</v>
      </c>
      <c r="AU196" s="146" t="s">
        <v>89</v>
      </c>
      <c r="AY196" s="16" t="s">
        <v>141</v>
      </c>
      <c r="BE196" s="147">
        <f>IF(N196="základní",J196,0)</f>
        <v>0</v>
      </c>
      <c r="BF196" s="147">
        <f>IF(N196="snížená",J196,0)</f>
        <v>0</v>
      </c>
      <c r="BG196" s="147">
        <f>IF(N196="zákl. přenesená",J196,0)</f>
        <v>0</v>
      </c>
      <c r="BH196" s="147">
        <f>IF(N196="sníž. přenesená",J196,0)</f>
        <v>0</v>
      </c>
      <c r="BI196" s="147">
        <f>IF(N196="nulová",J196,0)</f>
        <v>0</v>
      </c>
      <c r="BJ196" s="16" t="s">
        <v>83</v>
      </c>
      <c r="BK196" s="147">
        <f>ROUND(I196*H196,2)</f>
        <v>0</v>
      </c>
      <c r="BL196" s="16" t="s">
        <v>148</v>
      </c>
      <c r="BM196" s="146" t="s">
        <v>301</v>
      </c>
    </row>
    <row r="197" spans="2:65" s="1" customFormat="1">
      <c r="B197" s="31"/>
      <c r="D197" s="148" t="s">
        <v>150</v>
      </c>
      <c r="F197" s="149" t="s">
        <v>299</v>
      </c>
      <c r="I197" s="150"/>
      <c r="L197" s="31"/>
      <c r="M197" s="151"/>
      <c r="T197" s="55"/>
      <c r="AT197" s="16" t="s">
        <v>150</v>
      </c>
      <c r="AU197" s="16" t="s">
        <v>89</v>
      </c>
    </row>
    <row r="198" spans="2:65" s="1" customFormat="1">
      <c r="B198" s="31"/>
      <c r="D198" s="152" t="s">
        <v>151</v>
      </c>
      <c r="F198" s="153" t="s">
        <v>302</v>
      </c>
      <c r="I198" s="150"/>
      <c r="L198" s="31"/>
      <c r="M198" s="151"/>
      <c r="T198" s="55"/>
      <c r="AT198" s="16" t="s">
        <v>151</v>
      </c>
      <c r="AU198" s="16" t="s">
        <v>89</v>
      </c>
    </row>
    <row r="199" spans="2:65" s="11" customFormat="1" ht="22.9" customHeight="1">
      <c r="B199" s="123"/>
      <c r="D199" s="124" t="s">
        <v>75</v>
      </c>
      <c r="E199" s="133" t="s">
        <v>148</v>
      </c>
      <c r="F199" s="133" t="s">
        <v>303</v>
      </c>
      <c r="I199" s="126"/>
      <c r="J199" s="134">
        <f>BK199</f>
        <v>0</v>
      </c>
      <c r="L199" s="123"/>
      <c r="M199" s="128"/>
      <c r="P199" s="129">
        <f>SUM(P200:P203)</f>
        <v>0</v>
      </c>
      <c r="R199" s="129">
        <f>SUM(R200:R203)</f>
        <v>7.62236475</v>
      </c>
      <c r="T199" s="130">
        <f>SUM(T200:T203)</f>
        <v>0</v>
      </c>
      <c r="AR199" s="124" t="s">
        <v>83</v>
      </c>
      <c r="AT199" s="131" t="s">
        <v>75</v>
      </c>
      <c r="AU199" s="131" t="s">
        <v>83</v>
      </c>
      <c r="AY199" s="124" t="s">
        <v>141</v>
      </c>
      <c r="BK199" s="132">
        <f>SUM(BK200:BK203)</f>
        <v>0</v>
      </c>
    </row>
    <row r="200" spans="2:65" s="1" customFormat="1" ht="37.9" customHeight="1">
      <c r="B200" s="31"/>
      <c r="C200" s="135" t="s">
        <v>224</v>
      </c>
      <c r="D200" s="135" t="s">
        <v>143</v>
      </c>
      <c r="E200" s="136" t="s">
        <v>304</v>
      </c>
      <c r="F200" s="137" t="s">
        <v>305</v>
      </c>
      <c r="G200" s="138" t="s">
        <v>146</v>
      </c>
      <c r="H200" s="139">
        <v>6.8250000000000002</v>
      </c>
      <c r="I200" s="140"/>
      <c r="J200" s="141">
        <f>ROUND(I200*H200,2)</f>
        <v>0</v>
      </c>
      <c r="K200" s="137" t="s">
        <v>147</v>
      </c>
      <c r="L200" s="31"/>
      <c r="M200" s="142" t="s">
        <v>1</v>
      </c>
      <c r="N200" s="143" t="s">
        <v>41</v>
      </c>
      <c r="P200" s="144">
        <f>O200*H200</f>
        <v>0</v>
      </c>
      <c r="Q200" s="144">
        <v>1.11683</v>
      </c>
      <c r="R200" s="144">
        <f>Q200*H200</f>
        <v>7.62236475</v>
      </c>
      <c r="S200" s="144">
        <v>0</v>
      </c>
      <c r="T200" s="145">
        <f>S200*H200</f>
        <v>0</v>
      </c>
      <c r="AR200" s="146" t="s">
        <v>148</v>
      </c>
      <c r="AT200" s="146" t="s">
        <v>143</v>
      </c>
      <c r="AU200" s="146" t="s">
        <v>89</v>
      </c>
      <c r="AY200" s="16" t="s">
        <v>141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6" t="s">
        <v>83</v>
      </c>
      <c r="BK200" s="147">
        <f>ROUND(I200*H200,2)</f>
        <v>0</v>
      </c>
      <c r="BL200" s="16" t="s">
        <v>148</v>
      </c>
      <c r="BM200" s="146" t="s">
        <v>306</v>
      </c>
    </row>
    <row r="201" spans="2:65" s="1" customFormat="1">
      <c r="B201" s="31"/>
      <c r="D201" s="148" t="s">
        <v>150</v>
      </c>
      <c r="F201" s="149" t="s">
        <v>305</v>
      </c>
      <c r="I201" s="150"/>
      <c r="L201" s="31"/>
      <c r="M201" s="151"/>
      <c r="T201" s="55"/>
      <c r="AT201" s="16" t="s">
        <v>150</v>
      </c>
      <c r="AU201" s="16" t="s">
        <v>89</v>
      </c>
    </row>
    <row r="202" spans="2:65" s="1" customFormat="1">
      <c r="B202" s="31"/>
      <c r="D202" s="152" t="s">
        <v>151</v>
      </c>
      <c r="F202" s="153" t="s">
        <v>307</v>
      </c>
      <c r="I202" s="150"/>
      <c r="L202" s="31"/>
      <c r="M202" s="151"/>
      <c r="T202" s="55"/>
      <c r="AT202" s="16" t="s">
        <v>151</v>
      </c>
      <c r="AU202" s="16" t="s">
        <v>89</v>
      </c>
    </row>
    <row r="203" spans="2:65" s="12" customFormat="1">
      <c r="B203" s="154"/>
      <c r="D203" s="148" t="s">
        <v>153</v>
      </c>
      <c r="E203" s="155" t="s">
        <v>1</v>
      </c>
      <c r="F203" s="156" t="s">
        <v>308</v>
      </c>
      <c r="H203" s="157">
        <v>6.8250000000000002</v>
      </c>
      <c r="I203" s="158"/>
      <c r="L203" s="154"/>
      <c r="M203" s="159"/>
      <c r="T203" s="160"/>
      <c r="AT203" s="155" t="s">
        <v>153</v>
      </c>
      <c r="AU203" s="155" t="s">
        <v>89</v>
      </c>
      <c r="AV203" s="12" t="s">
        <v>89</v>
      </c>
      <c r="AW203" s="12" t="s">
        <v>33</v>
      </c>
      <c r="AX203" s="12" t="s">
        <v>83</v>
      </c>
      <c r="AY203" s="155" t="s">
        <v>141</v>
      </c>
    </row>
    <row r="204" spans="2:65" s="11" customFormat="1" ht="22.9" customHeight="1">
      <c r="B204" s="123"/>
      <c r="D204" s="124" t="s">
        <v>75</v>
      </c>
      <c r="E204" s="133" t="s">
        <v>199</v>
      </c>
      <c r="F204" s="133" t="s">
        <v>309</v>
      </c>
      <c r="I204" s="126"/>
      <c r="J204" s="134">
        <f>BK204</f>
        <v>0</v>
      </c>
      <c r="L204" s="123"/>
      <c r="M204" s="128"/>
      <c r="P204" s="129">
        <f>SUM(P205:P220)</f>
        <v>0</v>
      </c>
      <c r="R204" s="129">
        <f>SUM(R205:R220)</f>
        <v>0.86943000000000015</v>
      </c>
      <c r="T204" s="130">
        <f>SUM(T205:T220)</f>
        <v>0</v>
      </c>
      <c r="AR204" s="124" t="s">
        <v>83</v>
      </c>
      <c r="AT204" s="131" t="s">
        <v>75</v>
      </c>
      <c r="AU204" s="131" t="s">
        <v>83</v>
      </c>
      <c r="AY204" s="124" t="s">
        <v>141</v>
      </c>
      <c r="BK204" s="132">
        <f>SUM(BK205:BK220)</f>
        <v>0</v>
      </c>
    </row>
    <row r="205" spans="2:65" s="1" customFormat="1" ht="24.2" customHeight="1">
      <c r="B205" s="31"/>
      <c r="C205" s="135" t="s">
        <v>232</v>
      </c>
      <c r="D205" s="135" t="s">
        <v>143</v>
      </c>
      <c r="E205" s="136" t="s">
        <v>310</v>
      </c>
      <c r="F205" s="137" t="s">
        <v>311</v>
      </c>
      <c r="G205" s="138" t="s">
        <v>300</v>
      </c>
      <c r="H205" s="139">
        <v>5</v>
      </c>
      <c r="I205" s="140"/>
      <c r="J205" s="141">
        <f>ROUND(I205*H205,2)</f>
        <v>0</v>
      </c>
      <c r="K205" s="137" t="s">
        <v>1</v>
      </c>
      <c r="L205" s="31"/>
      <c r="M205" s="142" t="s">
        <v>1</v>
      </c>
      <c r="N205" s="143" t="s">
        <v>41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148</v>
      </c>
      <c r="AT205" s="146" t="s">
        <v>143</v>
      </c>
      <c r="AU205" s="146" t="s">
        <v>89</v>
      </c>
      <c r="AY205" s="16" t="s">
        <v>141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6" t="s">
        <v>83</v>
      </c>
      <c r="BK205" s="147">
        <f>ROUND(I205*H205,2)</f>
        <v>0</v>
      </c>
      <c r="BL205" s="16" t="s">
        <v>148</v>
      </c>
      <c r="BM205" s="146" t="s">
        <v>312</v>
      </c>
    </row>
    <row r="206" spans="2:65" s="1" customFormat="1">
      <c r="B206" s="31"/>
      <c r="D206" s="148" t="s">
        <v>150</v>
      </c>
      <c r="F206" s="149" t="s">
        <v>311</v>
      </c>
      <c r="I206" s="150"/>
      <c r="L206" s="31"/>
      <c r="M206" s="151"/>
      <c r="T206" s="55"/>
      <c r="AT206" s="16" t="s">
        <v>150</v>
      </c>
      <c r="AU206" s="16" t="s">
        <v>89</v>
      </c>
    </row>
    <row r="207" spans="2:65" s="1" customFormat="1" ht="78" customHeight="1">
      <c r="B207" s="31"/>
      <c r="C207" s="168" t="s">
        <v>242</v>
      </c>
      <c r="D207" s="168" t="s">
        <v>205</v>
      </c>
      <c r="E207" s="169" t="s">
        <v>313</v>
      </c>
      <c r="F207" s="170" t="s">
        <v>314</v>
      </c>
      <c r="G207" s="171" t="s">
        <v>300</v>
      </c>
      <c r="H207" s="172">
        <v>1</v>
      </c>
      <c r="I207" s="173"/>
      <c r="J207" s="174">
        <f>ROUND(I207*H207,2)</f>
        <v>0</v>
      </c>
      <c r="K207" s="170" t="s">
        <v>1</v>
      </c>
      <c r="L207" s="175"/>
      <c r="M207" s="176" t="s">
        <v>1</v>
      </c>
      <c r="N207" s="177" t="s">
        <v>41</v>
      </c>
      <c r="P207" s="144">
        <f>O207*H207</f>
        <v>0</v>
      </c>
      <c r="Q207" s="144">
        <v>0.115</v>
      </c>
      <c r="R207" s="144">
        <f>Q207*H207</f>
        <v>0.115</v>
      </c>
      <c r="S207" s="144">
        <v>0</v>
      </c>
      <c r="T207" s="145">
        <f>S207*H207</f>
        <v>0</v>
      </c>
      <c r="AR207" s="146" t="s">
        <v>194</v>
      </c>
      <c r="AT207" s="146" t="s">
        <v>205</v>
      </c>
      <c r="AU207" s="146" t="s">
        <v>89</v>
      </c>
      <c r="AY207" s="16" t="s">
        <v>141</v>
      </c>
      <c r="BE207" s="147">
        <f>IF(N207="základní",J207,0)</f>
        <v>0</v>
      </c>
      <c r="BF207" s="147">
        <f>IF(N207="snížená",J207,0)</f>
        <v>0</v>
      </c>
      <c r="BG207" s="147">
        <f>IF(N207="zákl. přenesená",J207,0)</f>
        <v>0</v>
      </c>
      <c r="BH207" s="147">
        <f>IF(N207="sníž. přenesená",J207,0)</f>
        <v>0</v>
      </c>
      <c r="BI207" s="147">
        <f>IF(N207="nulová",J207,0)</f>
        <v>0</v>
      </c>
      <c r="BJ207" s="16" t="s">
        <v>83</v>
      </c>
      <c r="BK207" s="147">
        <f>ROUND(I207*H207,2)</f>
        <v>0</v>
      </c>
      <c r="BL207" s="16" t="s">
        <v>148</v>
      </c>
      <c r="BM207" s="146" t="s">
        <v>315</v>
      </c>
    </row>
    <row r="208" spans="2:65" s="1" customFormat="1">
      <c r="B208" s="31"/>
      <c r="D208" s="148" t="s">
        <v>150</v>
      </c>
      <c r="F208" s="149" t="s">
        <v>316</v>
      </c>
      <c r="I208" s="150"/>
      <c r="L208" s="31"/>
      <c r="M208" s="151"/>
      <c r="T208" s="55"/>
      <c r="AT208" s="16" t="s">
        <v>150</v>
      </c>
      <c r="AU208" s="16" t="s">
        <v>89</v>
      </c>
    </row>
    <row r="209" spans="2:65" s="1" customFormat="1" ht="78" customHeight="1">
      <c r="B209" s="31"/>
      <c r="C209" s="168" t="s">
        <v>247</v>
      </c>
      <c r="D209" s="168" t="s">
        <v>205</v>
      </c>
      <c r="E209" s="169" t="s">
        <v>317</v>
      </c>
      <c r="F209" s="170" t="s">
        <v>318</v>
      </c>
      <c r="G209" s="171" t="s">
        <v>300</v>
      </c>
      <c r="H209" s="172">
        <v>2</v>
      </c>
      <c r="I209" s="173"/>
      <c r="J209" s="174">
        <f>ROUND(I209*H209,2)</f>
        <v>0</v>
      </c>
      <c r="K209" s="170" t="s">
        <v>1</v>
      </c>
      <c r="L209" s="175"/>
      <c r="M209" s="176" t="s">
        <v>1</v>
      </c>
      <c r="N209" s="177" t="s">
        <v>41</v>
      </c>
      <c r="P209" s="144">
        <f>O209*H209</f>
        <v>0</v>
      </c>
      <c r="Q209" s="144">
        <v>0.115</v>
      </c>
      <c r="R209" s="144">
        <f>Q209*H209</f>
        <v>0.23</v>
      </c>
      <c r="S209" s="144">
        <v>0</v>
      </c>
      <c r="T209" s="145">
        <f>S209*H209</f>
        <v>0</v>
      </c>
      <c r="AR209" s="146" t="s">
        <v>194</v>
      </c>
      <c r="AT209" s="146" t="s">
        <v>205</v>
      </c>
      <c r="AU209" s="146" t="s">
        <v>89</v>
      </c>
      <c r="AY209" s="16" t="s">
        <v>141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6" t="s">
        <v>83</v>
      </c>
      <c r="BK209" s="147">
        <f>ROUND(I209*H209,2)</f>
        <v>0</v>
      </c>
      <c r="BL209" s="16" t="s">
        <v>148</v>
      </c>
      <c r="BM209" s="146" t="s">
        <v>319</v>
      </c>
    </row>
    <row r="210" spans="2:65" s="1" customFormat="1">
      <c r="B210" s="31"/>
      <c r="D210" s="148" t="s">
        <v>150</v>
      </c>
      <c r="F210" s="149" t="s">
        <v>320</v>
      </c>
      <c r="I210" s="150"/>
      <c r="L210" s="31"/>
      <c r="M210" s="151"/>
      <c r="T210" s="55"/>
      <c r="AT210" s="16" t="s">
        <v>150</v>
      </c>
      <c r="AU210" s="16" t="s">
        <v>89</v>
      </c>
    </row>
    <row r="211" spans="2:65" s="1" customFormat="1" ht="66.75" customHeight="1">
      <c r="B211" s="31"/>
      <c r="C211" s="168" t="s">
        <v>252</v>
      </c>
      <c r="D211" s="168" t="s">
        <v>205</v>
      </c>
      <c r="E211" s="169" t="s">
        <v>321</v>
      </c>
      <c r="F211" s="170" t="s">
        <v>322</v>
      </c>
      <c r="G211" s="171" t="s">
        <v>300</v>
      </c>
      <c r="H211" s="172">
        <v>2</v>
      </c>
      <c r="I211" s="173"/>
      <c r="J211" s="174">
        <f>ROUND(I211*H211,2)</f>
        <v>0</v>
      </c>
      <c r="K211" s="170" t="s">
        <v>1</v>
      </c>
      <c r="L211" s="175"/>
      <c r="M211" s="176" t="s">
        <v>1</v>
      </c>
      <c r="N211" s="177" t="s">
        <v>41</v>
      </c>
      <c r="P211" s="144">
        <f>O211*H211</f>
        <v>0</v>
      </c>
      <c r="Q211" s="144">
        <v>0.115</v>
      </c>
      <c r="R211" s="144">
        <f>Q211*H211</f>
        <v>0.23</v>
      </c>
      <c r="S211" s="144">
        <v>0</v>
      </c>
      <c r="T211" s="145">
        <f>S211*H211</f>
        <v>0</v>
      </c>
      <c r="AR211" s="146" t="s">
        <v>194</v>
      </c>
      <c r="AT211" s="146" t="s">
        <v>205</v>
      </c>
      <c r="AU211" s="146" t="s">
        <v>89</v>
      </c>
      <c r="AY211" s="16" t="s">
        <v>141</v>
      </c>
      <c r="BE211" s="147">
        <f>IF(N211="základní",J211,0)</f>
        <v>0</v>
      </c>
      <c r="BF211" s="147">
        <f>IF(N211="snížená",J211,0)</f>
        <v>0</v>
      </c>
      <c r="BG211" s="147">
        <f>IF(N211="zákl. přenesená",J211,0)</f>
        <v>0</v>
      </c>
      <c r="BH211" s="147">
        <f>IF(N211="sníž. přenesená",J211,0)</f>
        <v>0</v>
      </c>
      <c r="BI211" s="147">
        <f>IF(N211="nulová",J211,0)</f>
        <v>0</v>
      </c>
      <c r="BJ211" s="16" t="s">
        <v>83</v>
      </c>
      <c r="BK211" s="147">
        <f>ROUND(I211*H211,2)</f>
        <v>0</v>
      </c>
      <c r="BL211" s="16" t="s">
        <v>148</v>
      </c>
      <c r="BM211" s="146" t="s">
        <v>323</v>
      </c>
    </row>
    <row r="212" spans="2:65" s="1" customFormat="1">
      <c r="B212" s="31"/>
      <c r="D212" s="148" t="s">
        <v>150</v>
      </c>
      <c r="F212" s="149" t="s">
        <v>324</v>
      </c>
      <c r="I212" s="150"/>
      <c r="L212" s="31"/>
      <c r="M212" s="151"/>
      <c r="T212" s="55"/>
      <c r="AT212" s="16" t="s">
        <v>150</v>
      </c>
      <c r="AU212" s="16" t="s">
        <v>89</v>
      </c>
    </row>
    <row r="213" spans="2:65" s="1" customFormat="1" ht="24.2" customHeight="1">
      <c r="B213" s="31"/>
      <c r="C213" s="135" t="s">
        <v>325</v>
      </c>
      <c r="D213" s="135" t="s">
        <v>143</v>
      </c>
      <c r="E213" s="136" t="s">
        <v>326</v>
      </c>
      <c r="F213" s="137" t="s">
        <v>327</v>
      </c>
      <c r="G213" s="138" t="s">
        <v>300</v>
      </c>
      <c r="H213" s="139">
        <v>1</v>
      </c>
      <c r="I213" s="140"/>
      <c r="J213" s="141">
        <f>ROUND(I213*H213,2)</f>
        <v>0</v>
      </c>
      <c r="K213" s="137" t="s">
        <v>1</v>
      </c>
      <c r="L213" s="31"/>
      <c r="M213" s="142" t="s">
        <v>1</v>
      </c>
      <c r="N213" s="143" t="s">
        <v>41</v>
      </c>
      <c r="P213" s="144">
        <f>O213*H213</f>
        <v>0</v>
      </c>
      <c r="Q213" s="144">
        <v>7.2870000000000004E-2</v>
      </c>
      <c r="R213" s="144">
        <f>Q213*H213</f>
        <v>7.2870000000000004E-2</v>
      </c>
      <c r="S213" s="144">
        <v>0</v>
      </c>
      <c r="T213" s="145">
        <f>S213*H213</f>
        <v>0</v>
      </c>
      <c r="AR213" s="146" t="s">
        <v>148</v>
      </c>
      <c r="AT213" s="146" t="s">
        <v>143</v>
      </c>
      <c r="AU213" s="146" t="s">
        <v>89</v>
      </c>
      <c r="AY213" s="16" t="s">
        <v>141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6" t="s">
        <v>83</v>
      </c>
      <c r="BK213" s="147">
        <f>ROUND(I213*H213,2)</f>
        <v>0</v>
      </c>
      <c r="BL213" s="16" t="s">
        <v>148</v>
      </c>
      <c r="BM213" s="146" t="s">
        <v>328</v>
      </c>
    </row>
    <row r="214" spans="2:65" s="1" customFormat="1">
      <c r="B214" s="31"/>
      <c r="D214" s="148" t="s">
        <v>150</v>
      </c>
      <c r="F214" s="149" t="s">
        <v>327</v>
      </c>
      <c r="I214" s="150"/>
      <c r="L214" s="31"/>
      <c r="M214" s="151"/>
      <c r="T214" s="55"/>
      <c r="AT214" s="16" t="s">
        <v>150</v>
      </c>
      <c r="AU214" s="16" t="s">
        <v>89</v>
      </c>
    </row>
    <row r="215" spans="2:65" s="1" customFormat="1" ht="24.2" customHeight="1">
      <c r="B215" s="31"/>
      <c r="C215" s="168" t="s">
        <v>329</v>
      </c>
      <c r="D215" s="168" t="s">
        <v>205</v>
      </c>
      <c r="E215" s="169" t="s">
        <v>330</v>
      </c>
      <c r="F215" s="170" t="s">
        <v>331</v>
      </c>
      <c r="G215" s="171" t="s">
        <v>300</v>
      </c>
      <c r="H215" s="172">
        <v>1</v>
      </c>
      <c r="I215" s="173"/>
      <c r="J215" s="174">
        <f>ROUND(I215*H215,2)</f>
        <v>0</v>
      </c>
      <c r="K215" s="170" t="s">
        <v>1</v>
      </c>
      <c r="L215" s="175"/>
      <c r="M215" s="176" t="s">
        <v>1</v>
      </c>
      <c r="N215" s="177" t="s">
        <v>41</v>
      </c>
      <c r="P215" s="144">
        <f>O215*H215</f>
        <v>0</v>
      </c>
      <c r="Q215" s="144">
        <v>0.16</v>
      </c>
      <c r="R215" s="144">
        <f>Q215*H215</f>
        <v>0.16</v>
      </c>
      <c r="S215" s="144">
        <v>0</v>
      </c>
      <c r="T215" s="145">
        <f>S215*H215</f>
        <v>0</v>
      </c>
      <c r="AR215" s="146" t="s">
        <v>194</v>
      </c>
      <c r="AT215" s="146" t="s">
        <v>205</v>
      </c>
      <c r="AU215" s="146" t="s">
        <v>89</v>
      </c>
      <c r="AY215" s="16" t="s">
        <v>141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6" t="s">
        <v>83</v>
      </c>
      <c r="BK215" s="147">
        <f>ROUND(I215*H215,2)</f>
        <v>0</v>
      </c>
      <c r="BL215" s="16" t="s">
        <v>148</v>
      </c>
      <c r="BM215" s="146" t="s">
        <v>332</v>
      </c>
    </row>
    <row r="216" spans="2:65" s="1" customFormat="1">
      <c r="B216" s="31"/>
      <c r="D216" s="148" t="s">
        <v>150</v>
      </c>
      <c r="F216" s="149" t="s">
        <v>331</v>
      </c>
      <c r="I216" s="150"/>
      <c r="L216" s="31"/>
      <c r="M216" s="151"/>
      <c r="T216" s="55"/>
      <c r="AT216" s="16" t="s">
        <v>150</v>
      </c>
      <c r="AU216" s="16" t="s">
        <v>89</v>
      </c>
    </row>
    <row r="217" spans="2:65" s="1" customFormat="1" ht="44.25" customHeight="1">
      <c r="B217" s="31"/>
      <c r="C217" s="135" t="s">
        <v>333</v>
      </c>
      <c r="D217" s="135" t="s">
        <v>143</v>
      </c>
      <c r="E217" s="136" t="s">
        <v>334</v>
      </c>
      <c r="F217" s="137" t="s">
        <v>335</v>
      </c>
      <c r="G217" s="138" t="s">
        <v>300</v>
      </c>
      <c r="H217" s="139">
        <v>3</v>
      </c>
      <c r="I217" s="140"/>
      <c r="J217" s="141">
        <f>ROUND(I217*H217,2)</f>
        <v>0</v>
      </c>
      <c r="K217" s="137" t="s">
        <v>1</v>
      </c>
      <c r="L217" s="31"/>
      <c r="M217" s="142" t="s">
        <v>1</v>
      </c>
      <c r="N217" s="143" t="s">
        <v>41</v>
      </c>
      <c r="P217" s="144">
        <f>O217*H217</f>
        <v>0</v>
      </c>
      <c r="Q217" s="144">
        <v>5.1999999999999995E-4</v>
      </c>
      <c r="R217" s="144">
        <f>Q217*H217</f>
        <v>1.5599999999999998E-3</v>
      </c>
      <c r="S217" s="144">
        <v>0</v>
      </c>
      <c r="T217" s="145">
        <f>S217*H217</f>
        <v>0</v>
      </c>
      <c r="AR217" s="146" t="s">
        <v>148</v>
      </c>
      <c r="AT217" s="146" t="s">
        <v>143</v>
      </c>
      <c r="AU217" s="146" t="s">
        <v>89</v>
      </c>
      <c r="AY217" s="16" t="s">
        <v>141</v>
      </c>
      <c r="BE217" s="147">
        <f>IF(N217="základní",J217,0)</f>
        <v>0</v>
      </c>
      <c r="BF217" s="147">
        <f>IF(N217="snížená",J217,0)</f>
        <v>0</v>
      </c>
      <c r="BG217" s="147">
        <f>IF(N217="zákl. přenesená",J217,0)</f>
        <v>0</v>
      </c>
      <c r="BH217" s="147">
        <f>IF(N217="sníž. přenesená",J217,0)</f>
        <v>0</v>
      </c>
      <c r="BI217" s="147">
        <f>IF(N217="nulová",J217,0)</f>
        <v>0</v>
      </c>
      <c r="BJ217" s="16" t="s">
        <v>83</v>
      </c>
      <c r="BK217" s="147">
        <f>ROUND(I217*H217,2)</f>
        <v>0</v>
      </c>
      <c r="BL217" s="16" t="s">
        <v>148</v>
      </c>
      <c r="BM217" s="146" t="s">
        <v>336</v>
      </c>
    </row>
    <row r="218" spans="2:65" s="1" customFormat="1">
      <c r="B218" s="31"/>
      <c r="D218" s="148" t="s">
        <v>150</v>
      </c>
      <c r="F218" s="149" t="s">
        <v>335</v>
      </c>
      <c r="I218" s="150"/>
      <c r="L218" s="31"/>
      <c r="M218" s="151"/>
      <c r="T218" s="55"/>
      <c r="AT218" s="16" t="s">
        <v>150</v>
      </c>
      <c r="AU218" s="16" t="s">
        <v>89</v>
      </c>
    </row>
    <row r="219" spans="2:65" s="1" customFormat="1" ht="62.65" customHeight="1">
      <c r="B219" s="31"/>
      <c r="C219" s="168" t="s">
        <v>7</v>
      </c>
      <c r="D219" s="168" t="s">
        <v>205</v>
      </c>
      <c r="E219" s="169" t="s">
        <v>337</v>
      </c>
      <c r="F219" s="170" t="s">
        <v>338</v>
      </c>
      <c r="G219" s="171" t="s">
        <v>300</v>
      </c>
      <c r="H219" s="172">
        <v>3</v>
      </c>
      <c r="I219" s="173"/>
      <c r="J219" s="174">
        <f>ROUND(I219*H219,2)</f>
        <v>0</v>
      </c>
      <c r="K219" s="170" t="s">
        <v>1</v>
      </c>
      <c r="L219" s="175"/>
      <c r="M219" s="176" t="s">
        <v>1</v>
      </c>
      <c r="N219" s="177" t="s">
        <v>41</v>
      </c>
      <c r="P219" s="144">
        <f>O219*H219</f>
        <v>0</v>
      </c>
      <c r="Q219" s="144">
        <v>0.02</v>
      </c>
      <c r="R219" s="144">
        <f>Q219*H219</f>
        <v>0.06</v>
      </c>
      <c r="S219" s="144">
        <v>0</v>
      </c>
      <c r="T219" s="145">
        <f>S219*H219</f>
        <v>0</v>
      </c>
      <c r="AR219" s="146" t="s">
        <v>194</v>
      </c>
      <c r="AT219" s="146" t="s">
        <v>205</v>
      </c>
      <c r="AU219" s="146" t="s">
        <v>89</v>
      </c>
      <c r="AY219" s="16" t="s">
        <v>141</v>
      </c>
      <c r="BE219" s="147">
        <f>IF(N219="základní",J219,0)</f>
        <v>0</v>
      </c>
      <c r="BF219" s="147">
        <f>IF(N219="snížená",J219,0)</f>
        <v>0</v>
      </c>
      <c r="BG219" s="147">
        <f>IF(N219="zákl. přenesená",J219,0)</f>
        <v>0</v>
      </c>
      <c r="BH219" s="147">
        <f>IF(N219="sníž. přenesená",J219,0)</f>
        <v>0</v>
      </c>
      <c r="BI219" s="147">
        <f>IF(N219="nulová",J219,0)</f>
        <v>0</v>
      </c>
      <c r="BJ219" s="16" t="s">
        <v>83</v>
      </c>
      <c r="BK219" s="147">
        <f>ROUND(I219*H219,2)</f>
        <v>0</v>
      </c>
      <c r="BL219" s="16" t="s">
        <v>148</v>
      </c>
      <c r="BM219" s="146" t="s">
        <v>339</v>
      </c>
    </row>
    <row r="220" spans="2:65" s="1" customFormat="1">
      <c r="B220" s="31"/>
      <c r="D220" s="148" t="s">
        <v>150</v>
      </c>
      <c r="F220" s="149" t="s">
        <v>338</v>
      </c>
      <c r="I220" s="150"/>
      <c r="L220" s="31"/>
      <c r="M220" s="151"/>
      <c r="T220" s="55"/>
      <c r="AT220" s="16" t="s">
        <v>150</v>
      </c>
      <c r="AU220" s="16" t="s">
        <v>89</v>
      </c>
    </row>
    <row r="221" spans="2:65" s="11" customFormat="1" ht="22.9" customHeight="1">
      <c r="B221" s="123"/>
      <c r="D221" s="124" t="s">
        <v>75</v>
      </c>
      <c r="E221" s="133" t="s">
        <v>240</v>
      </c>
      <c r="F221" s="133" t="s">
        <v>241</v>
      </c>
      <c r="I221" s="126"/>
      <c r="J221" s="134">
        <f>BK221</f>
        <v>0</v>
      </c>
      <c r="L221" s="123"/>
      <c r="M221" s="128"/>
      <c r="P221" s="129">
        <f>SUM(P222:P230)</f>
        <v>0</v>
      </c>
      <c r="R221" s="129">
        <f>SUM(R222:R230)</f>
        <v>0</v>
      </c>
      <c r="T221" s="130">
        <f>SUM(T222:T230)</f>
        <v>0</v>
      </c>
      <c r="AR221" s="124" t="s">
        <v>83</v>
      </c>
      <c r="AT221" s="131" t="s">
        <v>75</v>
      </c>
      <c r="AU221" s="131" t="s">
        <v>83</v>
      </c>
      <c r="AY221" s="124" t="s">
        <v>141</v>
      </c>
      <c r="BK221" s="132">
        <f>SUM(BK222:BK230)</f>
        <v>0</v>
      </c>
    </row>
    <row r="222" spans="2:65" s="1" customFormat="1" ht="37.9" customHeight="1">
      <c r="B222" s="31"/>
      <c r="C222" s="135" t="s">
        <v>340</v>
      </c>
      <c r="D222" s="135" t="s">
        <v>143</v>
      </c>
      <c r="E222" s="136" t="s">
        <v>341</v>
      </c>
      <c r="F222" s="137" t="s">
        <v>342</v>
      </c>
      <c r="G222" s="138" t="s">
        <v>183</v>
      </c>
      <c r="H222" s="139">
        <v>73.043000000000006</v>
      </c>
      <c r="I222" s="140"/>
      <c r="J222" s="141">
        <f>ROUND(I222*H222,2)</f>
        <v>0</v>
      </c>
      <c r="K222" s="137" t="s">
        <v>147</v>
      </c>
      <c r="L222" s="31"/>
      <c r="M222" s="142" t="s">
        <v>1</v>
      </c>
      <c r="N222" s="143" t="s">
        <v>41</v>
      </c>
      <c r="P222" s="144">
        <f>O222*H222</f>
        <v>0</v>
      </c>
      <c r="Q222" s="144">
        <v>0</v>
      </c>
      <c r="R222" s="144">
        <f>Q222*H222</f>
        <v>0</v>
      </c>
      <c r="S222" s="144">
        <v>0</v>
      </c>
      <c r="T222" s="145">
        <f>S222*H222</f>
        <v>0</v>
      </c>
      <c r="AR222" s="146" t="s">
        <v>148</v>
      </c>
      <c r="AT222" s="146" t="s">
        <v>143</v>
      </c>
      <c r="AU222" s="146" t="s">
        <v>89</v>
      </c>
      <c r="AY222" s="16" t="s">
        <v>141</v>
      </c>
      <c r="BE222" s="147">
        <f>IF(N222="základní",J222,0)</f>
        <v>0</v>
      </c>
      <c r="BF222" s="147">
        <f>IF(N222="snížená",J222,0)</f>
        <v>0</v>
      </c>
      <c r="BG222" s="147">
        <f>IF(N222="zákl. přenesená",J222,0)</f>
        <v>0</v>
      </c>
      <c r="BH222" s="147">
        <f>IF(N222="sníž. přenesená",J222,0)</f>
        <v>0</v>
      </c>
      <c r="BI222" s="147">
        <f>IF(N222="nulová",J222,0)</f>
        <v>0</v>
      </c>
      <c r="BJ222" s="16" t="s">
        <v>83</v>
      </c>
      <c r="BK222" s="147">
        <f>ROUND(I222*H222,2)</f>
        <v>0</v>
      </c>
      <c r="BL222" s="16" t="s">
        <v>148</v>
      </c>
      <c r="BM222" s="146" t="s">
        <v>343</v>
      </c>
    </row>
    <row r="223" spans="2:65" s="1" customFormat="1">
      <c r="B223" s="31"/>
      <c r="D223" s="148" t="s">
        <v>150</v>
      </c>
      <c r="F223" s="149" t="s">
        <v>342</v>
      </c>
      <c r="I223" s="150"/>
      <c r="L223" s="31"/>
      <c r="M223" s="151"/>
      <c r="T223" s="55"/>
      <c r="AT223" s="16" t="s">
        <v>150</v>
      </c>
      <c r="AU223" s="16" t="s">
        <v>89</v>
      </c>
    </row>
    <row r="224" spans="2:65" s="1" customFormat="1">
      <c r="B224" s="31"/>
      <c r="D224" s="152" t="s">
        <v>151</v>
      </c>
      <c r="F224" s="153" t="s">
        <v>344</v>
      </c>
      <c r="I224" s="150"/>
      <c r="L224" s="31"/>
      <c r="M224" s="151"/>
      <c r="T224" s="55"/>
      <c r="AT224" s="16" t="s">
        <v>151</v>
      </c>
      <c r="AU224" s="16" t="s">
        <v>89</v>
      </c>
    </row>
    <row r="225" spans="2:65" s="1" customFormat="1" ht="44.25" customHeight="1">
      <c r="B225" s="31"/>
      <c r="C225" s="135" t="s">
        <v>345</v>
      </c>
      <c r="D225" s="135" t="s">
        <v>143</v>
      </c>
      <c r="E225" s="136" t="s">
        <v>346</v>
      </c>
      <c r="F225" s="137" t="s">
        <v>347</v>
      </c>
      <c r="G225" s="138" t="s">
        <v>183</v>
      </c>
      <c r="H225" s="139">
        <v>73.043000000000006</v>
      </c>
      <c r="I225" s="140"/>
      <c r="J225" s="141">
        <f>ROUND(I225*H225,2)</f>
        <v>0</v>
      </c>
      <c r="K225" s="137" t="s">
        <v>147</v>
      </c>
      <c r="L225" s="31"/>
      <c r="M225" s="142" t="s">
        <v>1</v>
      </c>
      <c r="N225" s="143" t="s">
        <v>41</v>
      </c>
      <c r="P225" s="144">
        <f>O225*H225</f>
        <v>0</v>
      </c>
      <c r="Q225" s="144">
        <v>0</v>
      </c>
      <c r="R225" s="144">
        <f>Q225*H225</f>
        <v>0</v>
      </c>
      <c r="S225" s="144">
        <v>0</v>
      </c>
      <c r="T225" s="145">
        <f>S225*H225</f>
        <v>0</v>
      </c>
      <c r="AR225" s="146" t="s">
        <v>148</v>
      </c>
      <c r="AT225" s="146" t="s">
        <v>143</v>
      </c>
      <c r="AU225" s="146" t="s">
        <v>89</v>
      </c>
      <c r="AY225" s="16" t="s">
        <v>141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6" t="s">
        <v>83</v>
      </c>
      <c r="BK225" s="147">
        <f>ROUND(I225*H225,2)</f>
        <v>0</v>
      </c>
      <c r="BL225" s="16" t="s">
        <v>148</v>
      </c>
      <c r="BM225" s="146" t="s">
        <v>348</v>
      </c>
    </row>
    <row r="226" spans="2:65" s="1" customFormat="1">
      <c r="B226" s="31"/>
      <c r="D226" s="148" t="s">
        <v>150</v>
      </c>
      <c r="F226" s="149" t="s">
        <v>347</v>
      </c>
      <c r="I226" s="150"/>
      <c r="L226" s="31"/>
      <c r="M226" s="151"/>
      <c r="T226" s="55"/>
      <c r="AT226" s="16" t="s">
        <v>150</v>
      </c>
      <c r="AU226" s="16" t="s">
        <v>89</v>
      </c>
    </row>
    <row r="227" spans="2:65" s="1" customFormat="1">
      <c r="B227" s="31"/>
      <c r="D227" s="152" t="s">
        <v>151</v>
      </c>
      <c r="F227" s="153" t="s">
        <v>349</v>
      </c>
      <c r="I227" s="150"/>
      <c r="L227" s="31"/>
      <c r="M227" s="151"/>
      <c r="T227" s="55"/>
      <c r="AT227" s="16" t="s">
        <v>151</v>
      </c>
      <c r="AU227" s="16" t="s">
        <v>89</v>
      </c>
    </row>
    <row r="228" spans="2:65" s="1" customFormat="1" ht="49.15" customHeight="1">
      <c r="B228" s="31"/>
      <c r="C228" s="135" t="s">
        <v>350</v>
      </c>
      <c r="D228" s="135" t="s">
        <v>143</v>
      </c>
      <c r="E228" s="136" t="s">
        <v>351</v>
      </c>
      <c r="F228" s="137" t="s">
        <v>352</v>
      </c>
      <c r="G228" s="138" t="s">
        <v>183</v>
      </c>
      <c r="H228" s="139">
        <v>73.043000000000006</v>
      </c>
      <c r="I228" s="140"/>
      <c r="J228" s="141">
        <f>ROUND(I228*H228,2)</f>
        <v>0</v>
      </c>
      <c r="K228" s="137" t="s">
        <v>147</v>
      </c>
      <c r="L228" s="31"/>
      <c r="M228" s="142" t="s">
        <v>1</v>
      </c>
      <c r="N228" s="143" t="s">
        <v>41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148</v>
      </c>
      <c r="AT228" s="146" t="s">
        <v>143</v>
      </c>
      <c r="AU228" s="146" t="s">
        <v>89</v>
      </c>
      <c r="AY228" s="16" t="s">
        <v>141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6" t="s">
        <v>83</v>
      </c>
      <c r="BK228" s="147">
        <f>ROUND(I228*H228,2)</f>
        <v>0</v>
      </c>
      <c r="BL228" s="16" t="s">
        <v>148</v>
      </c>
      <c r="BM228" s="146" t="s">
        <v>353</v>
      </c>
    </row>
    <row r="229" spans="2:65" s="1" customFormat="1">
      <c r="B229" s="31"/>
      <c r="D229" s="148" t="s">
        <v>150</v>
      </c>
      <c r="F229" s="149" t="s">
        <v>352</v>
      </c>
      <c r="I229" s="150"/>
      <c r="L229" s="31"/>
      <c r="M229" s="151"/>
      <c r="T229" s="55"/>
      <c r="AT229" s="16" t="s">
        <v>150</v>
      </c>
      <c r="AU229" s="16" t="s">
        <v>89</v>
      </c>
    </row>
    <row r="230" spans="2:65" s="1" customFormat="1">
      <c r="B230" s="31"/>
      <c r="D230" s="152" t="s">
        <v>151</v>
      </c>
      <c r="F230" s="153" t="s">
        <v>354</v>
      </c>
      <c r="I230" s="150"/>
      <c r="L230" s="31"/>
      <c r="M230" s="151"/>
      <c r="T230" s="55"/>
      <c r="AT230" s="16" t="s">
        <v>151</v>
      </c>
      <c r="AU230" s="16" t="s">
        <v>89</v>
      </c>
    </row>
    <row r="231" spans="2:65" s="11" customFormat="1" ht="22.9" customHeight="1">
      <c r="B231" s="123"/>
      <c r="D231" s="124" t="s">
        <v>75</v>
      </c>
      <c r="E231" s="133" t="s">
        <v>355</v>
      </c>
      <c r="F231" s="133" t="s">
        <v>356</v>
      </c>
      <c r="I231" s="126"/>
      <c r="J231" s="134">
        <f>BK231</f>
        <v>0</v>
      </c>
      <c r="L231" s="123"/>
      <c r="M231" s="128"/>
      <c r="P231" s="129">
        <f>SUM(P232:P250)</f>
        <v>0</v>
      </c>
      <c r="R231" s="129">
        <f>SUM(R232:R250)</f>
        <v>0</v>
      </c>
      <c r="T231" s="130">
        <f>SUM(T232:T250)</f>
        <v>0</v>
      </c>
      <c r="AR231" s="124" t="s">
        <v>83</v>
      </c>
      <c r="AT231" s="131" t="s">
        <v>75</v>
      </c>
      <c r="AU231" s="131" t="s">
        <v>83</v>
      </c>
      <c r="AY231" s="124" t="s">
        <v>141</v>
      </c>
      <c r="BK231" s="132">
        <f>SUM(BK232:BK250)</f>
        <v>0</v>
      </c>
    </row>
    <row r="232" spans="2:65" s="1" customFormat="1" ht="33" customHeight="1">
      <c r="B232" s="31"/>
      <c r="C232" s="135" t="s">
        <v>357</v>
      </c>
      <c r="D232" s="135" t="s">
        <v>143</v>
      </c>
      <c r="E232" s="136" t="s">
        <v>358</v>
      </c>
      <c r="F232" s="137" t="s">
        <v>359</v>
      </c>
      <c r="G232" s="138" t="s">
        <v>146</v>
      </c>
      <c r="H232" s="139">
        <v>78</v>
      </c>
      <c r="I232" s="140"/>
      <c r="J232" s="141">
        <f>ROUND(I232*H232,2)</f>
        <v>0</v>
      </c>
      <c r="K232" s="137" t="s">
        <v>147</v>
      </c>
      <c r="L232" s="31"/>
      <c r="M232" s="142" t="s">
        <v>1</v>
      </c>
      <c r="N232" s="143" t="s">
        <v>41</v>
      </c>
      <c r="P232" s="144">
        <f>O232*H232</f>
        <v>0</v>
      </c>
      <c r="Q232" s="144">
        <v>0</v>
      </c>
      <c r="R232" s="144">
        <f>Q232*H232</f>
        <v>0</v>
      </c>
      <c r="S232" s="144">
        <v>0</v>
      </c>
      <c r="T232" s="145">
        <f>S232*H232</f>
        <v>0</v>
      </c>
      <c r="AR232" s="146" t="s">
        <v>148</v>
      </c>
      <c r="AT232" s="146" t="s">
        <v>143</v>
      </c>
      <c r="AU232" s="146" t="s">
        <v>89</v>
      </c>
      <c r="AY232" s="16" t="s">
        <v>141</v>
      </c>
      <c r="BE232" s="147">
        <f>IF(N232="základní",J232,0)</f>
        <v>0</v>
      </c>
      <c r="BF232" s="147">
        <f>IF(N232="snížená",J232,0)</f>
        <v>0</v>
      </c>
      <c r="BG232" s="147">
        <f>IF(N232="zákl. přenesená",J232,0)</f>
        <v>0</v>
      </c>
      <c r="BH232" s="147">
        <f>IF(N232="sníž. přenesená",J232,0)</f>
        <v>0</v>
      </c>
      <c r="BI232" s="147">
        <f>IF(N232="nulová",J232,0)</f>
        <v>0</v>
      </c>
      <c r="BJ232" s="16" t="s">
        <v>83</v>
      </c>
      <c r="BK232" s="147">
        <f>ROUND(I232*H232,2)</f>
        <v>0</v>
      </c>
      <c r="BL232" s="16" t="s">
        <v>148</v>
      </c>
      <c r="BM232" s="146" t="s">
        <v>360</v>
      </c>
    </row>
    <row r="233" spans="2:65" s="1" customFormat="1">
      <c r="B233" s="31"/>
      <c r="D233" s="148" t="s">
        <v>150</v>
      </c>
      <c r="F233" s="149" t="s">
        <v>359</v>
      </c>
      <c r="I233" s="150"/>
      <c r="L233" s="31"/>
      <c r="M233" s="151"/>
      <c r="T233" s="55"/>
      <c r="AT233" s="16" t="s">
        <v>150</v>
      </c>
      <c r="AU233" s="16" t="s">
        <v>89</v>
      </c>
    </row>
    <row r="234" spans="2:65" s="1" customFormat="1">
      <c r="B234" s="31"/>
      <c r="D234" s="152" t="s">
        <v>151</v>
      </c>
      <c r="F234" s="153" t="s">
        <v>361</v>
      </c>
      <c r="I234" s="150"/>
      <c r="L234" s="31"/>
      <c r="M234" s="151"/>
      <c r="T234" s="55"/>
      <c r="AT234" s="16" t="s">
        <v>151</v>
      </c>
      <c r="AU234" s="16" t="s">
        <v>89</v>
      </c>
    </row>
    <row r="235" spans="2:65" s="12" customFormat="1">
      <c r="B235" s="154"/>
      <c r="D235" s="148" t="s">
        <v>153</v>
      </c>
      <c r="E235" s="155" t="s">
        <v>1</v>
      </c>
      <c r="F235" s="156" t="s">
        <v>362</v>
      </c>
      <c r="H235" s="157">
        <v>78</v>
      </c>
      <c r="I235" s="158"/>
      <c r="L235" s="154"/>
      <c r="M235" s="159"/>
      <c r="T235" s="160"/>
      <c r="AT235" s="155" t="s">
        <v>153</v>
      </c>
      <c r="AU235" s="155" t="s">
        <v>89</v>
      </c>
      <c r="AV235" s="12" t="s">
        <v>89</v>
      </c>
      <c r="AW235" s="12" t="s">
        <v>33</v>
      </c>
      <c r="AX235" s="12" t="s">
        <v>83</v>
      </c>
      <c r="AY235" s="155" t="s">
        <v>141</v>
      </c>
    </row>
    <row r="236" spans="2:65" s="1" customFormat="1" ht="37.9" customHeight="1">
      <c r="B236" s="31"/>
      <c r="C236" s="135" t="s">
        <v>363</v>
      </c>
      <c r="D236" s="135" t="s">
        <v>143</v>
      </c>
      <c r="E236" s="136" t="s">
        <v>364</v>
      </c>
      <c r="F236" s="137" t="s">
        <v>365</v>
      </c>
      <c r="G236" s="138" t="s">
        <v>146</v>
      </c>
      <c r="H236" s="139">
        <v>78</v>
      </c>
      <c r="I236" s="140"/>
      <c r="J236" s="141">
        <f>ROUND(I236*H236,2)</f>
        <v>0</v>
      </c>
      <c r="K236" s="137" t="s">
        <v>147</v>
      </c>
      <c r="L236" s="31"/>
      <c r="M236" s="142" t="s">
        <v>1</v>
      </c>
      <c r="N236" s="143" t="s">
        <v>41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148</v>
      </c>
      <c r="AT236" s="146" t="s">
        <v>143</v>
      </c>
      <c r="AU236" s="146" t="s">
        <v>89</v>
      </c>
      <c r="AY236" s="16" t="s">
        <v>141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6" t="s">
        <v>83</v>
      </c>
      <c r="BK236" s="147">
        <f>ROUND(I236*H236,2)</f>
        <v>0</v>
      </c>
      <c r="BL236" s="16" t="s">
        <v>148</v>
      </c>
      <c r="BM236" s="146" t="s">
        <v>366</v>
      </c>
    </row>
    <row r="237" spans="2:65" s="1" customFormat="1">
      <c r="B237" s="31"/>
      <c r="D237" s="148" t="s">
        <v>150</v>
      </c>
      <c r="F237" s="149" t="s">
        <v>365</v>
      </c>
      <c r="I237" s="150"/>
      <c r="L237" s="31"/>
      <c r="M237" s="151"/>
      <c r="T237" s="55"/>
      <c r="AT237" s="16" t="s">
        <v>150</v>
      </c>
      <c r="AU237" s="16" t="s">
        <v>89</v>
      </c>
    </row>
    <row r="238" spans="2:65" s="1" customFormat="1">
      <c r="B238" s="31"/>
      <c r="D238" s="152" t="s">
        <v>151</v>
      </c>
      <c r="F238" s="153" t="s">
        <v>367</v>
      </c>
      <c r="I238" s="150"/>
      <c r="L238" s="31"/>
      <c r="M238" s="151"/>
      <c r="T238" s="55"/>
      <c r="AT238" s="16" t="s">
        <v>151</v>
      </c>
      <c r="AU238" s="16" t="s">
        <v>89</v>
      </c>
    </row>
    <row r="239" spans="2:65" s="1" customFormat="1" ht="49.15" customHeight="1">
      <c r="B239" s="31"/>
      <c r="C239" s="135" t="s">
        <v>368</v>
      </c>
      <c r="D239" s="135" t="s">
        <v>143</v>
      </c>
      <c r="E239" s="136" t="s">
        <v>369</v>
      </c>
      <c r="F239" s="137" t="s">
        <v>370</v>
      </c>
      <c r="G239" s="138" t="s">
        <v>146</v>
      </c>
      <c r="H239" s="139">
        <v>78</v>
      </c>
      <c r="I239" s="140"/>
      <c r="J239" s="141">
        <f>ROUND(I239*H239,2)</f>
        <v>0</v>
      </c>
      <c r="K239" s="137" t="s">
        <v>147</v>
      </c>
      <c r="L239" s="31"/>
      <c r="M239" s="142" t="s">
        <v>1</v>
      </c>
      <c r="N239" s="143" t="s">
        <v>41</v>
      </c>
      <c r="P239" s="144">
        <f>O239*H239</f>
        <v>0</v>
      </c>
      <c r="Q239" s="144">
        <v>0</v>
      </c>
      <c r="R239" s="144">
        <f>Q239*H239</f>
        <v>0</v>
      </c>
      <c r="S239" s="144">
        <v>0</v>
      </c>
      <c r="T239" s="145">
        <f>S239*H239</f>
        <v>0</v>
      </c>
      <c r="AR239" s="146" t="s">
        <v>148</v>
      </c>
      <c r="AT239" s="146" t="s">
        <v>143</v>
      </c>
      <c r="AU239" s="146" t="s">
        <v>89</v>
      </c>
      <c r="AY239" s="16" t="s">
        <v>141</v>
      </c>
      <c r="BE239" s="147">
        <f>IF(N239="základní",J239,0)</f>
        <v>0</v>
      </c>
      <c r="BF239" s="147">
        <f>IF(N239="snížená",J239,0)</f>
        <v>0</v>
      </c>
      <c r="BG239" s="147">
        <f>IF(N239="zákl. přenesená",J239,0)</f>
        <v>0</v>
      </c>
      <c r="BH239" s="147">
        <f>IF(N239="sníž. přenesená",J239,0)</f>
        <v>0</v>
      </c>
      <c r="BI239" s="147">
        <f>IF(N239="nulová",J239,0)</f>
        <v>0</v>
      </c>
      <c r="BJ239" s="16" t="s">
        <v>83</v>
      </c>
      <c r="BK239" s="147">
        <f>ROUND(I239*H239,2)</f>
        <v>0</v>
      </c>
      <c r="BL239" s="16" t="s">
        <v>148</v>
      </c>
      <c r="BM239" s="146" t="s">
        <v>371</v>
      </c>
    </row>
    <row r="240" spans="2:65" s="1" customFormat="1">
      <c r="B240" s="31"/>
      <c r="D240" s="148" t="s">
        <v>150</v>
      </c>
      <c r="F240" s="149" t="s">
        <v>370</v>
      </c>
      <c r="I240" s="150"/>
      <c r="L240" s="31"/>
      <c r="M240" s="151"/>
      <c r="T240" s="55"/>
      <c r="AT240" s="16" t="s">
        <v>150</v>
      </c>
      <c r="AU240" s="16" t="s">
        <v>89</v>
      </c>
    </row>
    <row r="241" spans="2:65" s="1" customFormat="1">
      <c r="B241" s="31"/>
      <c r="D241" s="152" t="s">
        <v>151</v>
      </c>
      <c r="F241" s="153" t="s">
        <v>372</v>
      </c>
      <c r="I241" s="150"/>
      <c r="L241" s="31"/>
      <c r="M241" s="151"/>
      <c r="T241" s="55"/>
      <c r="AT241" s="16" t="s">
        <v>151</v>
      </c>
      <c r="AU241" s="16" t="s">
        <v>89</v>
      </c>
    </row>
    <row r="242" spans="2:65" s="1" customFormat="1" ht="24.2" customHeight="1">
      <c r="B242" s="31"/>
      <c r="C242" s="135" t="s">
        <v>373</v>
      </c>
      <c r="D242" s="135" t="s">
        <v>143</v>
      </c>
      <c r="E242" s="136" t="s">
        <v>374</v>
      </c>
      <c r="F242" s="137" t="s">
        <v>375</v>
      </c>
      <c r="G242" s="138" t="s">
        <v>146</v>
      </c>
      <c r="H242" s="139">
        <v>78</v>
      </c>
      <c r="I242" s="140"/>
      <c r="J242" s="141">
        <f>ROUND(I242*H242,2)</f>
        <v>0</v>
      </c>
      <c r="K242" s="137" t="s">
        <v>147</v>
      </c>
      <c r="L242" s="31"/>
      <c r="M242" s="142" t="s">
        <v>1</v>
      </c>
      <c r="N242" s="143" t="s">
        <v>41</v>
      </c>
      <c r="P242" s="144">
        <f>O242*H242</f>
        <v>0</v>
      </c>
      <c r="Q242" s="144">
        <v>0</v>
      </c>
      <c r="R242" s="144">
        <f>Q242*H242</f>
        <v>0</v>
      </c>
      <c r="S242" s="144">
        <v>0</v>
      </c>
      <c r="T242" s="145">
        <f>S242*H242</f>
        <v>0</v>
      </c>
      <c r="AR242" s="146" t="s">
        <v>148</v>
      </c>
      <c r="AT242" s="146" t="s">
        <v>143</v>
      </c>
      <c r="AU242" s="146" t="s">
        <v>89</v>
      </c>
      <c r="AY242" s="16" t="s">
        <v>141</v>
      </c>
      <c r="BE242" s="147">
        <f>IF(N242="základní",J242,0)</f>
        <v>0</v>
      </c>
      <c r="BF242" s="147">
        <f>IF(N242="snížená",J242,0)</f>
        <v>0</v>
      </c>
      <c r="BG242" s="147">
        <f>IF(N242="zákl. přenesená",J242,0)</f>
        <v>0</v>
      </c>
      <c r="BH242" s="147">
        <f>IF(N242="sníž. přenesená",J242,0)</f>
        <v>0</v>
      </c>
      <c r="BI242" s="147">
        <f>IF(N242="nulová",J242,0)</f>
        <v>0</v>
      </c>
      <c r="BJ242" s="16" t="s">
        <v>83</v>
      </c>
      <c r="BK242" s="147">
        <f>ROUND(I242*H242,2)</f>
        <v>0</v>
      </c>
      <c r="BL242" s="16" t="s">
        <v>148</v>
      </c>
      <c r="BM242" s="146" t="s">
        <v>376</v>
      </c>
    </row>
    <row r="243" spans="2:65" s="1" customFormat="1">
      <c r="B243" s="31"/>
      <c r="D243" s="148" t="s">
        <v>150</v>
      </c>
      <c r="F243" s="149" t="s">
        <v>375</v>
      </c>
      <c r="I243" s="150"/>
      <c r="L243" s="31"/>
      <c r="M243" s="151"/>
      <c r="T243" s="55"/>
      <c r="AT243" s="16" t="s">
        <v>150</v>
      </c>
      <c r="AU243" s="16" t="s">
        <v>89</v>
      </c>
    </row>
    <row r="244" spans="2:65" s="1" customFormat="1">
      <c r="B244" s="31"/>
      <c r="D244" s="152" t="s">
        <v>151</v>
      </c>
      <c r="F244" s="153" t="s">
        <v>377</v>
      </c>
      <c r="I244" s="150"/>
      <c r="L244" s="31"/>
      <c r="M244" s="151"/>
      <c r="T244" s="55"/>
      <c r="AT244" s="16" t="s">
        <v>151</v>
      </c>
      <c r="AU244" s="16" t="s">
        <v>89</v>
      </c>
    </row>
    <row r="245" spans="2:65" s="1" customFormat="1" ht="24.2" customHeight="1">
      <c r="B245" s="31"/>
      <c r="C245" s="135" t="s">
        <v>378</v>
      </c>
      <c r="D245" s="135" t="s">
        <v>143</v>
      </c>
      <c r="E245" s="136" t="s">
        <v>379</v>
      </c>
      <c r="F245" s="137" t="s">
        <v>380</v>
      </c>
      <c r="G245" s="138" t="s">
        <v>146</v>
      </c>
      <c r="H245" s="139">
        <v>78</v>
      </c>
      <c r="I245" s="140"/>
      <c r="J245" s="141">
        <f>ROUND(I245*H245,2)</f>
        <v>0</v>
      </c>
      <c r="K245" s="137" t="s">
        <v>147</v>
      </c>
      <c r="L245" s="31"/>
      <c r="M245" s="142" t="s">
        <v>1</v>
      </c>
      <c r="N245" s="143" t="s">
        <v>41</v>
      </c>
      <c r="P245" s="144">
        <f>O245*H245</f>
        <v>0</v>
      </c>
      <c r="Q245" s="144">
        <v>0</v>
      </c>
      <c r="R245" s="144">
        <f>Q245*H245</f>
        <v>0</v>
      </c>
      <c r="S245" s="144">
        <v>0</v>
      </c>
      <c r="T245" s="145">
        <f>S245*H245</f>
        <v>0</v>
      </c>
      <c r="AR245" s="146" t="s">
        <v>148</v>
      </c>
      <c r="AT245" s="146" t="s">
        <v>143</v>
      </c>
      <c r="AU245" s="146" t="s">
        <v>89</v>
      </c>
      <c r="AY245" s="16" t="s">
        <v>141</v>
      </c>
      <c r="BE245" s="147">
        <f>IF(N245="základní",J245,0)</f>
        <v>0</v>
      </c>
      <c r="BF245" s="147">
        <f>IF(N245="snížená",J245,0)</f>
        <v>0</v>
      </c>
      <c r="BG245" s="147">
        <f>IF(N245="zákl. přenesená",J245,0)</f>
        <v>0</v>
      </c>
      <c r="BH245" s="147">
        <f>IF(N245="sníž. přenesená",J245,0)</f>
        <v>0</v>
      </c>
      <c r="BI245" s="147">
        <f>IF(N245="nulová",J245,0)</f>
        <v>0</v>
      </c>
      <c r="BJ245" s="16" t="s">
        <v>83</v>
      </c>
      <c r="BK245" s="147">
        <f>ROUND(I245*H245,2)</f>
        <v>0</v>
      </c>
      <c r="BL245" s="16" t="s">
        <v>148</v>
      </c>
      <c r="BM245" s="146" t="s">
        <v>381</v>
      </c>
    </row>
    <row r="246" spans="2:65" s="1" customFormat="1">
      <c r="B246" s="31"/>
      <c r="D246" s="148" t="s">
        <v>150</v>
      </c>
      <c r="F246" s="149" t="s">
        <v>380</v>
      </c>
      <c r="I246" s="150"/>
      <c r="L246" s="31"/>
      <c r="M246" s="151"/>
      <c r="T246" s="55"/>
      <c r="AT246" s="16" t="s">
        <v>150</v>
      </c>
      <c r="AU246" s="16" t="s">
        <v>89</v>
      </c>
    </row>
    <row r="247" spans="2:65" s="1" customFormat="1">
      <c r="B247" s="31"/>
      <c r="D247" s="152" t="s">
        <v>151</v>
      </c>
      <c r="F247" s="153" t="s">
        <v>382</v>
      </c>
      <c r="I247" s="150"/>
      <c r="L247" s="31"/>
      <c r="M247" s="151"/>
      <c r="T247" s="55"/>
      <c r="AT247" s="16" t="s">
        <v>151</v>
      </c>
      <c r="AU247" s="16" t="s">
        <v>89</v>
      </c>
    </row>
    <row r="248" spans="2:65" s="1" customFormat="1" ht="49.15" customHeight="1">
      <c r="B248" s="31"/>
      <c r="C248" s="135" t="s">
        <v>383</v>
      </c>
      <c r="D248" s="135" t="s">
        <v>143</v>
      </c>
      <c r="E248" s="136" t="s">
        <v>384</v>
      </c>
      <c r="F248" s="137" t="s">
        <v>385</v>
      </c>
      <c r="G248" s="138" t="s">
        <v>146</v>
      </c>
      <c r="H248" s="139">
        <v>78</v>
      </c>
      <c r="I248" s="140"/>
      <c r="J248" s="141">
        <f>ROUND(I248*H248,2)</f>
        <v>0</v>
      </c>
      <c r="K248" s="137" t="s">
        <v>147</v>
      </c>
      <c r="L248" s="31"/>
      <c r="M248" s="142" t="s">
        <v>1</v>
      </c>
      <c r="N248" s="143" t="s">
        <v>41</v>
      </c>
      <c r="P248" s="144">
        <f>O248*H248</f>
        <v>0</v>
      </c>
      <c r="Q248" s="144">
        <v>0</v>
      </c>
      <c r="R248" s="144">
        <f>Q248*H248</f>
        <v>0</v>
      </c>
      <c r="S248" s="144">
        <v>0</v>
      </c>
      <c r="T248" s="145">
        <f>S248*H248</f>
        <v>0</v>
      </c>
      <c r="AR248" s="146" t="s">
        <v>148</v>
      </c>
      <c r="AT248" s="146" t="s">
        <v>143</v>
      </c>
      <c r="AU248" s="146" t="s">
        <v>89</v>
      </c>
      <c r="AY248" s="16" t="s">
        <v>141</v>
      </c>
      <c r="BE248" s="147">
        <f>IF(N248="základní",J248,0)</f>
        <v>0</v>
      </c>
      <c r="BF248" s="147">
        <f>IF(N248="snížená",J248,0)</f>
        <v>0</v>
      </c>
      <c r="BG248" s="147">
        <f>IF(N248="zákl. přenesená",J248,0)</f>
        <v>0</v>
      </c>
      <c r="BH248" s="147">
        <f>IF(N248="sníž. přenesená",J248,0)</f>
        <v>0</v>
      </c>
      <c r="BI248" s="147">
        <f>IF(N248="nulová",J248,0)</f>
        <v>0</v>
      </c>
      <c r="BJ248" s="16" t="s">
        <v>83</v>
      </c>
      <c r="BK248" s="147">
        <f>ROUND(I248*H248,2)</f>
        <v>0</v>
      </c>
      <c r="BL248" s="16" t="s">
        <v>148</v>
      </c>
      <c r="BM248" s="146" t="s">
        <v>386</v>
      </c>
    </row>
    <row r="249" spans="2:65" s="1" customFormat="1">
      <c r="B249" s="31"/>
      <c r="D249" s="148" t="s">
        <v>150</v>
      </c>
      <c r="F249" s="149" t="s">
        <v>385</v>
      </c>
      <c r="I249" s="150"/>
      <c r="L249" s="31"/>
      <c r="M249" s="151"/>
      <c r="T249" s="55"/>
      <c r="AT249" s="16" t="s">
        <v>150</v>
      </c>
      <c r="AU249" s="16" t="s">
        <v>89</v>
      </c>
    </row>
    <row r="250" spans="2:65" s="1" customFormat="1">
      <c r="B250" s="31"/>
      <c r="D250" s="152" t="s">
        <v>151</v>
      </c>
      <c r="F250" s="153" t="s">
        <v>387</v>
      </c>
      <c r="I250" s="150"/>
      <c r="L250" s="31"/>
      <c r="M250" s="151"/>
      <c r="T250" s="55"/>
      <c r="AT250" s="16" t="s">
        <v>151</v>
      </c>
      <c r="AU250" s="16" t="s">
        <v>89</v>
      </c>
    </row>
    <row r="251" spans="2:65" s="11" customFormat="1" ht="22.9" customHeight="1">
      <c r="B251" s="123"/>
      <c r="D251" s="124" t="s">
        <v>75</v>
      </c>
      <c r="E251" s="133" t="s">
        <v>388</v>
      </c>
      <c r="F251" s="133" t="s">
        <v>389</v>
      </c>
      <c r="I251" s="126"/>
      <c r="J251" s="134">
        <f>BK251</f>
        <v>0</v>
      </c>
      <c r="L251" s="123"/>
      <c r="M251" s="128"/>
      <c r="P251" s="129">
        <f>SUM(P252:P273)</f>
        <v>0</v>
      </c>
      <c r="R251" s="129">
        <f>SUM(R252:R273)</f>
        <v>37.849104199999999</v>
      </c>
      <c r="T251" s="130">
        <f>SUM(T252:T273)</f>
        <v>0</v>
      </c>
      <c r="AR251" s="124" t="s">
        <v>83</v>
      </c>
      <c r="AT251" s="131" t="s">
        <v>75</v>
      </c>
      <c r="AU251" s="131" t="s">
        <v>83</v>
      </c>
      <c r="AY251" s="124" t="s">
        <v>141</v>
      </c>
      <c r="BK251" s="132">
        <f>SUM(BK252:BK273)</f>
        <v>0</v>
      </c>
    </row>
    <row r="252" spans="2:65" s="1" customFormat="1" ht="33" customHeight="1">
      <c r="B252" s="31"/>
      <c r="C252" s="135" t="s">
        <v>390</v>
      </c>
      <c r="D252" s="135" t="s">
        <v>143</v>
      </c>
      <c r="E252" s="136" t="s">
        <v>391</v>
      </c>
      <c r="F252" s="137" t="s">
        <v>392</v>
      </c>
      <c r="G252" s="138" t="s">
        <v>146</v>
      </c>
      <c r="H252" s="139">
        <v>108</v>
      </c>
      <c r="I252" s="140"/>
      <c r="J252" s="141">
        <f>ROUND(I252*H252,2)</f>
        <v>0</v>
      </c>
      <c r="K252" s="137" t="s">
        <v>147</v>
      </c>
      <c r="L252" s="31"/>
      <c r="M252" s="142" t="s">
        <v>1</v>
      </c>
      <c r="N252" s="143" t="s">
        <v>41</v>
      </c>
      <c r="P252" s="144">
        <f>O252*H252</f>
        <v>0</v>
      </c>
      <c r="Q252" s="144">
        <v>0</v>
      </c>
      <c r="R252" s="144">
        <f>Q252*H252</f>
        <v>0</v>
      </c>
      <c r="S252" s="144">
        <v>0</v>
      </c>
      <c r="T252" s="145">
        <f>S252*H252</f>
        <v>0</v>
      </c>
      <c r="AR252" s="146" t="s">
        <v>148</v>
      </c>
      <c r="AT252" s="146" t="s">
        <v>143</v>
      </c>
      <c r="AU252" s="146" t="s">
        <v>89</v>
      </c>
      <c r="AY252" s="16" t="s">
        <v>141</v>
      </c>
      <c r="BE252" s="147">
        <f>IF(N252="základní",J252,0)</f>
        <v>0</v>
      </c>
      <c r="BF252" s="147">
        <f>IF(N252="snížená",J252,0)</f>
        <v>0</v>
      </c>
      <c r="BG252" s="147">
        <f>IF(N252="zákl. přenesená",J252,0)</f>
        <v>0</v>
      </c>
      <c r="BH252" s="147">
        <f>IF(N252="sníž. přenesená",J252,0)</f>
        <v>0</v>
      </c>
      <c r="BI252" s="147">
        <f>IF(N252="nulová",J252,0)</f>
        <v>0</v>
      </c>
      <c r="BJ252" s="16" t="s">
        <v>83</v>
      </c>
      <c r="BK252" s="147">
        <f>ROUND(I252*H252,2)</f>
        <v>0</v>
      </c>
      <c r="BL252" s="16" t="s">
        <v>148</v>
      </c>
      <c r="BM252" s="146" t="s">
        <v>393</v>
      </c>
    </row>
    <row r="253" spans="2:65" s="1" customFormat="1">
      <c r="B253" s="31"/>
      <c r="D253" s="148" t="s">
        <v>150</v>
      </c>
      <c r="F253" s="149" t="s">
        <v>392</v>
      </c>
      <c r="I253" s="150"/>
      <c r="L253" s="31"/>
      <c r="M253" s="151"/>
      <c r="T253" s="55"/>
      <c r="AT253" s="16" t="s">
        <v>150</v>
      </c>
      <c r="AU253" s="16" t="s">
        <v>89</v>
      </c>
    </row>
    <row r="254" spans="2:65" s="1" customFormat="1">
      <c r="B254" s="31"/>
      <c r="D254" s="152" t="s">
        <v>151</v>
      </c>
      <c r="F254" s="153" t="s">
        <v>394</v>
      </c>
      <c r="I254" s="150"/>
      <c r="L254" s="31"/>
      <c r="M254" s="151"/>
      <c r="T254" s="55"/>
      <c r="AT254" s="16" t="s">
        <v>151</v>
      </c>
      <c r="AU254" s="16" t="s">
        <v>89</v>
      </c>
    </row>
    <row r="255" spans="2:65" s="12" customFormat="1">
      <c r="B255" s="154"/>
      <c r="D255" s="148" t="s">
        <v>153</v>
      </c>
      <c r="E255" s="155" t="s">
        <v>1</v>
      </c>
      <c r="F255" s="156" t="s">
        <v>395</v>
      </c>
      <c r="H255" s="157">
        <v>108</v>
      </c>
      <c r="I255" s="158"/>
      <c r="L255" s="154"/>
      <c r="M255" s="159"/>
      <c r="T255" s="160"/>
      <c r="AT255" s="155" t="s">
        <v>153</v>
      </c>
      <c r="AU255" s="155" t="s">
        <v>89</v>
      </c>
      <c r="AV255" s="12" t="s">
        <v>89</v>
      </c>
      <c r="AW255" s="12" t="s">
        <v>33</v>
      </c>
      <c r="AX255" s="12" t="s">
        <v>76</v>
      </c>
      <c r="AY255" s="155" t="s">
        <v>141</v>
      </c>
    </row>
    <row r="256" spans="2:65" s="13" customFormat="1">
      <c r="B256" s="161"/>
      <c r="D256" s="148" t="s">
        <v>153</v>
      </c>
      <c r="E256" s="162" t="s">
        <v>1</v>
      </c>
      <c r="F256" s="163" t="s">
        <v>168</v>
      </c>
      <c r="H256" s="164">
        <v>108</v>
      </c>
      <c r="I256" s="165"/>
      <c r="L256" s="161"/>
      <c r="M256" s="166"/>
      <c r="T256" s="167"/>
      <c r="AT256" s="162" t="s">
        <v>153</v>
      </c>
      <c r="AU256" s="162" t="s">
        <v>89</v>
      </c>
      <c r="AV256" s="13" t="s">
        <v>148</v>
      </c>
      <c r="AW256" s="13" t="s">
        <v>33</v>
      </c>
      <c r="AX256" s="13" t="s">
        <v>83</v>
      </c>
      <c r="AY256" s="162" t="s">
        <v>141</v>
      </c>
    </row>
    <row r="257" spans="2:65" s="1" customFormat="1" ht="37.9" customHeight="1">
      <c r="B257" s="31"/>
      <c r="C257" s="135" t="s">
        <v>396</v>
      </c>
      <c r="D257" s="135" t="s">
        <v>143</v>
      </c>
      <c r="E257" s="136" t="s">
        <v>397</v>
      </c>
      <c r="F257" s="137" t="s">
        <v>398</v>
      </c>
      <c r="G257" s="138" t="s">
        <v>146</v>
      </c>
      <c r="H257" s="139">
        <v>108</v>
      </c>
      <c r="I257" s="140"/>
      <c r="J257" s="141">
        <f>ROUND(I257*H257,2)</f>
        <v>0</v>
      </c>
      <c r="K257" s="137" t="s">
        <v>147</v>
      </c>
      <c r="L257" s="31"/>
      <c r="M257" s="142" t="s">
        <v>1</v>
      </c>
      <c r="N257" s="143" t="s">
        <v>41</v>
      </c>
      <c r="P257" s="144">
        <f>O257*H257</f>
        <v>0</v>
      </c>
      <c r="Q257" s="144">
        <v>0.192</v>
      </c>
      <c r="R257" s="144">
        <f>Q257*H257</f>
        <v>20.736000000000001</v>
      </c>
      <c r="S257" s="144">
        <v>0</v>
      </c>
      <c r="T257" s="145">
        <f>S257*H257</f>
        <v>0</v>
      </c>
      <c r="AR257" s="146" t="s">
        <v>148</v>
      </c>
      <c r="AT257" s="146" t="s">
        <v>143</v>
      </c>
      <c r="AU257" s="146" t="s">
        <v>89</v>
      </c>
      <c r="AY257" s="16" t="s">
        <v>141</v>
      </c>
      <c r="BE257" s="147">
        <f>IF(N257="základní",J257,0)</f>
        <v>0</v>
      </c>
      <c r="BF257" s="147">
        <f>IF(N257="snížená",J257,0)</f>
        <v>0</v>
      </c>
      <c r="BG257" s="147">
        <f>IF(N257="zákl. přenesená",J257,0)</f>
        <v>0</v>
      </c>
      <c r="BH257" s="147">
        <f>IF(N257="sníž. přenesená",J257,0)</f>
        <v>0</v>
      </c>
      <c r="BI257" s="147">
        <f>IF(N257="nulová",J257,0)</f>
        <v>0</v>
      </c>
      <c r="BJ257" s="16" t="s">
        <v>83</v>
      </c>
      <c r="BK257" s="147">
        <f>ROUND(I257*H257,2)</f>
        <v>0</v>
      </c>
      <c r="BL257" s="16" t="s">
        <v>148</v>
      </c>
      <c r="BM257" s="146" t="s">
        <v>399</v>
      </c>
    </row>
    <row r="258" spans="2:65" s="1" customFormat="1">
      <c r="B258" s="31"/>
      <c r="D258" s="148" t="s">
        <v>150</v>
      </c>
      <c r="F258" s="149" t="s">
        <v>398</v>
      </c>
      <c r="I258" s="150"/>
      <c r="L258" s="31"/>
      <c r="M258" s="151"/>
      <c r="T258" s="55"/>
      <c r="AT258" s="16" t="s">
        <v>150</v>
      </c>
      <c r="AU258" s="16" t="s">
        <v>89</v>
      </c>
    </row>
    <row r="259" spans="2:65" s="1" customFormat="1">
      <c r="B259" s="31"/>
      <c r="D259" s="152" t="s">
        <v>151</v>
      </c>
      <c r="F259" s="153" t="s">
        <v>400</v>
      </c>
      <c r="I259" s="150"/>
      <c r="L259" s="31"/>
      <c r="M259" s="151"/>
      <c r="T259" s="55"/>
      <c r="AT259" s="16" t="s">
        <v>151</v>
      </c>
      <c r="AU259" s="16" t="s">
        <v>89</v>
      </c>
    </row>
    <row r="260" spans="2:65" s="1" customFormat="1" ht="37.9" customHeight="1">
      <c r="B260" s="31"/>
      <c r="C260" s="135" t="s">
        <v>401</v>
      </c>
      <c r="D260" s="135" t="s">
        <v>143</v>
      </c>
      <c r="E260" s="136" t="s">
        <v>402</v>
      </c>
      <c r="F260" s="137" t="s">
        <v>403</v>
      </c>
      <c r="G260" s="138" t="s">
        <v>146</v>
      </c>
      <c r="H260" s="139">
        <v>108</v>
      </c>
      <c r="I260" s="140"/>
      <c r="J260" s="141">
        <f>ROUND(I260*H260,2)</f>
        <v>0</v>
      </c>
      <c r="K260" s="137" t="s">
        <v>147</v>
      </c>
      <c r="L260" s="31"/>
      <c r="M260" s="142" t="s">
        <v>1</v>
      </c>
      <c r="N260" s="143" t="s">
        <v>41</v>
      </c>
      <c r="P260" s="144">
        <f>O260*H260</f>
        <v>0</v>
      </c>
      <c r="Q260" s="144">
        <v>0.12</v>
      </c>
      <c r="R260" s="144">
        <f>Q260*H260</f>
        <v>12.959999999999999</v>
      </c>
      <c r="S260" s="144">
        <v>0</v>
      </c>
      <c r="T260" s="145">
        <f>S260*H260</f>
        <v>0</v>
      </c>
      <c r="AR260" s="146" t="s">
        <v>148</v>
      </c>
      <c r="AT260" s="146" t="s">
        <v>143</v>
      </c>
      <c r="AU260" s="146" t="s">
        <v>89</v>
      </c>
      <c r="AY260" s="16" t="s">
        <v>141</v>
      </c>
      <c r="BE260" s="147">
        <f>IF(N260="základní",J260,0)</f>
        <v>0</v>
      </c>
      <c r="BF260" s="147">
        <f>IF(N260="snížená",J260,0)</f>
        <v>0</v>
      </c>
      <c r="BG260" s="147">
        <f>IF(N260="zákl. přenesená",J260,0)</f>
        <v>0</v>
      </c>
      <c r="BH260" s="147">
        <f>IF(N260="sníž. přenesená",J260,0)</f>
        <v>0</v>
      </c>
      <c r="BI260" s="147">
        <f>IF(N260="nulová",J260,0)</f>
        <v>0</v>
      </c>
      <c r="BJ260" s="16" t="s">
        <v>83</v>
      </c>
      <c r="BK260" s="147">
        <f>ROUND(I260*H260,2)</f>
        <v>0</v>
      </c>
      <c r="BL260" s="16" t="s">
        <v>148</v>
      </c>
      <c r="BM260" s="146" t="s">
        <v>404</v>
      </c>
    </row>
    <row r="261" spans="2:65" s="1" customFormat="1">
      <c r="B261" s="31"/>
      <c r="D261" s="148" t="s">
        <v>150</v>
      </c>
      <c r="F261" s="149" t="s">
        <v>403</v>
      </c>
      <c r="I261" s="150"/>
      <c r="L261" s="31"/>
      <c r="M261" s="151"/>
      <c r="T261" s="55"/>
      <c r="AT261" s="16" t="s">
        <v>150</v>
      </c>
      <c r="AU261" s="16" t="s">
        <v>89</v>
      </c>
    </row>
    <row r="262" spans="2:65" s="1" customFormat="1">
      <c r="B262" s="31"/>
      <c r="D262" s="152" t="s">
        <v>151</v>
      </c>
      <c r="F262" s="153" t="s">
        <v>405</v>
      </c>
      <c r="I262" s="150"/>
      <c r="L262" s="31"/>
      <c r="M262" s="151"/>
      <c r="T262" s="55"/>
      <c r="AT262" s="16" t="s">
        <v>151</v>
      </c>
      <c r="AU262" s="16" t="s">
        <v>89</v>
      </c>
    </row>
    <row r="263" spans="2:65" s="1" customFormat="1" ht="24.2" customHeight="1">
      <c r="B263" s="31"/>
      <c r="C263" s="135" t="s">
        <v>406</v>
      </c>
      <c r="D263" s="135" t="s">
        <v>143</v>
      </c>
      <c r="E263" s="136" t="s">
        <v>407</v>
      </c>
      <c r="F263" s="137" t="s">
        <v>408</v>
      </c>
      <c r="G263" s="138" t="s">
        <v>162</v>
      </c>
      <c r="H263" s="139">
        <v>1.66</v>
      </c>
      <c r="I263" s="140"/>
      <c r="J263" s="141">
        <f>ROUND(I263*H263,2)</f>
        <v>0</v>
      </c>
      <c r="K263" s="137" t="s">
        <v>147</v>
      </c>
      <c r="L263" s="31"/>
      <c r="M263" s="142" t="s">
        <v>1</v>
      </c>
      <c r="N263" s="143" t="s">
        <v>41</v>
      </c>
      <c r="P263" s="144">
        <f>O263*H263</f>
        <v>0</v>
      </c>
      <c r="Q263" s="144">
        <v>2.5018699999999998</v>
      </c>
      <c r="R263" s="144">
        <f>Q263*H263</f>
        <v>4.1531041999999996</v>
      </c>
      <c r="S263" s="144">
        <v>0</v>
      </c>
      <c r="T263" s="145">
        <f>S263*H263</f>
        <v>0</v>
      </c>
      <c r="AR263" s="146" t="s">
        <v>148</v>
      </c>
      <c r="AT263" s="146" t="s">
        <v>143</v>
      </c>
      <c r="AU263" s="146" t="s">
        <v>89</v>
      </c>
      <c r="AY263" s="16" t="s">
        <v>141</v>
      </c>
      <c r="BE263" s="147">
        <f>IF(N263="základní",J263,0)</f>
        <v>0</v>
      </c>
      <c r="BF263" s="147">
        <f>IF(N263="snížená",J263,0)</f>
        <v>0</v>
      </c>
      <c r="BG263" s="147">
        <f>IF(N263="zákl. přenesená",J263,0)</f>
        <v>0</v>
      </c>
      <c r="BH263" s="147">
        <f>IF(N263="sníž. přenesená",J263,0)</f>
        <v>0</v>
      </c>
      <c r="BI263" s="147">
        <f>IF(N263="nulová",J263,0)</f>
        <v>0</v>
      </c>
      <c r="BJ263" s="16" t="s">
        <v>83</v>
      </c>
      <c r="BK263" s="147">
        <f>ROUND(I263*H263,2)</f>
        <v>0</v>
      </c>
      <c r="BL263" s="16" t="s">
        <v>148</v>
      </c>
      <c r="BM263" s="146" t="s">
        <v>409</v>
      </c>
    </row>
    <row r="264" spans="2:65" s="1" customFormat="1">
      <c r="B264" s="31"/>
      <c r="D264" s="148" t="s">
        <v>150</v>
      </c>
      <c r="F264" s="149" t="s">
        <v>408</v>
      </c>
      <c r="I264" s="150"/>
      <c r="L264" s="31"/>
      <c r="M264" s="151"/>
      <c r="T264" s="55"/>
      <c r="AT264" s="16" t="s">
        <v>150</v>
      </c>
      <c r="AU264" s="16" t="s">
        <v>89</v>
      </c>
    </row>
    <row r="265" spans="2:65" s="1" customFormat="1">
      <c r="B265" s="31"/>
      <c r="D265" s="152" t="s">
        <v>151</v>
      </c>
      <c r="F265" s="153" t="s">
        <v>410</v>
      </c>
      <c r="I265" s="150"/>
      <c r="L265" s="31"/>
      <c r="M265" s="151"/>
      <c r="T265" s="55"/>
      <c r="AT265" s="16" t="s">
        <v>151</v>
      </c>
      <c r="AU265" s="16" t="s">
        <v>89</v>
      </c>
    </row>
    <row r="266" spans="2:65" s="12" customFormat="1">
      <c r="B266" s="154"/>
      <c r="D266" s="148" t="s">
        <v>153</v>
      </c>
      <c r="E266" s="155" t="s">
        <v>1</v>
      </c>
      <c r="F266" s="156" t="s">
        <v>411</v>
      </c>
      <c r="H266" s="157">
        <v>1.66</v>
      </c>
      <c r="I266" s="158"/>
      <c r="L266" s="154"/>
      <c r="M266" s="159"/>
      <c r="T266" s="160"/>
      <c r="AT266" s="155" t="s">
        <v>153</v>
      </c>
      <c r="AU266" s="155" t="s">
        <v>89</v>
      </c>
      <c r="AV266" s="12" t="s">
        <v>89</v>
      </c>
      <c r="AW266" s="12" t="s">
        <v>33</v>
      </c>
      <c r="AX266" s="12" t="s">
        <v>83</v>
      </c>
      <c r="AY266" s="155" t="s">
        <v>141</v>
      </c>
    </row>
    <row r="267" spans="2:65" s="1" customFormat="1" ht="16.5" customHeight="1">
      <c r="B267" s="31"/>
      <c r="C267" s="135" t="s">
        <v>412</v>
      </c>
      <c r="D267" s="135" t="s">
        <v>143</v>
      </c>
      <c r="E267" s="136" t="s">
        <v>413</v>
      </c>
      <c r="F267" s="137" t="s">
        <v>414</v>
      </c>
      <c r="G267" s="138" t="s">
        <v>415</v>
      </c>
      <c r="H267" s="139">
        <v>33.200000000000003</v>
      </c>
      <c r="I267" s="140"/>
      <c r="J267" s="141">
        <f>ROUND(I267*H267,2)</f>
        <v>0</v>
      </c>
      <c r="K267" s="137" t="s">
        <v>1</v>
      </c>
      <c r="L267" s="31"/>
      <c r="M267" s="142" t="s">
        <v>1</v>
      </c>
      <c r="N267" s="143" t="s">
        <v>41</v>
      </c>
      <c r="P267" s="144">
        <f>O267*H267</f>
        <v>0</v>
      </c>
      <c r="Q267" s="144">
        <v>0</v>
      </c>
      <c r="R267" s="144">
        <f>Q267*H267</f>
        <v>0</v>
      </c>
      <c r="S267" s="144">
        <v>0</v>
      </c>
      <c r="T267" s="145">
        <f>S267*H267</f>
        <v>0</v>
      </c>
      <c r="AR267" s="146" t="s">
        <v>148</v>
      </c>
      <c r="AT267" s="146" t="s">
        <v>143</v>
      </c>
      <c r="AU267" s="146" t="s">
        <v>89</v>
      </c>
      <c r="AY267" s="16" t="s">
        <v>141</v>
      </c>
      <c r="BE267" s="147">
        <f>IF(N267="základní",J267,0)</f>
        <v>0</v>
      </c>
      <c r="BF267" s="147">
        <f>IF(N267="snížená",J267,0)</f>
        <v>0</v>
      </c>
      <c r="BG267" s="147">
        <f>IF(N267="zákl. přenesená",J267,0)</f>
        <v>0</v>
      </c>
      <c r="BH267" s="147">
        <f>IF(N267="sníž. přenesená",J267,0)</f>
        <v>0</v>
      </c>
      <c r="BI267" s="147">
        <f>IF(N267="nulová",J267,0)</f>
        <v>0</v>
      </c>
      <c r="BJ267" s="16" t="s">
        <v>83</v>
      </c>
      <c r="BK267" s="147">
        <f>ROUND(I267*H267,2)</f>
        <v>0</v>
      </c>
      <c r="BL267" s="16" t="s">
        <v>148</v>
      </c>
      <c r="BM267" s="146" t="s">
        <v>416</v>
      </c>
    </row>
    <row r="268" spans="2:65" s="1" customFormat="1">
      <c r="B268" s="31"/>
      <c r="D268" s="148" t="s">
        <v>150</v>
      </c>
      <c r="F268" s="149" t="s">
        <v>414</v>
      </c>
      <c r="I268" s="150"/>
      <c r="L268" s="31"/>
      <c r="M268" s="151"/>
      <c r="T268" s="55"/>
      <c r="AT268" s="16" t="s">
        <v>150</v>
      </c>
      <c r="AU268" s="16" t="s">
        <v>89</v>
      </c>
    </row>
    <row r="269" spans="2:65" s="12" customFormat="1">
      <c r="B269" s="154"/>
      <c r="D269" s="148" t="s">
        <v>153</v>
      </c>
      <c r="E269" s="155" t="s">
        <v>1</v>
      </c>
      <c r="F269" s="156" t="s">
        <v>417</v>
      </c>
      <c r="H269" s="157">
        <v>33.200000000000003</v>
      </c>
      <c r="I269" s="158"/>
      <c r="L269" s="154"/>
      <c r="M269" s="159"/>
      <c r="T269" s="160"/>
      <c r="AT269" s="155" t="s">
        <v>153</v>
      </c>
      <c r="AU269" s="155" t="s">
        <v>89</v>
      </c>
      <c r="AV269" s="12" t="s">
        <v>89</v>
      </c>
      <c r="AW269" s="12" t="s">
        <v>33</v>
      </c>
      <c r="AX269" s="12" t="s">
        <v>83</v>
      </c>
      <c r="AY269" s="155" t="s">
        <v>141</v>
      </c>
    </row>
    <row r="270" spans="2:65" s="1" customFormat="1" ht="16.5" customHeight="1">
      <c r="B270" s="31"/>
      <c r="C270" s="168" t="s">
        <v>418</v>
      </c>
      <c r="D270" s="168" t="s">
        <v>205</v>
      </c>
      <c r="E270" s="169" t="s">
        <v>419</v>
      </c>
      <c r="F270" s="170" t="s">
        <v>420</v>
      </c>
      <c r="G270" s="171" t="s">
        <v>415</v>
      </c>
      <c r="H270" s="172">
        <v>39.840000000000003</v>
      </c>
      <c r="I270" s="173"/>
      <c r="J270" s="174">
        <f>ROUND(I270*H270,2)</f>
        <v>0</v>
      </c>
      <c r="K270" s="170" t="s">
        <v>1</v>
      </c>
      <c r="L270" s="175"/>
      <c r="M270" s="176" t="s">
        <v>1</v>
      </c>
      <c r="N270" s="177" t="s">
        <v>41</v>
      </c>
      <c r="P270" s="144">
        <f>O270*H270</f>
        <v>0</v>
      </c>
      <c r="Q270" s="144">
        <v>0</v>
      </c>
      <c r="R270" s="144">
        <f>Q270*H270</f>
        <v>0</v>
      </c>
      <c r="S270" s="144">
        <v>0</v>
      </c>
      <c r="T270" s="145">
        <f>S270*H270</f>
        <v>0</v>
      </c>
      <c r="AR270" s="146" t="s">
        <v>194</v>
      </c>
      <c r="AT270" s="146" t="s">
        <v>205</v>
      </c>
      <c r="AU270" s="146" t="s">
        <v>89</v>
      </c>
      <c r="AY270" s="16" t="s">
        <v>141</v>
      </c>
      <c r="BE270" s="147">
        <f>IF(N270="základní",J270,0)</f>
        <v>0</v>
      </c>
      <c r="BF270" s="147">
        <f>IF(N270="snížená",J270,0)</f>
        <v>0</v>
      </c>
      <c r="BG270" s="147">
        <f>IF(N270="zákl. přenesená",J270,0)</f>
        <v>0</v>
      </c>
      <c r="BH270" s="147">
        <f>IF(N270="sníž. přenesená",J270,0)</f>
        <v>0</v>
      </c>
      <c r="BI270" s="147">
        <f>IF(N270="nulová",J270,0)</f>
        <v>0</v>
      </c>
      <c r="BJ270" s="16" t="s">
        <v>83</v>
      </c>
      <c r="BK270" s="147">
        <f>ROUND(I270*H270,2)</f>
        <v>0</v>
      </c>
      <c r="BL270" s="16" t="s">
        <v>148</v>
      </c>
      <c r="BM270" s="146" t="s">
        <v>421</v>
      </c>
    </row>
    <row r="271" spans="2:65" s="1" customFormat="1">
      <c r="B271" s="31"/>
      <c r="D271" s="148" t="s">
        <v>150</v>
      </c>
      <c r="F271" s="149" t="s">
        <v>420</v>
      </c>
      <c r="I271" s="150"/>
      <c r="L271" s="31"/>
      <c r="M271" s="151"/>
      <c r="T271" s="55"/>
      <c r="AT271" s="16" t="s">
        <v>150</v>
      </c>
      <c r="AU271" s="16" t="s">
        <v>89</v>
      </c>
    </row>
    <row r="272" spans="2:65" s="12" customFormat="1">
      <c r="B272" s="154"/>
      <c r="D272" s="148" t="s">
        <v>153</v>
      </c>
      <c r="E272" s="155" t="s">
        <v>1</v>
      </c>
      <c r="F272" s="156" t="s">
        <v>417</v>
      </c>
      <c r="H272" s="157">
        <v>33.200000000000003</v>
      </c>
      <c r="I272" s="158"/>
      <c r="L272" s="154"/>
      <c r="M272" s="159"/>
      <c r="T272" s="160"/>
      <c r="AT272" s="155" t="s">
        <v>153</v>
      </c>
      <c r="AU272" s="155" t="s">
        <v>89</v>
      </c>
      <c r="AV272" s="12" t="s">
        <v>89</v>
      </c>
      <c r="AW272" s="12" t="s">
        <v>33</v>
      </c>
      <c r="AX272" s="12" t="s">
        <v>76</v>
      </c>
      <c r="AY272" s="155" t="s">
        <v>141</v>
      </c>
    </row>
    <row r="273" spans="2:65" s="12" customFormat="1">
      <c r="B273" s="154"/>
      <c r="D273" s="148" t="s">
        <v>153</v>
      </c>
      <c r="E273" s="155" t="s">
        <v>1</v>
      </c>
      <c r="F273" s="156" t="s">
        <v>422</v>
      </c>
      <c r="H273" s="157">
        <v>39.840000000000003</v>
      </c>
      <c r="I273" s="158"/>
      <c r="L273" s="154"/>
      <c r="M273" s="159"/>
      <c r="T273" s="160"/>
      <c r="AT273" s="155" t="s">
        <v>153</v>
      </c>
      <c r="AU273" s="155" t="s">
        <v>89</v>
      </c>
      <c r="AV273" s="12" t="s">
        <v>89</v>
      </c>
      <c r="AW273" s="12" t="s">
        <v>33</v>
      </c>
      <c r="AX273" s="12" t="s">
        <v>83</v>
      </c>
      <c r="AY273" s="155" t="s">
        <v>141</v>
      </c>
    </row>
    <row r="274" spans="2:65" s="11" customFormat="1" ht="22.9" customHeight="1">
      <c r="B274" s="123"/>
      <c r="D274" s="124" t="s">
        <v>75</v>
      </c>
      <c r="E274" s="133" t="s">
        <v>423</v>
      </c>
      <c r="F274" s="133" t="s">
        <v>424</v>
      </c>
      <c r="I274" s="126"/>
      <c r="J274" s="134">
        <f>BK274</f>
        <v>0</v>
      </c>
      <c r="L274" s="123"/>
      <c r="M274" s="128"/>
      <c r="P274" s="129">
        <f>SUM(P275:P285)</f>
        <v>0</v>
      </c>
      <c r="R274" s="129">
        <f>SUM(R275:R285)</f>
        <v>26.635663999999998</v>
      </c>
      <c r="T274" s="130">
        <f>SUM(T275:T285)</f>
        <v>0</v>
      </c>
      <c r="AR274" s="124" t="s">
        <v>83</v>
      </c>
      <c r="AT274" s="131" t="s">
        <v>75</v>
      </c>
      <c r="AU274" s="131" t="s">
        <v>83</v>
      </c>
      <c r="AY274" s="124" t="s">
        <v>141</v>
      </c>
      <c r="BK274" s="132">
        <f>SUM(BK275:BK285)</f>
        <v>0</v>
      </c>
    </row>
    <row r="275" spans="2:65" s="1" customFormat="1" ht="33" customHeight="1">
      <c r="B275" s="31"/>
      <c r="C275" s="135" t="s">
        <v>425</v>
      </c>
      <c r="D275" s="135" t="s">
        <v>143</v>
      </c>
      <c r="E275" s="136" t="s">
        <v>426</v>
      </c>
      <c r="F275" s="137" t="s">
        <v>427</v>
      </c>
      <c r="G275" s="138" t="s">
        <v>146</v>
      </c>
      <c r="H275" s="139">
        <v>26.4</v>
      </c>
      <c r="I275" s="140"/>
      <c r="J275" s="141">
        <f>ROUND(I275*H275,2)</f>
        <v>0</v>
      </c>
      <c r="K275" s="137" t="s">
        <v>147</v>
      </c>
      <c r="L275" s="31"/>
      <c r="M275" s="142" t="s">
        <v>1</v>
      </c>
      <c r="N275" s="143" t="s">
        <v>41</v>
      </c>
      <c r="P275" s="144">
        <f>O275*H275</f>
        <v>0</v>
      </c>
      <c r="Q275" s="144">
        <v>0.69</v>
      </c>
      <c r="R275" s="144">
        <f>Q275*H275</f>
        <v>18.215999999999998</v>
      </c>
      <c r="S275" s="144">
        <v>0</v>
      </c>
      <c r="T275" s="145">
        <f>S275*H275</f>
        <v>0</v>
      </c>
      <c r="AR275" s="146" t="s">
        <v>148</v>
      </c>
      <c r="AT275" s="146" t="s">
        <v>143</v>
      </c>
      <c r="AU275" s="146" t="s">
        <v>89</v>
      </c>
      <c r="AY275" s="16" t="s">
        <v>141</v>
      </c>
      <c r="BE275" s="147">
        <f>IF(N275="základní",J275,0)</f>
        <v>0</v>
      </c>
      <c r="BF275" s="147">
        <f>IF(N275="snížená",J275,0)</f>
        <v>0</v>
      </c>
      <c r="BG275" s="147">
        <f>IF(N275="zákl. přenesená",J275,0)</f>
        <v>0</v>
      </c>
      <c r="BH275" s="147">
        <f>IF(N275="sníž. přenesená",J275,0)</f>
        <v>0</v>
      </c>
      <c r="BI275" s="147">
        <f>IF(N275="nulová",J275,0)</f>
        <v>0</v>
      </c>
      <c r="BJ275" s="16" t="s">
        <v>83</v>
      </c>
      <c r="BK275" s="147">
        <f>ROUND(I275*H275,2)</f>
        <v>0</v>
      </c>
      <c r="BL275" s="16" t="s">
        <v>148</v>
      </c>
      <c r="BM275" s="146" t="s">
        <v>428</v>
      </c>
    </row>
    <row r="276" spans="2:65" s="1" customFormat="1">
      <c r="B276" s="31"/>
      <c r="D276" s="148" t="s">
        <v>150</v>
      </c>
      <c r="F276" s="149" t="s">
        <v>427</v>
      </c>
      <c r="I276" s="150"/>
      <c r="L276" s="31"/>
      <c r="M276" s="151"/>
      <c r="T276" s="55"/>
      <c r="AT276" s="16" t="s">
        <v>150</v>
      </c>
      <c r="AU276" s="16" t="s">
        <v>89</v>
      </c>
    </row>
    <row r="277" spans="2:65" s="1" customFormat="1">
      <c r="B277" s="31"/>
      <c r="D277" s="152" t="s">
        <v>151</v>
      </c>
      <c r="F277" s="153" t="s">
        <v>429</v>
      </c>
      <c r="I277" s="150"/>
      <c r="L277" s="31"/>
      <c r="M277" s="151"/>
      <c r="T277" s="55"/>
      <c r="AT277" s="16" t="s">
        <v>151</v>
      </c>
      <c r="AU277" s="16" t="s">
        <v>89</v>
      </c>
    </row>
    <row r="278" spans="2:65" s="12" customFormat="1">
      <c r="B278" s="154"/>
      <c r="D278" s="148" t="s">
        <v>153</v>
      </c>
      <c r="E278" s="155" t="s">
        <v>1</v>
      </c>
      <c r="F278" s="156" t="s">
        <v>430</v>
      </c>
      <c r="H278" s="157">
        <v>26.4</v>
      </c>
      <c r="I278" s="158"/>
      <c r="L278" s="154"/>
      <c r="M278" s="159"/>
      <c r="T278" s="160"/>
      <c r="AT278" s="155" t="s">
        <v>153</v>
      </c>
      <c r="AU278" s="155" t="s">
        <v>89</v>
      </c>
      <c r="AV278" s="12" t="s">
        <v>89</v>
      </c>
      <c r="AW278" s="12" t="s">
        <v>33</v>
      </c>
      <c r="AX278" s="12" t="s">
        <v>83</v>
      </c>
      <c r="AY278" s="155" t="s">
        <v>141</v>
      </c>
    </row>
    <row r="279" spans="2:65" s="1" customFormat="1" ht="55.5" customHeight="1">
      <c r="B279" s="31"/>
      <c r="C279" s="135" t="s">
        <v>431</v>
      </c>
      <c r="D279" s="135" t="s">
        <v>143</v>
      </c>
      <c r="E279" s="136" t="s">
        <v>432</v>
      </c>
      <c r="F279" s="137" t="s">
        <v>433</v>
      </c>
      <c r="G279" s="138" t="s">
        <v>146</v>
      </c>
      <c r="H279" s="139">
        <v>24.2</v>
      </c>
      <c r="I279" s="140"/>
      <c r="J279" s="141">
        <f>ROUND(I279*H279,2)</f>
        <v>0</v>
      </c>
      <c r="K279" s="137" t="s">
        <v>147</v>
      </c>
      <c r="L279" s="31"/>
      <c r="M279" s="142" t="s">
        <v>1</v>
      </c>
      <c r="N279" s="143" t="s">
        <v>41</v>
      </c>
      <c r="P279" s="144">
        <f>O279*H279</f>
        <v>0</v>
      </c>
      <c r="Q279" s="144">
        <v>0.1837</v>
      </c>
      <c r="R279" s="144">
        <f>Q279*H279</f>
        <v>4.4455400000000003</v>
      </c>
      <c r="S279" s="144">
        <v>0</v>
      </c>
      <c r="T279" s="145">
        <f>S279*H279</f>
        <v>0</v>
      </c>
      <c r="AR279" s="146" t="s">
        <v>148</v>
      </c>
      <c r="AT279" s="146" t="s">
        <v>143</v>
      </c>
      <c r="AU279" s="146" t="s">
        <v>89</v>
      </c>
      <c r="AY279" s="16" t="s">
        <v>141</v>
      </c>
      <c r="BE279" s="147">
        <f>IF(N279="základní",J279,0)</f>
        <v>0</v>
      </c>
      <c r="BF279" s="147">
        <f>IF(N279="snížená",J279,0)</f>
        <v>0</v>
      </c>
      <c r="BG279" s="147">
        <f>IF(N279="zákl. přenesená",J279,0)</f>
        <v>0</v>
      </c>
      <c r="BH279" s="147">
        <f>IF(N279="sníž. přenesená",J279,0)</f>
        <v>0</v>
      </c>
      <c r="BI279" s="147">
        <f>IF(N279="nulová",J279,0)</f>
        <v>0</v>
      </c>
      <c r="BJ279" s="16" t="s">
        <v>83</v>
      </c>
      <c r="BK279" s="147">
        <f>ROUND(I279*H279,2)</f>
        <v>0</v>
      </c>
      <c r="BL279" s="16" t="s">
        <v>148</v>
      </c>
      <c r="BM279" s="146" t="s">
        <v>434</v>
      </c>
    </row>
    <row r="280" spans="2:65" s="1" customFormat="1">
      <c r="B280" s="31"/>
      <c r="D280" s="148" t="s">
        <v>150</v>
      </c>
      <c r="F280" s="149" t="s">
        <v>433</v>
      </c>
      <c r="I280" s="150"/>
      <c r="L280" s="31"/>
      <c r="M280" s="151"/>
      <c r="T280" s="55"/>
      <c r="AT280" s="16" t="s">
        <v>150</v>
      </c>
      <c r="AU280" s="16" t="s">
        <v>89</v>
      </c>
    </row>
    <row r="281" spans="2:65" s="1" customFormat="1">
      <c r="B281" s="31"/>
      <c r="D281" s="152" t="s">
        <v>151</v>
      </c>
      <c r="F281" s="153" t="s">
        <v>435</v>
      </c>
      <c r="I281" s="150"/>
      <c r="L281" s="31"/>
      <c r="M281" s="151"/>
      <c r="T281" s="55"/>
      <c r="AT281" s="16" t="s">
        <v>151</v>
      </c>
      <c r="AU281" s="16" t="s">
        <v>89</v>
      </c>
    </row>
    <row r="282" spans="2:65" s="12" customFormat="1">
      <c r="B282" s="154"/>
      <c r="D282" s="148" t="s">
        <v>153</v>
      </c>
      <c r="E282" s="155" t="s">
        <v>1</v>
      </c>
      <c r="F282" s="156" t="s">
        <v>436</v>
      </c>
      <c r="H282" s="157">
        <v>24.2</v>
      </c>
      <c r="I282" s="158"/>
      <c r="L282" s="154"/>
      <c r="M282" s="159"/>
      <c r="T282" s="160"/>
      <c r="AT282" s="155" t="s">
        <v>153</v>
      </c>
      <c r="AU282" s="155" t="s">
        <v>89</v>
      </c>
      <c r="AV282" s="12" t="s">
        <v>89</v>
      </c>
      <c r="AW282" s="12" t="s">
        <v>33</v>
      </c>
      <c r="AX282" s="12" t="s">
        <v>83</v>
      </c>
      <c r="AY282" s="155" t="s">
        <v>141</v>
      </c>
    </row>
    <row r="283" spans="2:65" s="1" customFormat="1" ht="16.5" customHeight="1">
      <c r="B283" s="31"/>
      <c r="C283" s="168" t="s">
        <v>437</v>
      </c>
      <c r="D283" s="168" t="s">
        <v>205</v>
      </c>
      <c r="E283" s="169" t="s">
        <v>438</v>
      </c>
      <c r="F283" s="170" t="s">
        <v>439</v>
      </c>
      <c r="G283" s="171" t="s">
        <v>146</v>
      </c>
      <c r="H283" s="172">
        <v>24.684000000000001</v>
      </c>
      <c r="I283" s="173"/>
      <c r="J283" s="174">
        <f>ROUND(I283*H283,2)</f>
        <v>0</v>
      </c>
      <c r="K283" s="170" t="s">
        <v>147</v>
      </c>
      <c r="L283" s="175"/>
      <c r="M283" s="176" t="s">
        <v>1</v>
      </c>
      <c r="N283" s="177" t="s">
        <v>41</v>
      </c>
      <c r="P283" s="144">
        <f>O283*H283</f>
        <v>0</v>
      </c>
      <c r="Q283" s="144">
        <v>0.161</v>
      </c>
      <c r="R283" s="144">
        <f>Q283*H283</f>
        <v>3.9741240000000002</v>
      </c>
      <c r="S283" s="144">
        <v>0</v>
      </c>
      <c r="T283" s="145">
        <f>S283*H283</f>
        <v>0</v>
      </c>
      <c r="AR283" s="146" t="s">
        <v>194</v>
      </c>
      <c r="AT283" s="146" t="s">
        <v>205</v>
      </c>
      <c r="AU283" s="146" t="s">
        <v>89</v>
      </c>
      <c r="AY283" s="16" t="s">
        <v>141</v>
      </c>
      <c r="BE283" s="147">
        <f>IF(N283="základní",J283,0)</f>
        <v>0</v>
      </c>
      <c r="BF283" s="147">
        <f>IF(N283="snížená",J283,0)</f>
        <v>0</v>
      </c>
      <c r="BG283" s="147">
        <f>IF(N283="zákl. přenesená",J283,0)</f>
        <v>0</v>
      </c>
      <c r="BH283" s="147">
        <f>IF(N283="sníž. přenesená",J283,0)</f>
        <v>0</v>
      </c>
      <c r="BI283" s="147">
        <f>IF(N283="nulová",J283,0)</f>
        <v>0</v>
      </c>
      <c r="BJ283" s="16" t="s">
        <v>83</v>
      </c>
      <c r="BK283" s="147">
        <f>ROUND(I283*H283,2)</f>
        <v>0</v>
      </c>
      <c r="BL283" s="16" t="s">
        <v>148</v>
      </c>
      <c r="BM283" s="146" t="s">
        <v>440</v>
      </c>
    </row>
    <row r="284" spans="2:65" s="1" customFormat="1">
      <c r="B284" s="31"/>
      <c r="D284" s="148" t="s">
        <v>150</v>
      </c>
      <c r="F284" s="149" t="s">
        <v>439</v>
      </c>
      <c r="I284" s="150"/>
      <c r="L284" s="31"/>
      <c r="M284" s="151"/>
      <c r="T284" s="55"/>
      <c r="AT284" s="16" t="s">
        <v>150</v>
      </c>
      <c r="AU284" s="16" t="s">
        <v>89</v>
      </c>
    </row>
    <row r="285" spans="2:65" s="12" customFormat="1">
      <c r="B285" s="154"/>
      <c r="D285" s="148" t="s">
        <v>153</v>
      </c>
      <c r="E285" s="155" t="s">
        <v>1</v>
      </c>
      <c r="F285" s="156" t="s">
        <v>441</v>
      </c>
      <c r="H285" s="157">
        <v>24.684000000000001</v>
      </c>
      <c r="I285" s="158"/>
      <c r="L285" s="154"/>
      <c r="M285" s="159"/>
      <c r="T285" s="160"/>
      <c r="AT285" s="155" t="s">
        <v>153</v>
      </c>
      <c r="AU285" s="155" t="s">
        <v>89</v>
      </c>
      <c r="AV285" s="12" t="s">
        <v>89</v>
      </c>
      <c r="AW285" s="12" t="s">
        <v>33</v>
      </c>
      <c r="AX285" s="12" t="s">
        <v>83</v>
      </c>
      <c r="AY285" s="155" t="s">
        <v>141</v>
      </c>
    </row>
    <row r="286" spans="2:65" s="11" customFormat="1" ht="25.9" customHeight="1">
      <c r="B286" s="123"/>
      <c r="D286" s="124" t="s">
        <v>75</v>
      </c>
      <c r="E286" s="125" t="s">
        <v>442</v>
      </c>
      <c r="F286" s="125" t="s">
        <v>443</v>
      </c>
      <c r="I286" s="126"/>
      <c r="J286" s="127">
        <f>BK286</f>
        <v>0</v>
      </c>
      <c r="L286" s="123"/>
      <c r="M286" s="128"/>
      <c r="P286" s="129">
        <f>P287</f>
        <v>0</v>
      </c>
      <c r="R286" s="129">
        <f>R287</f>
        <v>0</v>
      </c>
      <c r="T286" s="130">
        <f>T287</f>
        <v>0</v>
      </c>
      <c r="AR286" s="124" t="s">
        <v>89</v>
      </c>
      <c r="AT286" s="131" t="s">
        <v>75</v>
      </c>
      <c r="AU286" s="131" t="s">
        <v>76</v>
      </c>
      <c r="AY286" s="124" t="s">
        <v>141</v>
      </c>
      <c r="BK286" s="132">
        <f>BK287</f>
        <v>0</v>
      </c>
    </row>
    <row r="287" spans="2:65" s="11" customFormat="1" ht="22.9" customHeight="1">
      <c r="B287" s="123"/>
      <c r="D287" s="124" t="s">
        <v>75</v>
      </c>
      <c r="E287" s="133" t="s">
        <v>444</v>
      </c>
      <c r="F287" s="133" t="s">
        <v>445</v>
      </c>
      <c r="I287" s="126"/>
      <c r="J287" s="134">
        <f>BK287</f>
        <v>0</v>
      </c>
      <c r="L287" s="123"/>
      <c r="M287" s="128"/>
      <c r="P287" s="129">
        <f>SUM(P288:P290)</f>
        <v>0</v>
      </c>
      <c r="R287" s="129">
        <f>SUM(R288:R290)</f>
        <v>0</v>
      </c>
      <c r="T287" s="130">
        <f>SUM(T288:T290)</f>
        <v>0</v>
      </c>
      <c r="AR287" s="124" t="s">
        <v>89</v>
      </c>
      <c r="AT287" s="131" t="s">
        <v>75</v>
      </c>
      <c r="AU287" s="131" t="s">
        <v>83</v>
      </c>
      <c r="AY287" s="124" t="s">
        <v>141</v>
      </c>
      <c r="BK287" s="132">
        <f>SUM(BK288:BK290)</f>
        <v>0</v>
      </c>
    </row>
    <row r="288" spans="2:65" s="1" customFormat="1" ht="66.75" customHeight="1">
      <c r="B288" s="31"/>
      <c r="C288" s="135" t="s">
        <v>446</v>
      </c>
      <c r="D288" s="135" t="s">
        <v>143</v>
      </c>
      <c r="E288" s="136" t="s">
        <v>447</v>
      </c>
      <c r="F288" s="137" t="s">
        <v>448</v>
      </c>
      <c r="G288" s="138" t="s">
        <v>449</v>
      </c>
      <c r="H288" s="139">
        <v>1</v>
      </c>
      <c r="I288" s="140"/>
      <c r="J288" s="141">
        <f>ROUND(I288*H288,2)</f>
        <v>0</v>
      </c>
      <c r="K288" s="137" t="s">
        <v>1</v>
      </c>
      <c r="L288" s="31"/>
      <c r="M288" s="142" t="s">
        <v>1</v>
      </c>
      <c r="N288" s="143" t="s">
        <v>41</v>
      </c>
      <c r="P288" s="144">
        <f>O288*H288</f>
        <v>0</v>
      </c>
      <c r="Q288" s="144">
        <v>0</v>
      </c>
      <c r="R288" s="144">
        <f>Q288*H288</f>
        <v>0</v>
      </c>
      <c r="S288" s="144">
        <v>0</v>
      </c>
      <c r="T288" s="145">
        <f>S288*H288</f>
        <v>0</v>
      </c>
      <c r="AR288" s="146" t="s">
        <v>247</v>
      </c>
      <c r="AT288" s="146" t="s">
        <v>143</v>
      </c>
      <c r="AU288" s="146" t="s">
        <v>89</v>
      </c>
      <c r="AY288" s="16" t="s">
        <v>141</v>
      </c>
      <c r="BE288" s="147">
        <f>IF(N288="základní",J288,0)</f>
        <v>0</v>
      </c>
      <c r="BF288" s="147">
        <f>IF(N288="snížená",J288,0)</f>
        <v>0</v>
      </c>
      <c r="BG288" s="147">
        <f>IF(N288="zákl. přenesená",J288,0)</f>
        <v>0</v>
      </c>
      <c r="BH288" s="147">
        <f>IF(N288="sníž. přenesená",J288,0)</f>
        <v>0</v>
      </c>
      <c r="BI288" s="147">
        <f>IF(N288="nulová",J288,0)</f>
        <v>0</v>
      </c>
      <c r="BJ288" s="16" t="s">
        <v>83</v>
      </c>
      <c r="BK288" s="147">
        <f>ROUND(I288*H288,2)</f>
        <v>0</v>
      </c>
      <c r="BL288" s="16" t="s">
        <v>247</v>
      </c>
      <c r="BM288" s="146" t="s">
        <v>450</v>
      </c>
    </row>
    <row r="289" spans="2:47" s="1" customFormat="1">
      <c r="B289" s="31"/>
      <c r="D289" s="148" t="s">
        <v>150</v>
      </c>
      <c r="F289" s="149" t="s">
        <v>451</v>
      </c>
      <c r="I289" s="150"/>
      <c r="L289" s="31"/>
      <c r="M289" s="151"/>
      <c r="T289" s="55"/>
      <c r="AT289" s="16" t="s">
        <v>150</v>
      </c>
      <c r="AU289" s="16" t="s">
        <v>89</v>
      </c>
    </row>
    <row r="290" spans="2:47" s="1" customFormat="1">
      <c r="B290" s="31"/>
      <c r="D290" s="148" t="s">
        <v>452</v>
      </c>
      <c r="F290" s="181" t="s">
        <v>453</v>
      </c>
      <c r="I290" s="150"/>
      <c r="L290" s="31"/>
      <c r="M290" s="178"/>
      <c r="N290" s="179"/>
      <c r="O290" s="179"/>
      <c r="P290" s="179"/>
      <c r="Q290" s="179"/>
      <c r="R290" s="179"/>
      <c r="S290" s="179"/>
      <c r="T290" s="180"/>
      <c r="AT290" s="16" t="s">
        <v>452</v>
      </c>
      <c r="AU290" s="16" t="s">
        <v>89</v>
      </c>
    </row>
    <row r="291" spans="2:47" s="1" customFormat="1" ht="6.95" customHeight="1">
      <c r="B291" s="43"/>
      <c r="C291" s="44"/>
      <c r="D291" s="44"/>
      <c r="E291" s="44"/>
      <c r="F291" s="44"/>
      <c r="G291" s="44"/>
      <c r="H291" s="44"/>
      <c r="I291" s="44"/>
      <c r="J291" s="44"/>
      <c r="K291" s="44"/>
      <c r="L291" s="31"/>
    </row>
  </sheetData>
  <sheetProtection algorithmName="SHA-512" hashValue="wbptRuNWXRUS2mCF4+isP/9HYX4xj5mulsdH3cABwz0WS+evTlTTIFKis9P3qOHiMu4+mm0LagVlB1jJkokWiQ==" saltValue="zhIQEHzlOnqdM5SCJyh9WdpekRk7qm6UaMM1XW1XGt3Ndw83dZU39BVbbTde2ZYW+py4skMBb6rkDSaIb+QUgQ==" spinCount="100000" sheet="1" objects="1" scenarios="1" formatColumns="0" formatRows="0" autoFilter="0"/>
  <autoFilter ref="C130:K290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hyperlinks>
    <hyperlink ref="F136" r:id="rId1" xr:uid="{00000000-0004-0000-0200-000000000000}"/>
    <hyperlink ref="F142" r:id="rId2" xr:uid="{00000000-0004-0000-0200-000001000000}"/>
    <hyperlink ref="F148" r:id="rId3" xr:uid="{00000000-0004-0000-0200-000002000000}"/>
    <hyperlink ref="F154" r:id="rId4" xr:uid="{00000000-0004-0000-0200-000003000000}"/>
    <hyperlink ref="F160" r:id="rId5" xr:uid="{00000000-0004-0000-0200-000004000000}"/>
    <hyperlink ref="F166" r:id="rId6" xr:uid="{00000000-0004-0000-0200-000005000000}"/>
    <hyperlink ref="F172" r:id="rId7" xr:uid="{00000000-0004-0000-0200-000006000000}"/>
    <hyperlink ref="F179" r:id="rId8" xr:uid="{00000000-0004-0000-0200-000007000000}"/>
    <hyperlink ref="F185" r:id="rId9" xr:uid="{00000000-0004-0000-0200-000008000000}"/>
    <hyperlink ref="F191" r:id="rId10" xr:uid="{00000000-0004-0000-0200-000009000000}"/>
    <hyperlink ref="F198" r:id="rId11" xr:uid="{00000000-0004-0000-0200-00000A000000}"/>
    <hyperlink ref="F202" r:id="rId12" xr:uid="{00000000-0004-0000-0200-00000B000000}"/>
    <hyperlink ref="F224" r:id="rId13" xr:uid="{00000000-0004-0000-0200-00000C000000}"/>
    <hyperlink ref="F227" r:id="rId14" xr:uid="{00000000-0004-0000-0200-00000D000000}"/>
    <hyperlink ref="F230" r:id="rId15" xr:uid="{00000000-0004-0000-0200-00000E000000}"/>
    <hyperlink ref="F234" r:id="rId16" xr:uid="{00000000-0004-0000-0200-00000F000000}"/>
    <hyperlink ref="F238" r:id="rId17" xr:uid="{00000000-0004-0000-0200-000010000000}"/>
    <hyperlink ref="F241" r:id="rId18" xr:uid="{00000000-0004-0000-0200-000011000000}"/>
    <hyperlink ref="F244" r:id="rId19" xr:uid="{00000000-0004-0000-0200-000012000000}"/>
    <hyperlink ref="F247" r:id="rId20" xr:uid="{00000000-0004-0000-0200-000013000000}"/>
    <hyperlink ref="F250" r:id="rId21" xr:uid="{00000000-0004-0000-0200-000014000000}"/>
    <hyperlink ref="F254" r:id="rId22" xr:uid="{00000000-0004-0000-0200-000015000000}"/>
    <hyperlink ref="F259" r:id="rId23" xr:uid="{00000000-0004-0000-0200-000016000000}"/>
    <hyperlink ref="F262" r:id="rId24" xr:uid="{00000000-0004-0000-0200-000017000000}"/>
    <hyperlink ref="F265" r:id="rId25" xr:uid="{00000000-0004-0000-0200-000018000000}"/>
    <hyperlink ref="F277" r:id="rId26" xr:uid="{00000000-0004-0000-0200-000019000000}"/>
    <hyperlink ref="F281" r:id="rId27" xr:uid="{00000000-0004-0000-02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106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Ostrov, parkoviště a altán ul. U Nemocnice</v>
      </c>
      <c r="F7" s="230"/>
      <c r="G7" s="230"/>
      <c r="H7" s="230"/>
      <c r="L7" s="19"/>
    </row>
    <row r="8" spans="2:46" ht="12" customHeight="1">
      <c r="B8" s="19"/>
      <c r="D8" s="26" t="s">
        <v>107</v>
      </c>
      <c r="L8" s="19"/>
    </row>
    <row r="9" spans="2:46" s="1" customFormat="1" ht="16.5" customHeight="1">
      <c r="B9" s="31"/>
      <c r="E9" s="229" t="s">
        <v>108</v>
      </c>
      <c r="F9" s="231"/>
      <c r="G9" s="231"/>
      <c r="H9" s="231"/>
      <c r="L9" s="31"/>
    </row>
    <row r="10" spans="2:46" s="1" customFormat="1" ht="12" customHeight="1">
      <c r="B10" s="31"/>
      <c r="D10" s="26" t="s">
        <v>109</v>
      </c>
      <c r="L10" s="31"/>
    </row>
    <row r="11" spans="2:46" s="1" customFormat="1" ht="16.5" customHeight="1">
      <c r="B11" s="31"/>
      <c r="E11" s="188" t="s">
        <v>454</v>
      </c>
      <c r="F11" s="231"/>
      <c r="G11" s="231"/>
      <c r="H11" s="231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111</v>
      </c>
      <c r="I14" s="26" t="s">
        <v>22</v>
      </c>
      <c r="J14" s="51" t="str">
        <f>'Rekapitulace stavby'!AN8</f>
        <v>27. 1. 2026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112</v>
      </c>
      <c r="I17" s="26" t="s">
        <v>28</v>
      </c>
      <c r="J17" s="24" t="s">
        <v>29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30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2" t="str">
        <f>'Rekapitulace stavby'!E14</f>
        <v>Vyplň údaj</v>
      </c>
      <c r="F20" s="214"/>
      <c r="G20" s="214"/>
      <c r="H20" s="214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32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113</v>
      </c>
      <c r="I23" s="26" t="s">
        <v>28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25</v>
      </c>
      <c r="J25" s="24" t="s">
        <v>114</v>
      </c>
      <c r="L25" s="31"/>
    </row>
    <row r="26" spans="2:12" s="1" customFormat="1" ht="18" customHeight="1">
      <c r="B26" s="31"/>
      <c r="E26" s="24" t="s">
        <v>115</v>
      </c>
      <c r="I26" s="26" t="s">
        <v>28</v>
      </c>
      <c r="J26" s="24" t="s">
        <v>116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8" t="s">
        <v>1</v>
      </c>
      <c r="F29" s="218"/>
      <c r="G29" s="218"/>
      <c r="H29" s="218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ROUND(J123,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ROUND((SUM(BE123:BE144)),  2)</f>
        <v>0</v>
      </c>
      <c r="I35" s="95">
        <v>0.21</v>
      </c>
      <c r="J35" s="85">
        <f>ROUND(((SUM(BE123:BE144))*I35),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ROUND((SUM(BF123:BF144)),  2)</f>
        <v>0</v>
      </c>
      <c r="I36" s="95">
        <v>0.12</v>
      </c>
      <c r="J36" s="85">
        <f>ROUND(((SUM(BF123:BF144))*I36),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ROUND((SUM(BG123:BG144)),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ROUND((SUM(BH123:BH144)),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ROUND((SUM(BI123:BI144)),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Ostrov, parkoviště a altán ul. U Nemocnice</v>
      </c>
      <c r="F85" s="230"/>
      <c r="G85" s="230"/>
      <c r="H85" s="230"/>
      <c r="L85" s="31"/>
    </row>
    <row r="86" spans="2:12" ht="12" customHeight="1">
      <c r="B86" s="19"/>
      <c r="C86" s="26" t="s">
        <v>107</v>
      </c>
      <c r="L86" s="19"/>
    </row>
    <row r="87" spans="2:12" s="1" customFormat="1" ht="16.5" customHeight="1">
      <c r="B87" s="31"/>
      <c r="E87" s="229" t="s">
        <v>108</v>
      </c>
      <c r="F87" s="231"/>
      <c r="G87" s="231"/>
      <c r="H87" s="231"/>
      <c r="L87" s="31"/>
    </row>
    <row r="88" spans="2:12" s="1" customFormat="1" ht="12" customHeight="1">
      <c r="B88" s="31"/>
      <c r="C88" s="26" t="s">
        <v>109</v>
      </c>
      <c r="L88" s="31"/>
    </row>
    <row r="89" spans="2:12" s="1" customFormat="1" ht="16.5" customHeight="1">
      <c r="B89" s="31"/>
      <c r="E89" s="188" t="str">
        <f>E11</f>
        <v>VRN - Vedlejší rozpočtové náklady</v>
      </c>
      <c r="F89" s="231"/>
      <c r="G89" s="231"/>
      <c r="H89" s="231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Ostrov</v>
      </c>
      <c r="I91" s="26" t="s">
        <v>22</v>
      </c>
      <c r="J91" s="51" t="str">
        <f>IF(J14="","",J14)</f>
        <v>27. 1. 2026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Ostrov; Jáchymovská 1, 363 01 Ostrov</v>
      </c>
      <c r="I93" s="26" t="s">
        <v>32</v>
      </c>
      <c r="J93" s="29" t="str">
        <f>E23</f>
        <v>FJ Atelier</v>
      </c>
      <c r="L93" s="31"/>
    </row>
    <row r="94" spans="2:12" s="1" customFormat="1" ht="15.2" customHeight="1">
      <c r="B94" s="31"/>
      <c r="C94" s="26" t="s">
        <v>30</v>
      </c>
      <c r="F94" s="24" t="str">
        <f>IF(E20="","",E20)</f>
        <v>Vyplň údaj</v>
      </c>
      <c r="I94" s="26" t="s">
        <v>34</v>
      </c>
      <c r="J94" s="29" t="str">
        <f>E26</f>
        <v>Jung Michal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120</v>
      </c>
      <c r="J98" s="65">
        <f>J123</f>
        <v>0</v>
      </c>
      <c r="L98" s="31"/>
      <c r="AU98" s="16" t="s">
        <v>121</v>
      </c>
    </row>
    <row r="99" spans="2:47" s="8" customFormat="1" ht="24.95" customHeight="1">
      <c r="B99" s="107"/>
      <c r="D99" s="108" t="s">
        <v>454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47" s="9" customFormat="1" ht="19.899999999999999" customHeight="1">
      <c r="B100" s="111"/>
      <c r="D100" s="112" t="s">
        <v>455</v>
      </c>
      <c r="E100" s="113"/>
      <c r="F100" s="113"/>
      <c r="G100" s="113"/>
      <c r="H100" s="113"/>
      <c r="I100" s="113"/>
      <c r="J100" s="114">
        <f>J125</f>
        <v>0</v>
      </c>
      <c r="L100" s="111"/>
    </row>
    <row r="101" spans="2:47" s="9" customFormat="1" ht="19.899999999999999" customHeight="1">
      <c r="B101" s="111"/>
      <c r="D101" s="112" t="s">
        <v>456</v>
      </c>
      <c r="E101" s="113"/>
      <c r="F101" s="113"/>
      <c r="G101" s="113"/>
      <c r="H101" s="113"/>
      <c r="I101" s="113"/>
      <c r="J101" s="114">
        <f>J135</f>
        <v>0</v>
      </c>
      <c r="L101" s="111"/>
    </row>
    <row r="102" spans="2:47" s="1" customFormat="1" ht="21.75" customHeight="1">
      <c r="B102" s="31"/>
      <c r="L102" s="31"/>
    </row>
    <row r="103" spans="2:47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47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47" s="1" customFormat="1" ht="24.95" customHeight="1">
      <c r="B108" s="31"/>
      <c r="C108" s="20" t="s">
        <v>126</v>
      </c>
      <c r="L108" s="31"/>
    </row>
    <row r="109" spans="2:47" s="1" customFormat="1" ht="6.95" customHeight="1">
      <c r="B109" s="31"/>
      <c r="L109" s="31"/>
    </row>
    <row r="110" spans="2:47" s="1" customFormat="1" ht="12" customHeight="1">
      <c r="B110" s="31"/>
      <c r="C110" s="26" t="s">
        <v>16</v>
      </c>
      <c r="L110" s="31"/>
    </row>
    <row r="111" spans="2:47" s="1" customFormat="1" ht="16.5" customHeight="1">
      <c r="B111" s="31"/>
      <c r="E111" s="229" t="str">
        <f>E7</f>
        <v>Ostrov, parkoviště a altán ul. U Nemocnice</v>
      </c>
      <c r="F111" s="230"/>
      <c r="G111" s="230"/>
      <c r="H111" s="230"/>
      <c r="L111" s="31"/>
    </row>
    <row r="112" spans="2:47" ht="12" customHeight="1">
      <c r="B112" s="19"/>
      <c r="C112" s="26" t="s">
        <v>107</v>
      </c>
      <c r="L112" s="19"/>
    </row>
    <row r="113" spans="2:65" s="1" customFormat="1" ht="16.5" customHeight="1">
      <c r="B113" s="31"/>
      <c r="E113" s="229" t="s">
        <v>108</v>
      </c>
      <c r="F113" s="231"/>
      <c r="G113" s="231"/>
      <c r="H113" s="231"/>
      <c r="L113" s="31"/>
    </row>
    <row r="114" spans="2:65" s="1" customFormat="1" ht="12" customHeight="1">
      <c r="B114" s="31"/>
      <c r="C114" s="26" t="s">
        <v>109</v>
      </c>
      <c r="L114" s="31"/>
    </row>
    <row r="115" spans="2:65" s="1" customFormat="1" ht="16.5" customHeight="1">
      <c r="B115" s="31"/>
      <c r="E115" s="188" t="str">
        <f>E11</f>
        <v>VRN - Vedlejší rozpočtové náklady</v>
      </c>
      <c r="F115" s="231"/>
      <c r="G115" s="231"/>
      <c r="H115" s="231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F14</f>
        <v>Ostrov</v>
      </c>
      <c r="I117" s="26" t="s">
        <v>22</v>
      </c>
      <c r="J117" s="51" t="str">
        <f>IF(J14="","",J14)</f>
        <v>27. 1. 2026</v>
      </c>
      <c r="L117" s="31"/>
    </row>
    <row r="118" spans="2:65" s="1" customFormat="1" ht="6.95" customHeight="1">
      <c r="B118" s="31"/>
      <c r="L118" s="31"/>
    </row>
    <row r="119" spans="2:65" s="1" customFormat="1" ht="15.2" customHeight="1">
      <c r="B119" s="31"/>
      <c r="C119" s="26" t="s">
        <v>24</v>
      </c>
      <c r="F119" s="24" t="str">
        <f>E17</f>
        <v>Město Ostrov; Jáchymovská 1, 363 01 Ostrov</v>
      </c>
      <c r="I119" s="26" t="s">
        <v>32</v>
      </c>
      <c r="J119" s="29" t="str">
        <f>E23</f>
        <v>FJ Atelier</v>
      </c>
      <c r="L119" s="31"/>
    </row>
    <row r="120" spans="2:65" s="1" customFormat="1" ht="15.2" customHeight="1">
      <c r="B120" s="31"/>
      <c r="C120" s="26" t="s">
        <v>30</v>
      </c>
      <c r="F120" s="24" t="str">
        <f>IF(E20="","",E20)</f>
        <v>Vyplň údaj</v>
      </c>
      <c r="I120" s="26" t="s">
        <v>34</v>
      </c>
      <c r="J120" s="29" t="str">
        <f>E26</f>
        <v>Jung Michal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5"/>
      <c r="C122" s="116" t="s">
        <v>127</v>
      </c>
      <c r="D122" s="117" t="s">
        <v>61</v>
      </c>
      <c r="E122" s="117" t="s">
        <v>57</v>
      </c>
      <c r="F122" s="117" t="s">
        <v>58</v>
      </c>
      <c r="G122" s="117" t="s">
        <v>128</v>
      </c>
      <c r="H122" s="117" t="s">
        <v>129</v>
      </c>
      <c r="I122" s="117" t="s">
        <v>130</v>
      </c>
      <c r="J122" s="117" t="s">
        <v>119</v>
      </c>
      <c r="K122" s="118" t="s">
        <v>131</v>
      </c>
      <c r="L122" s="115"/>
      <c r="M122" s="58" t="s">
        <v>1</v>
      </c>
      <c r="N122" s="59" t="s">
        <v>40</v>
      </c>
      <c r="O122" s="59" t="s">
        <v>132</v>
      </c>
      <c r="P122" s="59" t="s">
        <v>133</v>
      </c>
      <c r="Q122" s="59" t="s">
        <v>134</v>
      </c>
      <c r="R122" s="59" t="s">
        <v>135</v>
      </c>
      <c r="S122" s="59" t="s">
        <v>136</v>
      </c>
      <c r="T122" s="60" t="s">
        <v>137</v>
      </c>
    </row>
    <row r="123" spans="2:65" s="1" customFormat="1" ht="22.9" customHeight="1">
      <c r="B123" s="31"/>
      <c r="C123" s="63" t="s">
        <v>138</v>
      </c>
      <c r="J123" s="119">
        <f>BK123</f>
        <v>0</v>
      </c>
      <c r="L123" s="31"/>
      <c r="M123" s="61"/>
      <c r="N123" s="52"/>
      <c r="O123" s="52"/>
      <c r="P123" s="120">
        <f>P124</f>
        <v>0</v>
      </c>
      <c r="Q123" s="52"/>
      <c r="R123" s="120">
        <f>R124</f>
        <v>0</v>
      </c>
      <c r="S123" s="52"/>
      <c r="T123" s="121">
        <f>T124</f>
        <v>0</v>
      </c>
      <c r="AT123" s="16" t="s">
        <v>75</v>
      </c>
      <c r="AU123" s="16" t="s">
        <v>121</v>
      </c>
      <c r="BK123" s="122">
        <f>BK124</f>
        <v>0</v>
      </c>
    </row>
    <row r="124" spans="2:65" s="11" customFormat="1" ht="25.9" customHeight="1">
      <c r="B124" s="123"/>
      <c r="D124" s="124" t="s">
        <v>75</v>
      </c>
      <c r="E124" s="125" t="s">
        <v>95</v>
      </c>
      <c r="F124" s="125" t="s">
        <v>96</v>
      </c>
      <c r="I124" s="126"/>
      <c r="J124" s="127">
        <f>BK124</f>
        <v>0</v>
      </c>
      <c r="L124" s="123"/>
      <c r="M124" s="128"/>
      <c r="P124" s="129">
        <f>P125+P135</f>
        <v>0</v>
      </c>
      <c r="R124" s="129">
        <f>R125+R135</f>
        <v>0</v>
      </c>
      <c r="T124" s="130">
        <f>T125+T135</f>
        <v>0</v>
      </c>
      <c r="AR124" s="124" t="s">
        <v>174</v>
      </c>
      <c r="AT124" s="131" t="s">
        <v>75</v>
      </c>
      <c r="AU124" s="131" t="s">
        <v>76</v>
      </c>
      <c r="AY124" s="124" t="s">
        <v>141</v>
      </c>
      <c r="BK124" s="132">
        <f>BK125+BK135</f>
        <v>0</v>
      </c>
    </row>
    <row r="125" spans="2:65" s="11" customFormat="1" ht="22.9" customHeight="1">
      <c r="B125" s="123"/>
      <c r="D125" s="124" t="s">
        <v>75</v>
      </c>
      <c r="E125" s="133" t="s">
        <v>457</v>
      </c>
      <c r="F125" s="133" t="s">
        <v>458</v>
      </c>
      <c r="I125" s="126"/>
      <c r="J125" s="134">
        <f>BK125</f>
        <v>0</v>
      </c>
      <c r="L125" s="123"/>
      <c r="M125" s="128"/>
      <c r="P125" s="129">
        <f>SUM(P126:P134)</f>
        <v>0</v>
      </c>
      <c r="R125" s="129">
        <f>SUM(R126:R134)</f>
        <v>0</v>
      </c>
      <c r="T125" s="130">
        <f>SUM(T126:T134)</f>
        <v>0</v>
      </c>
      <c r="AR125" s="124" t="s">
        <v>174</v>
      </c>
      <c r="AT125" s="131" t="s">
        <v>75</v>
      </c>
      <c r="AU125" s="131" t="s">
        <v>83</v>
      </c>
      <c r="AY125" s="124" t="s">
        <v>141</v>
      </c>
      <c r="BK125" s="132">
        <f>SUM(BK126:BK134)</f>
        <v>0</v>
      </c>
    </row>
    <row r="126" spans="2:65" s="1" customFormat="1" ht="16.5" customHeight="1">
      <c r="B126" s="31"/>
      <c r="C126" s="135" t="s">
        <v>83</v>
      </c>
      <c r="D126" s="135" t="s">
        <v>143</v>
      </c>
      <c r="E126" s="136" t="s">
        <v>459</v>
      </c>
      <c r="F126" s="137" t="s">
        <v>460</v>
      </c>
      <c r="G126" s="138" t="s">
        <v>461</v>
      </c>
      <c r="H126" s="139">
        <v>1</v>
      </c>
      <c r="I126" s="140"/>
      <c r="J126" s="141">
        <f>ROUND(I126*H126,2)</f>
        <v>0</v>
      </c>
      <c r="K126" s="137" t="s">
        <v>147</v>
      </c>
      <c r="L126" s="31"/>
      <c r="M126" s="142" t="s">
        <v>1</v>
      </c>
      <c r="N126" s="143" t="s">
        <v>41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462</v>
      </c>
      <c r="AT126" s="146" t="s">
        <v>143</v>
      </c>
      <c r="AU126" s="146" t="s">
        <v>89</v>
      </c>
      <c r="AY126" s="16" t="s">
        <v>141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6" t="s">
        <v>83</v>
      </c>
      <c r="BK126" s="147">
        <f>ROUND(I126*H126,2)</f>
        <v>0</v>
      </c>
      <c r="BL126" s="16" t="s">
        <v>462</v>
      </c>
      <c r="BM126" s="146" t="s">
        <v>463</v>
      </c>
    </row>
    <row r="127" spans="2:65" s="1" customFormat="1">
      <c r="B127" s="31"/>
      <c r="D127" s="148" t="s">
        <v>150</v>
      </c>
      <c r="F127" s="149" t="s">
        <v>460</v>
      </c>
      <c r="I127" s="150"/>
      <c r="L127" s="31"/>
      <c r="M127" s="151"/>
      <c r="T127" s="55"/>
      <c r="AT127" s="16" t="s">
        <v>150</v>
      </c>
      <c r="AU127" s="16" t="s">
        <v>89</v>
      </c>
    </row>
    <row r="128" spans="2:65" s="1" customFormat="1">
      <c r="B128" s="31"/>
      <c r="D128" s="152" t="s">
        <v>151</v>
      </c>
      <c r="F128" s="153" t="s">
        <v>464</v>
      </c>
      <c r="I128" s="150"/>
      <c r="L128" s="31"/>
      <c r="M128" s="151"/>
      <c r="T128" s="55"/>
      <c r="AT128" s="16" t="s">
        <v>151</v>
      </c>
      <c r="AU128" s="16" t="s">
        <v>89</v>
      </c>
    </row>
    <row r="129" spans="2:65" s="1" customFormat="1" ht="16.5" customHeight="1">
      <c r="B129" s="31"/>
      <c r="C129" s="135" t="s">
        <v>89</v>
      </c>
      <c r="D129" s="135" t="s">
        <v>143</v>
      </c>
      <c r="E129" s="136" t="s">
        <v>465</v>
      </c>
      <c r="F129" s="137" t="s">
        <v>466</v>
      </c>
      <c r="G129" s="138" t="s">
        <v>461</v>
      </c>
      <c r="H129" s="139">
        <v>1</v>
      </c>
      <c r="I129" s="140"/>
      <c r="J129" s="141">
        <f>ROUND(I129*H129,2)</f>
        <v>0</v>
      </c>
      <c r="K129" s="137" t="s">
        <v>147</v>
      </c>
      <c r="L129" s="31"/>
      <c r="M129" s="142" t="s">
        <v>1</v>
      </c>
      <c r="N129" s="143" t="s">
        <v>41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462</v>
      </c>
      <c r="AT129" s="146" t="s">
        <v>143</v>
      </c>
      <c r="AU129" s="146" t="s">
        <v>89</v>
      </c>
      <c r="AY129" s="16" t="s">
        <v>141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6" t="s">
        <v>83</v>
      </c>
      <c r="BK129" s="147">
        <f>ROUND(I129*H129,2)</f>
        <v>0</v>
      </c>
      <c r="BL129" s="16" t="s">
        <v>462</v>
      </c>
      <c r="BM129" s="146" t="s">
        <v>467</v>
      </c>
    </row>
    <row r="130" spans="2:65" s="1" customFormat="1">
      <c r="B130" s="31"/>
      <c r="D130" s="148" t="s">
        <v>150</v>
      </c>
      <c r="F130" s="149" t="s">
        <v>466</v>
      </c>
      <c r="I130" s="150"/>
      <c r="L130" s="31"/>
      <c r="M130" s="151"/>
      <c r="T130" s="55"/>
      <c r="AT130" s="16" t="s">
        <v>150</v>
      </c>
      <c r="AU130" s="16" t="s">
        <v>89</v>
      </c>
    </row>
    <row r="131" spans="2:65" s="1" customFormat="1">
      <c r="B131" s="31"/>
      <c r="D131" s="152" t="s">
        <v>151</v>
      </c>
      <c r="F131" s="153" t="s">
        <v>468</v>
      </c>
      <c r="I131" s="150"/>
      <c r="L131" s="31"/>
      <c r="M131" s="151"/>
      <c r="T131" s="55"/>
      <c r="AT131" s="16" t="s">
        <v>151</v>
      </c>
      <c r="AU131" s="16" t="s">
        <v>89</v>
      </c>
    </row>
    <row r="132" spans="2:65" s="1" customFormat="1" ht="16.5" customHeight="1">
      <c r="B132" s="31"/>
      <c r="C132" s="135" t="s">
        <v>159</v>
      </c>
      <c r="D132" s="135" t="s">
        <v>143</v>
      </c>
      <c r="E132" s="136" t="s">
        <v>469</v>
      </c>
      <c r="F132" s="137" t="s">
        <v>470</v>
      </c>
      <c r="G132" s="138" t="s">
        <v>461</v>
      </c>
      <c r="H132" s="139">
        <v>1</v>
      </c>
      <c r="I132" s="140"/>
      <c r="J132" s="141">
        <f>ROUND(I132*H132,2)</f>
        <v>0</v>
      </c>
      <c r="K132" s="137" t="s">
        <v>147</v>
      </c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462</v>
      </c>
      <c r="AT132" s="146" t="s">
        <v>143</v>
      </c>
      <c r="AU132" s="146" t="s">
        <v>89</v>
      </c>
      <c r="AY132" s="16" t="s">
        <v>141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83</v>
      </c>
      <c r="BK132" s="147">
        <f>ROUND(I132*H132,2)</f>
        <v>0</v>
      </c>
      <c r="BL132" s="16" t="s">
        <v>462</v>
      </c>
      <c r="BM132" s="146" t="s">
        <v>471</v>
      </c>
    </row>
    <row r="133" spans="2:65" s="1" customFormat="1">
      <c r="B133" s="31"/>
      <c r="D133" s="148" t="s">
        <v>150</v>
      </c>
      <c r="F133" s="149" t="s">
        <v>470</v>
      </c>
      <c r="I133" s="150"/>
      <c r="L133" s="31"/>
      <c r="M133" s="151"/>
      <c r="T133" s="55"/>
      <c r="AT133" s="16" t="s">
        <v>150</v>
      </c>
      <c r="AU133" s="16" t="s">
        <v>89</v>
      </c>
    </row>
    <row r="134" spans="2:65" s="1" customFormat="1">
      <c r="B134" s="31"/>
      <c r="D134" s="152" t="s">
        <v>151</v>
      </c>
      <c r="F134" s="153" t="s">
        <v>472</v>
      </c>
      <c r="I134" s="150"/>
      <c r="L134" s="31"/>
      <c r="M134" s="151"/>
      <c r="T134" s="55"/>
      <c r="AT134" s="16" t="s">
        <v>151</v>
      </c>
      <c r="AU134" s="16" t="s">
        <v>89</v>
      </c>
    </row>
    <row r="135" spans="2:65" s="11" customFormat="1" ht="22.9" customHeight="1">
      <c r="B135" s="123"/>
      <c r="D135" s="124" t="s">
        <v>75</v>
      </c>
      <c r="E135" s="133" t="s">
        <v>473</v>
      </c>
      <c r="F135" s="133" t="s">
        <v>474</v>
      </c>
      <c r="I135" s="126"/>
      <c r="J135" s="134">
        <f>BK135</f>
        <v>0</v>
      </c>
      <c r="L135" s="123"/>
      <c r="M135" s="128"/>
      <c r="P135" s="129">
        <f>SUM(P136:P144)</f>
        <v>0</v>
      </c>
      <c r="R135" s="129">
        <f>SUM(R136:R144)</f>
        <v>0</v>
      </c>
      <c r="T135" s="130">
        <f>SUM(T136:T144)</f>
        <v>0</v>
      </c>
      <c r="AR135" s="124" t="s">
        <v>174</v>
      </c>
      <c r="AT135" s="131" t="s">
        <v>75</v>
      </c>
      <c r="AU135" s="131" t="s">
        <v>83</v>
      </c>
      <c r="AY135" s="124" t="s">
        <v>141</v>
      </c>
      <c r="BK135" s="132">
        <f>SUM(BK136:BK144)</f>
        <v>0</v>
      </c>
    </row>
    <row r="136" spans="2:65" s="1" customFormat="1" ht="16.5" customHeight="1">
      <c r="B136" s="31"/>
      <c r="C136" s="135" t="s">
        <v>148</v>
      </c>
      <c r="D136" s="135" t="s">
        <v>143</v>
      </c>
      <c r="E136" s="136" t="s">
        <v>475</v>
      </c>
      <c r="F136" s="137" t="s">
        <v>474</v>
      </c>
      <c r="G136" s="138" t="s">
        <v>461</v>
      </c>
      <c r="H136" s="139">
        <v>1</v>
      </c>
      <c r="I136" s="140"/>
      <c r="J136" s="141">
        <f>ROUND(I136*H136,2)</f>
        <v>0</v>
      </c>
      <c r="K136" s="137" t="s">
        <v>147</v>
      </c>
      <c r="L136" s="31"/>
      <c r="M136" s="142" t="s">
        <v>1</v>
      </c>
      <c r="N136" s="143" t="s">
        <v>41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462</v>
      </c>
      <c r="AT136" s="146" t="s">
        <v>143</v>
      </c>
      <c r="AU136" s="146" t="s">
        <v>89</v>
      </c>
      <c r="AY136" s="16" t="s">
        <v>141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83</v>
      </c>
      <c r="BK136" s="147">
        <f>ROUND(I136*H136,2)</f>
        <v>0</v>
      </c>
      <c r="BL136" s="16" t="s">
        <v>462</v>
      </c>
      <c r="BM136" s="146" t="s">
        <v>476</v>
      </c>
    </row>
    <row r="137" spans="2:65" s="1" customFormat="1">
      <c r="B137" s="31"/>
      <c r="D137" s="148" t="s">
        <v>150</v>
      </c>
      <c r="F137" s="149" t="s">
        <v>474</v>
      </c>
      <c r="I137" s="150"/>
      <c r="L137" s="31"/>
      <c r="M137" s="151"/>
      <c r="T137" s="55"/>
      <c r="AT137" s="16" t="s">
        <v>150</v>
      </c>
      <c r="AU137" s="16" t="s">
        <v>89</v>
      </c>
    </row>
    <row r="138" spans="2:65" s="1" customFormat="1">
      <c r="B138" s="31"/>
      <c r="D138" s="152" t="s">
        <v>151</v>
      </c>
      <c r="F138" s="153" t="s">
        <v>477</v>
      </c>
      <c r="I138" s="150"/>
      <c r="L138" s="31"/>
      <c r="M138" s="151"/>
      <c r="T138" s="55"/>
      <c r="AT138" s="16" t="s">
        <v>151</v>
      </c>
      <c r="AU138" s="16" t="s">
        <v>89</v>
      </c>
    </row>
    <row r="139" spans="2:65" s="1" customFormat="1" ht="16.5" customHeight="1">
      <c r="B139" s="31"/>
      <c r="C139" s="135" t="s">
        <v>174</v>
      </c>
      <c r="D139" s="135" t="s">
        <v>143</v>
      </c>
      <c r="E139" s="136" t="s">
        <v>478</v>
      </c>
      <c r="F139" s="137" t="s">
        <v>479</v>
      </c>
      <c r="G139" s="138" t="s">
        <v>461</v>
      </c>
      <c r="H139" s="139">
        <v>1</v>
      </c>
      <c r="I139" s="140"/>
      <c r="J139" s="141">
        <f>ROUND(I139*H139,2)</f>
        <v>0</v>
      </c>
      <c r="K139" s="137" t="s">
        <v>147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462</v>
      </c>
      <c r="AT139" s="146" t="s">
        <v>143</v>
      </c>
      <c r="AU139" s="146" t="s">
        <v>89</v>
      </c>
      <c r="AY139" s="16" t="s">
        <v>141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83</v>
      </c>
      <c r="BK139" s="147">
        <f>ROUND(I139*H139,2)</f>
        <v>0</v>
      </c>
      <c r="BL139" s="16" t="s">
        <v>462</v>
      </c>
      <c r="BM139" s="146" t="s">
        <v>480</v>
      </c>
    </row>
    <row r="140" spans="2:65" s="1" customFormat="1">
      <c r="B140" s="31"/>
      <c r="D140" s="148" t="s">
        <v>150</v>
      </c>
      <c r="F140" s="149" t="s">
        <v>479</v>
      </c>
      <c r="I140" s="150"/>
      <c r="L140" s="31"/>
      <c r="M140" s="151"/>
      <c r="T140" s="55"/>
      <c r="AT140" s="16" t="s">
        <v>150</v>
      </c>
      <c r="AU140" s="16" t="s">
        <v>89</v>
      </c>
    </row>
    <row r="141" spans="2:65" s="1" customFormat="1">
      <c r="B141" s="31"/>
      <c r="D141" s="152" t="s">
        <v>151</v>
      </c>
      <c r="F141" s="153" t="s">
        <v>481</v>
      </c>
      <c r="I141" s="150"/>
      <c r="L141" s="31"/>
      <c r="M141" s="151"/>
      <c r="T141" s="55"/>
      <c r="AT141" s="16" t="s">
        <v>151</v>
      </c>
      <c r="AU141" s="16" t="s">
        <v>89</v>
      </c>
    </row>
    <row r="142" spans="2:65" s="1" customFormat="1" ht="16.5" customHeight="1">
      <c r="B142" s="31"/>
      <c r="C142" s="135" t="s">
        <v>180</v>
      </c>
      <c r="D142" s="135" t="s">
        <v>143</v>
      </c>
      <c r="E142" s="136" t="s">
        <v>482</v>
      </c>
      <c r="F142" s="137" t="s">
        <v>483</v>
      </c>
      <c r="G142" s="138" t="s">
        <v>461</v>
      </c>
      <c r="H142" s="139">
        <v>1</v>
      </c>
      <c r="I142" s="140"/>
      <c r="J142" s="141">
        <f>ROUND(I142*H142,2)</f>
        <v>0</v>
      </c>
      <c r="K142" s="137" t="s">
        <v>147</v>
      </c>
      <c r="L142" s="31"/>
      <c r="M142" s="142" t="s">
        <v>1</v>
      </c>
      <c r="N142" s="143" t="s">
        <v>41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462</v>
      </c>
      <c r="AT142" s="146" t="s">
        <v>143</v>
      </c>
      <c r="AU142" s="146" t="s">
        <v>89</v>
      </c>
      <c r="AY142" s="16" t="s">
        <v>141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83</v>
      </c>
      <c r="BK142" s="147">
        <f>ROUND(I142*H142,2)</f>
        <v>0</v>
      </c>
      <c r="BL142" s="16" t="s">
        <v>462</v>
      </c>
      <c r="BM142" s="146" t="s">
        <v>484</v>
      </c>
    </row>
    <row r="143" spans="2:65" s="1" customFormat="1">
      <c r="B143" s="31"/>
      <c r="D143" s="148" t="s">
        <v>150</v>
      </c>
      <c r="F143" s="149" t="s">
        <v>483</v>
      </c>
      <c r="I143" s="150"/>
      <c r="L143" s="31"/>
      <c r="M143" s="151"/>
      <c r="T143" s="55"/>
      <c r="AT143" s="16" t="s">
        <v>150</v>
      </c>
      <c r="AU143" s="16" t="s">
        <v>89</v>
      </c>
    </row>
    <row r="144" spans="2:65" s="1" customFormat="1">
      <c r="B144" s="31"/>
      <c r="D144" s="152" t="s">
        <v>151</v>
      </c>
      <c r="F144" s="153" t="s">
        <v>485</v>
      </c>
      <c r="I144" s="150"/>
      <c r="L144" s="31"/>
      <c r="M144" s="178"/>
      <c r="N144" s="179"/>
      <c r="O144" s="179"/>
      <c r="P144" s="179"/>
      <c r="Q144" s="179"/>
      <c r="R144" s="179"/>
      <c r="S144" s="179"/>
      <c r="T144" s="180"/>
      <c r="AT144" s="16" t="s">
        <v>151</v>
      </c>
      <c r="AU144" s="16" t="s">
        <v>89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31"/>
    </row>
  </sheetData>
  <sheetProtection algorithmName="SHA-512" hashValue="4Fj8PPr4abHX4t+8AQSBL117DO6+ZNRJJVaMUAuG8hgHswz8JWPT1PhMByfYQqg5NjfVlhJX/igAX9d9J/7BoA==" saltValue="b+DEkKV2rKl2jOKrkIStBx2wiZiTfJFSznC2SxqL5XlBUcjo5U6L6RT+Rnvt30n2re8iJmmiw93AO06R7CVhbQ==" spinCount="100000" sheet="1" objects="1" scenarios="1" formatColumns="0" formatRows="0" autoFilter="0"/>
  <autoFilter ref="C122:K144" xr:uid="{00000000-0009-0000-0000-000003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hyperlinks>
    <hyperlink ref="F128" r:id="rId1" xr:uid="{00000000-0004-0000-0300-000000000000}"/>
    <hyperlink ref="F131" r:id="rId2" xr:uid="{00000000-0004-0000-0300-000001000000}"/>
    <hyperlink ref="F134" r:id="rId3" xr:uid="{00000000-0004-0000-0300-000002000000}"/>
    <hyperlink ref="F138" r:id="rId4" xr:uid="{00000000-0004-0000-0300-000003000000}"/>
    <hyperlink ref="F141" r:id="rId5" xr:uid="{00000000-0004-0000-0300-000004000000}"/>
    <hyperlink ref="F144" r:id="rId6" xr:uid="{00000000-0004-0000-03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7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6" t="s">
        <v>100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106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Ostrov, parkoviště a altán ul. U Nemocnice</v>
      </c>
      <c r="F7" s="230"/>
      <c r="G7" s="230"/>
      <c r="H7" s="230"/>
      <c r="L7" s="19"/>
    </row>
    <row r="8" spans="2:46" s="1" customFormat="1" ht="12" customHeight="1">
      <c r="B8" s="31"/>
      <c r="D8" s="26" t="s">
        <v>107</v>
      </c>
      <c r="L8" s="31"/>
    </row>
    <row r="9" spans="2:46" s="1" customFormat="1" ht="16.5" customHeight="1">
      <c r="B9" s="31"/>
      <c r="E9" s="188" t="s">
        <v>486</v>
      </c>
      <c r="F9" s="231"/>
      <c r="G9" s="231"/>
      <c r="H9" s="23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27. 1. 2026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>00254843</v>
      </c>
      <c r="L14" s="31"/>
    </row>
    <row r="15" spans="2:46" s="1" customFormat="1" ht="18" customHeight="1">
      <c r="B15" s="31"/>
      <c r="E15" s="24" t="str">
        <f>IF('Rekapitulace stavby'!E11="","",'Rekapitulace stavby'!E11)</f>
        <v>Město Ostrov</v>
      </c>
      <c r="I15" s="26" t="s">
        <v>28</v>
      </c>
      <c r="J15" s="24" t="str">
        <f>IF('Rekapitulace stavby'!AN11="","",'Rekapitulace stavby'!AN11)</f>
        <v>CZ00254843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214"/>
      <c r="G18" s="214"/>
      <c r="H18" s="214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93"/>
      <c r="E27" s="218" t="s">
        <v>1</v>
      </c>
      <c r="F27" s="218"/>
      <c r="G27" s="218"/>
      <c r="H27" s="218"/>
      <c r="L27" s="9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4" t="s">
        <v>36</v>
      </c>
      <c r="J30" s="65">
        <f>ROUND(J133,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85">
        <f>ROUND((SUM(BE133:BE472)),  2)</f>
        <v>0</v>
      </c>
      <c r="I33" s="95">
        <v>0.21</v>
      </c>
      <c r="J33" s="85">
        <f>ROUND(((SUM(BE133:BE472))*I33),  2)</f>
        <v>0</v>
      </c>
      <c r="L33" s="31"/>
    </row>
    <row r="34" spans="2:12" s="1" customFormat="1" ht="14.45" customHeight="1">
      <c r="B34" s="31"/>
      <c r="E34" s="26" t="s">
        <v>42</v>
      </c>
      <c r="F34" s="85">
        <f>ROUND((SUM(BF133:BF472)),  2)</f>
        <v>0</v>
      </c>
      <c r="I34" s="95">
        <v>0.12</v>
      </c>
      <c r="J34" s="85">
        <f>ROUND(((SUM(BF133:BF472))*I34),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85">
        <f>ROUND((SUM(BG133:BG472)),  2)</f>
        <v>0</v>
      </c>
      <c r="I35" s="95">
        <v>0.21</v>
      </c>
      <c r="J35" s="85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85">
        <f>ROUND((SUM(BH133:BH472)),  2)</f>
        <v>0</v>
      </c>
      <c r="I36" s="95">
        <v>0.12</v>
      </c>
      <c r="J36" s="85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85">
        <f>ROUND((SUM(BI133:BI472)),  2)</f>
        <v>0</v>
      </c>
      <c r="I37" s="95">
        <v>0</v>
      </c>
      <c r="J37" s="85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6"/>
      <c r="D39" s="97" t="s">
        <v>46</v>
      </c>
      <c r="E39" s="56"/>
      <c r="F39" s="56"/>
      <c r="G39" s="98" t="s">
        <v>47</v>
      </c>
      <c r="H39" s="99" t="s">
        <v>48</v>
      </c>
      <c r="I39" s="56"/>
      <c r="J39" s="100">
        <f>SUM(J30:J37)</f>
        <v>0</v>
      </c>
      <c r="K39" s="101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9" t="str">
        <f>E7</f>
        <v>Ostrov, parkoviště a altán ul. U Nemocnice</v>
      </c>
      <c r="F85" s="230"/>
      <c r="G85" s="230"/>
      <c r="H85" s="230"/>
      <c r="L85" s="31"/>
    </row>
    <row r="86" spans="2:47" s="1" customFormat="1" ht="12" customHeight="1">
      <c r="B86" s="31"/>
      <c r="C86" s="26" t="s">
        <v>107</v>
      </c>
      <c r="L86" s="31"/>
    </row>
    <row r="87" spans="2:47" s="1" customFormat="1" ht="16.5" customHeight="1">
      <c r="B87" s="31"/>
      <c r="E87" s="188" t="str">
        <f>E9</f>
        <v>SO 101 - Komunikace a zpe...</v>
      </c>
      <c r="F87" s="231"/>
      <c r="G87" s="231"/>
      <c r="H87" s="23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27. 1. 2026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Ostrov</v>
      </c>
      <c r="I91" s="26" t="s">
        <v>32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4" t="s">
        <v>118</v>
      </c>
      <c r="D94" s="96"/>
      <c r="E94" s="96"/>
      <c r="F94" s="96"/>
      <c r="G94" s="96"/>
      <c r="H94" s="96"/>
      <c r="I94" s="96"/>
      <c r="J94" s="105" t="s">
        <v>119</v>
      </c>
      <c r="K94" s="96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6" t="s">
        <v>120</v>
      </c>
      <c r="J96" s="65">
        <f>J133</f>
        <v>0</v>
      </c>
      <c r="L96" s="31"/>
      <c r="AU96" s="16" t="s">
        <v>121</v>
      </c>
    </row>
    <row r="97" spans="2:12" s="8" customFormat="1" ht="24.95" customHeight="1">
      <c r="B97" s="107"/>
      <c r="D97" s="108" t="s">
        <v>122</v>
      </c>
      <c r="E97" s="109"/>
      <c r="F97" s="109"/>
      <c r="G97" s="109"/>
      <c r="H97" s="109"/>
      <c r="I97" s="109"/>
      <c r="J97" s="110">
        <f>J134</f>
        <v>0</v>
      </c>
      <c r="L97" s="107"/>
    </row>
    <row r="98" spans="2:12" s="9" customFormat="1" ht="19.899999999999999" customHeight="1">
      <c r="B98" s="111"/>
      <c r="D98" s="112" t="s">
        <v>123</v>
      </c>
      <c r="E98" s="113"/>
      <c r="F98" s="113"/>
      <c r="G98" s="113"/>
      <c r="H98" s="113"/>
      <c r="I98" s="113"/>
      <c r="J98" s="114">
        <f>J135</f>
        <v>0</v>
      </c>
      <c r="L98" s="111"/>
    </row>
    <row r="99" spans="2:12" s="9" customFormat="1" ht="19.899999999999999" customHeight="1">
      <c r="B99" s="111"/>
      <c r="D99" s="112" t="s">
        <v>124</v>
      </c>
      <c r="E99" s="113"/>
      <c r="F99" s="113"/>
      <c r="G99" s="113"/>
      <c r="H99" s="113"/>
      <c r="I99" s="113"/>
      <c r="J99" s="114">
        <f>J217</f>
        <v>0</v>
      </c>
      <c r="L99" s="111"/>
    </row>
    <row r="100" spans="2:12" s="9" customFormat="1" ht="19.899999999999999" customHeight="1">
      <c r="B100" s="111"/>
      <c r="D100" s="112" t="s">
        <v>487</v>
      </c>
      <c r="E100" s="113"/>
      <c r="F100" s="113"/>
      <c r="G100" s="113"/>
      <c r="H100" s="113"/>
      <c r="I100" s="113"/>
      <c r="J100" s="114">
        <f>J230</f>
        <v>0</v>
      </c>
      <c r="L100" s="111"/>
    </row>
    <row r="101" spans="2:12" s="9" customFormat="1" ht="19.899999999999999" customHeight="1">
      <c r="B101" s="111"/>
      <c r="D101" s="112" t="s">
        <v>488</v>
      </c>
      <c r="E101" s="113"/>
      <c r="F101" s="113"/>
      <c r="G101" s="113"/>
      <c r="H101" s="113"/>
      <c r="I101" s="113"/>
      <c r="J101" s="114">
        <f>J231</f>
        <v>0</v>
      </c>
      <c r="L101" s="111"/>
    </row>
    <row r="102" spans="2:12" s="9" customFormat="1" ht="19.899999999999999" customHeight="1">
      <c r="B102" s="111"/>
      <c r="D102" s="112" t="s">
        <v>489</v>
      </c>
      <c r="E102" s="113"/>
      <c r="F102" s="113"/>
      <c r="G102" s="113"/>
      <c r="H102" s="113"/>
      <c r="I102" s="113"/>
      <c r="J102" s="114">
        <f>J258</f>
        <v>0</v>
      </c>
      <c r="L102" s="111"/>
    </row>
    <row r="103" spans="2:12" s="9" customFormat="1" ht="19.899999999999999" customHeight="1">
      <c r="B103" s="111"/>
      <c r="D103" s="112" t="s">
        <v>490</v>
      </c>
      <c r="E103" s="113"/>
      <c r="F103" s="113"/>
      <c r="G103" s="113"/>
      <c r="H103" s="113"/>
      <c r="I103" s="113"/>
      <c r="J103" s="114">
        <f>J280</f>
        <v>0</v>
      </c>
      <c r="L103" s="111"/>
    </row>
    <row r="104" spans="2:12" s="9" customFormat="1" ht="19.899999999999999" customHeight="1">
      <c r="B104" s="111"/>
      <c r="D104" s="112" t="s">
        <v>491</v>
      </c>
      <c r="E104" s="113"/>
      <c r="F104" s="113"/>
      <c r="G104" s="113"/>
      <c r="H104" s="113"/>
      <c r="I104" s="113"/>
      <c r="J104" s="114">
        <f>J308</f>
        <v>0</v>
      </c>
      <c r="L104" s="111"/>
    </row>
    <row r="105" spans="2:12" s="9" customFormat="1" ht="19.899999999999999" customHeight="1">
      <c r="B105" s="111"/>
      <c r="D105" s="112" t="s">
        <v>492</v>
      </c>
      <c r="E105" s="113"/>
      <c r="F105" s="113"/>
      <c r="G105" s="113"/>
      <c r="H105" s="113"/>
      <c r="I105" s="113"/>
      <c r="J105" s="114">
        <f>J327</f>
        <v>0</v>
      </c>
      <c r="L105" s="111"/>
    </row>
    <row r="106" spans="2:12" s="9" customFormat="1" ht="19.899999999999999" customHeight="1">
      <c r="B106" s="111"/>
      <c r="D106" s="112" t="s">
        <v>259</v>
      </c>
      <c r="E106" s="113"/>
      <c r="F106" s="113"/>
      <c r="G106" s="113"/>
      <c r="H106" s="113"/>
      <c r="I106" s="113"/>
      <c r="J106" s="114">
        <f>J338</f>
        <v>0</v>
      </c>
      <c r="L106" s="111"/>
    </row>
    <row r="107" spans="2:12" s="9" customFormat="1" ht="19.899999999999999" customHeight="1">
      <c r="B107" s="111"/>
      <c r="D107" s="112" t="s">
        <v>493</v>
      </c>
      <c r="E107" s="113"/>
      <c r="F107" s="113"/>
      <c r="G107" s="113"/>
      <c r="H107" s="113"/>
      <c r="I107" s="113"/>
      <c r="J107" s="114">
        <f>J403</f>
        <v>0</v>
      </c>
      <c r="L107" s="111"/>
    </row>
    <row r="108" spans="2:12" s="9" customFormat="1" ht="19.899999999999999" customHeight="1">
      <c r="B108" s="111"/>
      <c r="D108" s="112" t="s">
        <v>494</v>
      </c>
      <c r="E108" s="113"/>
      <c r="F108" s="113"/>
      <c r="G108" s="113"/>
      <c r="H108" s="113"/>
      <c r="I108" s="113"/>
      <c r="J108" s="114">
        <f>J434</f>
        <v>0</v>
      </c>
      <c r="L108" s="111"/>
    </row>
    <row r="109" spans="2:12" s="9" customFormat="1" ht="19.899999999999999" customHeight="1">
      <c r="B109" s="111"/>
      <c r="D109" s="112" t="s">
        <v>495</v>
      </c>
      <c r="E109" s="113"/>
      <c r="F109" s="113"/>
      <c r="G109" s="113"/>
      <c r="H109" s="113"/>
      <c r="I109" s="113"/>
      <c r="J109" s="114">
        <f>J440</f>
        <v>0</v>
      </c>
      <c r="L109" s="111"/>
    </row>
    <row r="110" spans="2:12" s="9" customFormat="1" ht="19.899999999999999" customHeight="1">
      <c r="B110" s="111"/>
      <c r="D110" s="112" t="s">
        <v>125</v>
      </c>
      <c r="E110" s="113"/>
      <c r="F110" s="113"/>
      <c r="G110" s="113"/>
      <c r="H110" s="113"/>
      <c r="I110" s="113"/>
      <c r="J110" s="114">
        <f>J461</f>
        <v>0</v>
      </c>
      <c r="L110" s="111"/>
    </row>
    <row r="111" spans="2:12" s="8" customFormat="1" ht="24.95" customHeight="1">
      <c r="B111" s="107"/>
      <c r="D111" s="108" t="s">
        <v>263</v>
      </c>
      <c r="E111" s="109"/>
      <c r="F111" s="109"/>
      <c r="G111" s="109"/>
      <c r="H111" s="109"/>
      <c r="I111" s="109"/>
      <c r="J111" s="110">
        <f>J465</f>
        <v>0</v>
      </c>
      <c r="L111" s="107"/>
    </row>
    <row r="112" spans="2:12" s="8" customFormat="1" ht="24.95" customHeight="1">
      <c r="B112" s="107"/>
      <c r="D112" s="108" t="s">
        <v>496</v>
      </c>
      <c r="E112" s="109"/>
      <c r="F112" s="109"/>
      <c r="G112" s="109"/>
      <c r="H112" s="109"/>
      <c r="I112" s="109"/>
      <c r="J112" s="110">
        <f>J466</f>
        <v>0</v>
      </c>
      <c r="L112" s="107"/>
    </row>
    <row r="113" spans="2:12" s="9" customFormat="1" ht="19.899999999999999" customHeight="1">
      <c r="B113" s="111"/>
      <c r="D113" s="112" t="s">
        <v>497</v>
      </c>
      <c r="E113" s="113"/>
      <c r="F113" s="113"/>
      <c r="G113" s="113"/>
      <c r="H113" s="113"/>
      <c r="I113" s="113"/>
      <c r="J113" s="114">
        <f>J467</f>
        <v>0</v>
      </c>
      <c r="L113" s="111"/>
    </row>
    <row r="114" spans="2:12" s="1" customFormat="1" ht="21.75" customHeight="1">
      <c r="B114" s="31"/>
      <c r="L114" s="31"/>
    </row>
    <row r="115" spans="2:12" s="1" customFormat="1" ht="6.95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1"/>
    </row>
    <row r="119" spans="2:12" s="1" customFormat="1" ht="6.95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31"/>
    </row>
    <row r="120" spans="2:12" s="1" customFormat="1" ht="24.95" customHeight="1">
      <c r="B120" s="31"/>
      <c r="C120" s="20" t="s">
        <v>126</v>
      </c>
      <c r="L120" s="31"/>
    </row>
    <row r="121" spans="2:12" s="1" customFormat="1" ht="6.95" customHeight="1">
      <c r="B121" s="31"/>
      <c r="L121" s="31"/>
    </row>
    <row r="122" spans="2:12" s="1" customFormat="1" ht="12" customHeight="1">
      <c r="B122" s="31"/>
      <c r="C122" s="26" t="s">
        <v>16</v>
      </c>
      <c r="L122" s="31"/>
    </row>
    <row r="123" spans="2:12" s="1" customFormat="1" ht="16.5" customHeight="1">
      <c r="B123" s="31"/>
      <c r="E123" s="229" t="str">
        <f>E7</f>
        <v>Ostrov, parkoviště a altán ul. U Nemocnice</v>
      </c>
      <c r="F123" s="230"/>
      <c r="G123" s="230"/>
      <c r="H123" s="230"/>
      <c r="L123" s="31"/>
    </row>
    <row r="124" spans="2:12" s="1" customFormat="1" ht="12" customHeight="1">
      <c r="B124" s="31"/>
      <c r="C124" s="26" t="s">
        <v>107</v>
      </c>
      <c r="L124" s="31"/>
    </row>
    <row r="125" spans="2:12" s="1" customFormat="1" ht="16.5" customHeight="1">
      <c r="B125" s="31"/>
      <c r="E125" s="188" t="str">
        <f>E9</f>
        <v>SO 101 - Komunikace a zpe...</v>
      </c>
      <c r="F125" s="231"/>
      <c r="G125" s="231"/>
      <c r="H125" s="231"/>
      <c r="L125" s="31"/>
    </row>
    <row r="126" spans="2:12" s="1" customFormat="1" ht="6.95" customHeight="1">
      <c r="B126" s="31"/>
      <c r="L126" s="31"/>
    </row>
    <row r="127" spans="2:12" s="1" customFormat="1" ht="12" customHeight="1">
      <c r="B127" s="31"/>
      <c r="C127" s="26" t="s">
        <v>20</v>
      </c>
      <c r="F127" s="24" t="str">
        <f>F12</f>
        <v xml:space="preserve"> </v>
      </c>
      <c r="I127" s="26" t="s">
        <v>22</v>
      </c>
      <c r="J127" s="51" t="str">
        <f>IF(J12="","",J12)</f>
        <v>27. 1. 2026</v>
      </c>
      <c r="L127" s="31"/>
    </row>
    <row r="128" spans="2:12" s="1" customFormat="1" ht="6.95" customHeight="1">
      <c r="B128" s="31"/>
      <c r="L128" s="31"/>
    </row>
    <row r="129" spans="2:65" s="1" customFormat="1" ht="15.2" customHeight="1">
      <c r="B129" s="31"/>
      <c r="C129" s="26" t="s">
        <v>24</v>
      </c>
      <c r="F129" s="24" t="str">
        <f>E15</f>
        <v>Město Ostrov</v>
      </c>
      <c r="I129" s="26" t="s">
        <v>32</v>
      </c>
      <c r="J129" s="29" t="str">
        <f>E21</f>
        <v xml:space="preserve"> </v>
      </c>
      <c r="L129" s="31"/>
    </row>
    <row r="130" spans="2:65" s="1" customFormat="1" ht="15.2" customHeight="1">
      <c r="B130" s="31"/>
      <c r="C130" s="26" t="s">
        <v>30</v>
      </c>
      <c r="F130" s="24" t="str">
        <f>IF(E18="","",E18)</f>
        <v>Vyplň údaj</v>
      </c>
      <c r="I130" s="26" t="s">
        <v>34</v>
      </c>
      <c r="J130" s="29" t="str">
        <f>E24</f>
        <v xml:space="preserve"> </v>
      </c>
      <c r="L130" s="31"/>
    </row>
    <row r="131" spans="2:65" s="1" customFormat="1" ht="10.35" customHeight="1">
      <c r="B131" s="31"/>
      <c r="L131" s="31"/>
    </row>
    <row r="132" spans="2:65" s="10" customFormat="1" ht="29.25" customHeight="1">
      <c r="B132" s="115"/>
      <c r="C132" s="116" t="s">
        <v>127</v>
      </c>
      <c r="D132" s="117" t="s">
        <v>61</v>
      </c>
      <c r="E132" s="117" t="s">
        <v>57</v>
      </c>
      <c r="F132" s="117" t="s">
        <v>58</v>
      </c>
      <c r="G132" s="117" t="s">
        <v>128</v>
      </c>
      <c r="H132" s="117" t="s">
        <v>129</v>
      </c>
      <c r="I132" s="117" t="s">
        <v>130</v>
      </c>
      <c r="J132" s="117" t="s">
        <v>119</v>
      </c>
      <c r="K132" s="118" t="s">
        <v>131</v>
      </c>
      <c r="L132" s="115"/>
      <c r="M132" s="58" t="s">
        <v>1</v>
      </c>
      <c r="N132" s="59" t="s">
        <v>40</v>
      </c>
      <c r="O132" s="59" t="s">
        <v>132</v>
      </c>
      <c r="P132" s="59" t="s">
        <v>133</v>
      </c>
      <c r="Q132" s="59" t="s">
        <v>134</v>
      </c>
      <c r="R132" s="59" t="s">
        <v>135</v>
      </c>
      <c r="S132" s="59" t="s">
        <v>136</v>
      </c>
      <c r="T132" s="60" t="s">
        <v>137</v>
      </c>
    </row>
    <row r="133" spans="2:65" s="1" customFormat="1" ht="22.9" customHeight="1">
      <c r="B133" s="31"/>
      <c r="C133" s="63" t="s">
        <v>138</v>
      </c>
      <c r="J133" s="119">
        <f>BK133</f>
        <v>0</v>
      </c>
      <c r="L133" s="31"/>
      <c r="M133" s="61"/>
      <c r="N133" s="52"/>
      <c r="O133" s="52"/>
      <c r="P133" s="120">
        <f>P134+P465+P466</f>
        <v>0</v>
      </c>
      <c r="Q133" s="52"/>
      <c r="R133" s="120">
        <f>R134+R465+R466</f>
        <v>0</v>
      </c>
      <c r="S133" s="52"/>
      <c r="T133" s="121">
        <f>T134+T465+T466</f>
        <v>0</v>
      </c>
      <c r="AT133" s="16" t="s">
        <v>75</v>
      </c>
      <c r="AU133" s="16" t="s">
        <v>121</v>
      </c>
      <c r="BK133" s="122">
        <f>BK134+BK465+BK466</f>
        <v>0</v>
      </c>
    </row>
    <row r="134" spans="2:65" s="11" customFormat="1" ht="25.9" customHeight="1">
      <c r="B134" s="123"/>
      <c r="D134" s="124" t="s">
        <v>75</v>
      </c>
      <c r="E134" s="125" t="s">
        <v>139</v>
      </c>
      <c r="F134" s="125" t="s">
        <v>140</v>
      </c>
      <c r="I134" s="126"/>
      <c r="J134" s="127">
        <f>BK134</f>
        <v>0</v>
      </c>
      <c r="L134" s="123"/>
      <c r="M134" s="128"/>
      <c r="P134" s="129">
        <f>P135+P217+P230+P231+P258+P280+P308+P327+P338+P403+P434+P440+P461</f>
        <v>0</v>
      </c>
      <c r="R134" s="129">
        <f>R135+R217+R230+R231+R258+R280+R308+R327+R338+R403+R434+R440+R461</f>
        <v>0</v>
      </c>
      <c r="T134" s="130">
        <f>T135+T217+T230+T231+T258+T280+T308+T327+T338+T403+T434+T440+T461</f>
        <v>0</v>
      </c>
      <c r="AR134" s="124" t="s">
        <v>83</v>
      </c>
      <c r="AT134" s="131" t="s">
        <v>75</v>
      </c>
      <c r="AU134" s="131" t="s">
        <v>76</v>
      </c>
      <c r="AY134" s="124" t="s">
        <v>141</v>
      </c>
      <c r="BK134" s="132">
        <f>BK135+BK217+BK230+BK231+BK258+BK280+BK308+BK327+BK338+BK403+BK434+BK440+BK461</f>
        <v>0</v>
      </c>
    </row>
    <row r="135" spans="2:65" s="11" customFormat="1" ht="22.9" customHeight="1">
      <c r="B135" s="123"/>
      <c r="D135" s="124" t="s">
        <v>75</v>
      </c>
      <c r="E135" s="133" t="s">
        <v>83</v>
      </c>
      <c r="F135" s="133" t="s">
        <v>142</v>
      </c>
      <c r="I135" s="126"/>
      <c r="J135" s="134">
        <f>BK135</f>
        <v>0</v>
      </c>
      <c r="L135" s="123"/>
      <c r="M135" s="128"/>
      <c r="P135" s="129">
        <f>SUM(P136:P216)</f>
        <v>0</v>
      </c>
      <c r="R135" s="129">
        <f>SUM(R136:R216)</f>
        <v>0</v>
      </c>
      <c r="T135" s="130">
        <f>SUM(T136:T216)</f>
        <v>0</v>
      </c>
      <c r="AR135" s="124" t="s">
        <v>83</v>
      </c>
      <c r="AT135" s="131" t="s">
        <v>75</v>
      </c>
      <c r="AU135" s="131" t="s">
        <v>83</v>
      </c>
      <c r="AY135" s="124" t="s">
        <v>141</v>
      </c>
      <c r="BK135" s="132">
        <f>SUM(BK136:BK216)</f>
        <v>0</v>
      </c>
    </row>
    <row r="136" spans="2:65" s="1" customFormat="1" ht="62.65" customHeight="1">
      <c r="B136" s="31"/>
      <c r="C136" s="135" t="s">
        <v>83</v>
      </c>
      <c r="D136" s="135" t="s">
        <v>143</v>
      </c>
      <c r="E136" s="136" t="s">
        <v>498</v>
      </c>
      <c r="F136" s="137" t="s">
        <v>499</v>
      </c>
      <c r="G136" s="138" t="s">
        <v>146</v>
      </c>
      <c r="H136" s="139">
        <v>2</v>
      </c>
      <c r="I136" s="140"/>
      <c r="J136" s="141">
        <f>ROUND(I136*H136,2)</f>
        <v>0</v>
      </c>
      <c r="K136" s="137" t="s">
        <v>147</v>
      </c>
      <c r="L136" s="31"/>
      <c r="M136" s="142" t="s">
        <v>1</v>
      </c>
      <c r="N136" s="143" t="s">
        <v>41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148</v>
      </c>
      <c r="AT136" s="146" t="s">
        <v>143</v>
      </c>
      <c r="AU136" s="146" t="s">
        <v>89</v>
      </c>
      <c r="AY136" s="16" t="s">
        <v>141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83</v>
      </c>
      <c r="BK136" s="147">
        <f>ROUND(I136*H136,2)</f>
        <v>0</v>
      </c>
      <c r="BL136" s="16" t="s">
        <v>148</v>
      </c>
      <c r="BM136" s="146" t="s">
        <v>89</v>
      </c>
    </row>
    <row r="137" spans="2:65" s="1" customFormat="1">
      <c r="B137" s="31"/>
      <c r="D137" s="148" t="s">
        <v>150</v>
      </c>
      <c r="F137" s="149" t="s">
        <v>499</v>
      </c>
      <c r="I137" s="150"/>
      <c r="L137" s="31"/>
      <c r="M137" s="151"/>
      <c r="T137" s="55"/>
      <c r="AT137" s="16" t="s">
        <v>150</v>
      </c>
      <c r="AU137" s="16" t="s">
        <v>89</v>
      </c>
    </row>
    <row r="138" spans="2:65" s="1" customFormat="1">
      <c r="B138" s="31"/>
      <c r="D138" s="152" t="s">
        <v>151</v>
      </c>
      <c r="F138" s="153" t="s">
        <v>500</v>
      </c>
      <c r="I138" s="150"/>
      <c r="L138" s="31"/>
      <c r="M138" s="151"/>
      <c r="T138" s="55"/>
      <c r="AT138" s="16" t="s">
        <v>151</v>
      </c>
      <c r="AU138" s="16" t="s">
        <v>89</v>
      </c>
    </row>
    <row r="139" spans="2:65" s="1" customFormat="1" ht="66.75" customHeight="1">
      <c r="B139" s="31"/>
      <c r="C139" s="135" t="s">
        <v>89</v>
      </c>
      <c r="D139" s="135" t="s">
        <v>143</v>
      </c>
      <c r="E139" s="136" t="s">
        <v>501</v>
      </c>
      <c r="F139" s="137" t="s">
        <v>502</v>
      </c>
      <c r="G139" s="138" t="s">
        <v>146</v>
      </c>
      <c r="H139" s="139">
        <v>1295</v>
      </c>
      <c r="I139" s="140"/>
      <c r="J139" s="141">
        <f>ROUND(I139*H139,2)</f>
        <v>0</v>
      </c>
      <c r="K139" s="137" t="s">
        <v>147</v>
      </c>
      <c r="L139" s="31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148</v>
      </c>
      <c r="AT139" s="146" t="s">
        <v>143</v>
      </c>
      <c r="AU139" s="146" t="s">
        <v>89</v>
      </c>
      <c r="AY139" s="16" t="s">
        <v>141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83</v>
      </c>
      <c r="BK139" s="147">
        <f>ROUND(I139*H139,2)</f>
        <v>0</v>
      </c>
      <c r="BL139" s="16" t="s">
        <v>148</v>
      </c>
      <c r="BM139" s="146" t="s">
        <v>148</v>
      </c>
    </row>
    <row r="140" spans="2:65" s="1" customFormat="1">
      <c r="B140" s="31"/>
      <c r="D140" s="148" t="s">
        <v>150</v>
      </c>
      <c r="F140" s="149" t="s">
        <v>502</v>
      </c>
      <c r="I140" s="150"/>
      <c r="L140" s="31"/>
      <c r="M140" s="151"/>
      <c r="T140" s="55"/>
      <c r="AT140" s="16" t="s">
        <v>150</v>
      </c>
      <c r="AU140" s="16" t="s">
        <v>89</v>
      </c>
    </row>
    <row r="141" spans="2:65" s="1" customFormat="1">
      <c r="B141" s="31"/>
      <c r="D141" s="152" t="s">
        <v>151</v>
      </c>
      <c r="F141" s="153" t="s">
        <v>503</v>
      </c>
      <c r="I141" s="150"/>
      <c r="L141" s="31"/>
      <c r="M141" s="151"/>
      <c r="T141" s="55"/>
      <c r="AT141" s="16" t="s">
        <v>151</v>
      </c>
      <c r="AU141" s="16" t="s">
        <v>89</v>
      </c>
    </row>
    <row r="142" spans="2:65" s="1" customFormat="1" ht="55.5" customHeight="1">
      <c r="B142" s="31"/>
      <c r="C142" s="135" t="s">
        <v>159</v>
      </c>
      <c r="D142" s="135" t="s">
        <v>143</v>
      </c>
      <c r="E142" s="136" t="s">
        <v>504</v>
      </c>
      <c r="F142" s="137" t="s">
        <v>505</v>
      </c>
      <c r="G142" s="138" t="s">
        <v>146</v>
      </c>
      <c r="H142" s="139">
        <v>1295</v>
      </c>
      <c r="I142" s="140"/>
      <c r="J142" s="141">
        <f>ROUND(I142*H142,2)</f>
        <v>0</v>
      </c>
      <c r="K142" s="137" t="s">
        <v>147</v>
      </c>
      <c r="L142" s="31"/>
      <c r="M142" s="142" t="s">
        <v>1</v>
      </c>
      <c r="N142" s="143" t="s">
        <v>41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148</v>
      </c>
      <c r="AT142" s="146" t="s">
        <v>143</v>
      </c>
      <c r="AU142" s="146" t="s">
        <v>89</v>
      </c>
      <c r="AY142" s="16" t="s">
        <v>141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83</v>
      </c>
      <c r="BK142" s="147">
        <f>ROUND(I142*H142,2)</f>
        <v>0</v>
      </c>
      <c r="BL142" s="16" t="s">
        <v>148</v>
      </c>
      <c r="BM142" s="146" t="s">
        <v>180</v>
      </c>
    </row>
    <row r="143" spans="2:65" s="1" customFormat="1">
      <c r="B143" s="31"/>
      <c r="D143" s="148" t="s">
        <v>150</v>
      </c>
      <c r="F143" s="149" t="s">
        <v>505</v>
      </c>
      <c r="I143" s="150"/>
      <c r="L143" s="31"/>
      <c r="M143" s="151"/>
      <c r="T143" s="55"/>
      <c r="AT143" s="16" t="s">
        <v>150</v>
      </c>
      <c r="AU143" s="16" t="s">
        <v>89</v>
      </c>
    </row>
    <row r="144" spans="2:65" s="1" customFormat="1">
      <c r="B144" s="31"/>
      <c r="D144" s="152" t="s">
        <v>151</v>
      </c>
      <c r="F144" s="153" t="s">
        <v>506</v>
      </c>
      <c r="I144" s="150"/>
      <c r="L144" s="31"/>
      <c r="M144" s="151"/>
      <c r="T144" s="55"/>
      <c r="AT144" s="16" t="s">
        <v>151</v>
      </c>
      <c r="AU144" s="16" t="s">
        <v>89</v>
      </c>
    </row>
    <row r="145" spans="2:65" s="1" customFormat="1" ht="49.15" customHeight="1">
      <c r="B145" s="31"/>
      <c r="C145" s="135" t="s">
        <v>148</v>
      </c>
      <c r="D145" s="135" t="s">
        <v>143</v>
      </c>
      <c r="E145" s="136" t="s">
        <v>507</v>
      </c>
      <c r="F145" s="137" t="s">
        <v>508</v>
      </c>
      <c r="G145" s="138" t="s">
        <v>415</v>
      </c>
      <c r="H145" s="139">
        <v>283</v>
      </c>
      <c r="I145" s="140"/>
      <c r="J145" s="141">
        <f>ROUND(I145*H145,2)</f>
        <v>0</v>
      </c>
      <c r="K145" s="137" t="s">
        <v>147</v>
      </c>
      <c r="L145" s="31"/>
      <c r="M145" s="142" t="s">
        <v>1</v>
      </c>
      <c r="N145" s="143" t="s">
        <v>41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148</v>
      </c>
      <c r="AT145" s="146" t="s">
        <v>143</v>
      </c>
      <c r="AU145" s="146" t="s">
        <v>89</v>
      </c>
      <c r="AY145" s="16" t="s">
        <v>141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83</v>
      </c>
      <c r="BK145" s="147">
        <f>ROUND(I145*H145,2)</f>
        <v>0</v>
      </c>
      <c r="BL145" s="16" t="s">
        <v>148</v>
      </c>
      <c r="BM145" s="146" t="s">
        <v>194</v>
      </c>
    </row>
    <row r="146" spans="2:65" s="1" customFormat="1">
      <c r="B146" s="31"/>
      <c r="D146" s="148" t="s">
        <v>150</v>
      </c>
      <c r="F146" s="149" t="s">
        <v>508</v>
      </c>
      <c r="I146" s="150"/>
      <c r="L146" s="31"/>
      <c r="M146" s="151"/>
      <c r="T146" s="55"/>
      <c r="AT146" s="16" t="s">
        <v>150</v>
      </c>
      <c r="AU146" s="16" t="s">
        <v>89</v>
      </c>
    </row>
    <row r="147" spans="2:65" s="1" customFormat="1">
      <c r="B147" s="31"/>
      <c r="D147" s="152" t="s">
        <v>151</v>
      </c>
      <c r="F147" s="153" t="s">
        <v>509</v>
      </c>
      <c r="I147" s="150"/>
      <c r="L147" s="31"/>
      <c r="M147" s="151"/>
      <c r="T147" s="55"/>
      <c r="AT147" s="16" t="s">
        <v>151</v>
      </c>
      <c r="AU147" s="16" t="s">
        <v>89</v>
      </c>
    </row>
    <row r="148" spans="2:65" s="1" customFormat="1" ht="24.2" customHeight="1">
      <c r="B148" s="31"/>
      <c r="C148" s="135" t="s">
        <v>174</v>
      </c>
      <c r="D148" s="135" t="s">
        <v>143</v>
      </c>
      <c r="E148" s="136" t="s">
        <v>510</v>
      </c>
      <c r="F148" s="137" t="s">
        <v>511</v>
      </c>
      <c r="G148" s="138" t="s">
        <v>146</v>
      </c>
      <c r="H148" s="139">
        <v>771</v>
      </c>
      <c r="I148" s="140"/>
      <c r="J148" s="141">
        <f>ROUND(I148*H148,2)</f>
        <v>0</v>
      </c>
      <c r="K148" s="137" t="s">
        <v>147</v>
      </c>
      <c r="L148" s="31"/>
      <c r="M148" s="142" t="s">
        <v>1</v>
      </c>
      <c r="N148" s="143" t="s">
        <v>41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148</v>
      </c>
      <c r="AT148" s="146" t="s">
        <v>143</v>
      </c>
      <c r="AU148" s="146" t="s">
        <v>89</v>
      </c>
      <c r="AY148" s="16" t="s">
        <v>141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6" t="s">
        <v>83</v>
      </c>
      <c r="BK148" s="147">
        <f>ROUND(I148*H148,2)</f>
        <v>0</v>
      </c>
      <c r="BL148" s="16" t="s">
        <v>148</v>
      </c>
      <c r="BM148" s="146" t="s">
        <v>204</v>
      </c>
    </row>
    <row r="149" spans="2:65" s="1" customFormat="1">
      <c r="B149" s="31"/>
      <c r="D149" s="148" t="s">
        <v>150</v>
      </c>
      <c r="F149" s="149" t="s">
        <v>511</v>
      </c>
      <c r="I149" s="150"/>
      <c r="L149" s="31"/>
      <c r="M149" s="151"/>
      <c r="T149" s="55"/>
      <c r="AT149" s="16" t="s">
        <v>150</v>
      </c>
      <c r="AU149" s="16" t="s">
        <v>89</v>
      </c>
    </row>
    <row r="150" spans="2:65" s="1" customFormat="1">
      <c r="B150" s="31"/>
      <c r="D150" s="152" t="s">
        <v>151</v>
      </c>
      <c r="F150" s="153" t="s">
        <v>512</v>
      </c>
      <c r="I150" s="150"/>
      <c r="L150" s="31"/>
      <c r="M150" s="151"/>
      <c r="T150" s="55"/>
      <c r="AT150" s="16" t="s">
        <v>151</v>
      </c>
      <c r="AU150" s="16" t="s">
        <v>89</v>
      </c>
    </row>
    <row r="151" spans="2:65" s="1" customFormat="1" ht="37.9" customHeight="1">
      <c r="B151" s="31"/>
      <c r="C151" s="135" t="s">
        <v>180</v>
      </c>
      <c r="D151" s="135" t="s">
        <v>143</v>
      </c>
      <c r="E151" s="136" t="s">
        <v>513</v>
      </c>
      <c r="F151" s="137" t="s">
        <v>514</v>
      </c>
      <c r="G151" s="138" t="s">
        <v>162</v>
      </c>
      <c r="H151" s="139">
        <v>55.92</v>
      </c>
      <c r="I151" s="140"/>
      <c r="J151" s="141">
        <f>ROUND(I151*H151,2)</f>
        <v>0</v>
      </c>
      <c r="K151" s="137" t="s">
        <v>147</v>
      </c>
      <c r="L151" s="31"/>
      <c r="M151" s="142" t="s">
        <v>1</v>
      </c>
      <c r="N151" s="143" t="s">
        <v>41</v>
      </c>
      <c r="P151" s="144">
        <f>O151*H151</f>
        <v>0</v>
      </c>
      <c r="Q151" s="144">
        <v>0</v>
      </c>
      <c r="R151" s="144">
        <f>Q151*H151</f>
        <v>0</v>
      </c>
      <c r="S151" s="144">
        <v>0</v>
      </c>
      <c r="T151" s="145">
        <f>S151*H151</f>
        <v>0</v>
      </c>
      <c r="AR151" s="146" t="s">
        <v>148</v>
      </c>
      <c r="AT151" s="146" t="s">
        <v>143</v>
      </c>
      <c r="AU151" s="146" t="s">
        <v>89</v>
      </c>
      <c r="AY151" s="16" t="s">
        <v>141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6" t="s">
        <v>83</v>
      </c>
      <c r="BK151" s="147">
        <f>ROUND(I151*H151,2)</f>
        <v>0</v>
      </c>
      <c r="BL151" s="16" t="s">
        <v>148</v>
      </c>
      <c r="BM151" s="146" t="s">
        <v>8</v>
      </c>
    </row>
    <row r="152" spans="2:65" s="1" customFormat="1">
      <c r="B152" s="31"/>
      <c r="D152" s="148" t="s">
        <v>150</v>
      </c>
      <c r="F152" s="149" t="s">
        <v>514</v>
      </c>
      <c r="I152" s="150"/>
      <c r="L152" s="31"/>
      <c r="M152" s="151"/>
      <c r="T152" s="55"/>
      <c r="AT152" s="16" t="s">
        <v>150</v>
      </c>
      <c r="AU152" s="16" t="s">
        <v>89</v>
      </c>
    </row>
    <row r="153" spans="2:65" s="1" customFormat="1">
      <c r="B153" s="31"/>
      <c r="D153" s="152" t="s">
        <v>151</v>
      </c>
      <c r="F153" s="153" t="s">
        <v>515</v>
      </c>
      <c r="I153" s="150"/>
      <c r="L153" s="31"/>
      <c r="M153" s="151"/>
      <c r="T153" s="55"/>
      <c r="AT153" s="16" t="s">
        <v>151</v>
      </c>
      <c r="AU153" s="16" t="s">
        <v>89</v>
      </c>
    </row>
    <row r="154" spans="2:65" s="12" customFormat="1">
      <c r="B154" s="154"/>
      <c r="D154" s="148" t="s">
        <v>153</v>
      </c>
      <c r="E154" s="155" t="s">
        <v>1</v>
      </c>
      <c r="F154" s="156" t="s">
        <v>516</v>
      </c>
      <c r="H154" s="157">
        <v>55.92</v>
      </c>
      <c r="I154" s="158"/>
      <c r="L154" s="154"/>
      <c r="M154" s="159"/>
      <c r="T154" s="160"/>
      <c r="AT154" s="155" t="s">
        <v>153</v>
      </c>
      <c r="AU154" s="155" t="s">
        <v>89</v>
      </c>
      <c r="AV154" s="12" t="s">
        <v>89</v>
      </c>
      <c r="AW154" s="12" t="s">
        <v>33</v>
      </c>
      <c r="AX154" s="12" t="s">
        <v>76</v>
      </c>
      <c r="AY154" s="155" t="s">
        <v>141</v>
      </c>
    </row>
    <row r="155" spans="2:65" s="13" customFormat="1">
      <c r="B155" s="161"/>
      <c r="D155" s="148" t="s">
        <v>153</v>
      </c>
      <c r="E155" s="162" t="s">
        <v>1</v>
      </c>
      <c r="F155" s="163" t="s">
        <v>168</v>
      </c>
      <c r="H155" s="164">
        <v>55.92</v>
      </c>
      <c r="I155" s="165"/>
      <c r="L155" s="161"/>
      <c r="M155" s="166"/>
      <c r="T155" s="167"/>
      <c r="AT155" s="162" t="s">
        <v>153</v>
      </c>
      <c r="AU155" s="162" t="s">
        <v>89</v>
      </c>
      <c r="AV155" s="13" t="s">
        <v>148</v>
      </c>
      <c r="AW155" s="13" t="s">
        <v>33</v>
      </c>
      <c r="AX155" s="13" t="s">
        <v>83</v>
      </c>
      <c r="AY155" s="162" t="s">
        <v>141</v>
      </c>
    </row>
    <row r="156" spans="2:65" s="1" customFormat="1" ht="37.9" customHeight="1">
      <c r="B156" s="31"/>
      <c r="C156" s="135" t="s">
        <v>189</v>
      </c>
      <c r="D156" s="135" t="s">
        <v>143</v>
      </c>
      <c r="E156" s="136" t="s">
        <v>517</v>
      </c>
      <c r="F156" s="137" t="s">
        <v>518</v>
      </c>
      <c r="G156" s="138" t="s">
        <v>162</v>
      </c>
      <c r="H156" s="139">
        <v>40</v>
      </c>
      <c r="I156" s="140"/>
      <c r="J156" s="141">
        <f>ROUND(I156*H156,2)</f>
        <v>0</v>
      </c>
      <c r="K156" s="137" t="s">
        <v>147</v>
      </c>
      <c r="L156" s="31"/>
      <c r="M156" s="142" t="s">
        <v>1</v>
      </c>
      <c r="N156" s="143" t="s">
        <v>41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148</v>
      </c>
      <c r="AT156" s="146" t="s">
        <v>143</v>
      </c>
      <c r="AU156" s="146" t="s">
        <v>89</v>
      </c>
      <c r="AY156" s="16" t="s">
        <v>141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6" t="s">
        <v>83</v>
      </c>
      <c r="BK156" s="147">
        <f>ROUND(I156*H156,2)</f>
        <v>0</v>
      </c>
      <c r="BL156" s="16" t="s">
        <v>148</v>
      </c>
      <c r="BM156" s="146" t="s">
        <v>232</v>
      </c>
    </row>
    <row r="157" spans="2:65" s="1" customFormat="1">
      <c r="B157" s="31"/>
      <c r="D157" s="148" t="s">
        <v>150</v>
      </c>
      <c r="F157" s="149" t="s">
        <v>518</v>
      </c>
      <c r="I157" s="150"/>
      <c r="L157" s="31"/>
      <c r="M157" s="151"/>
      <c r="T157" s="55"/>
      <c r="AT157" s="16" t="s">
        <v>150</v>
      </c>
      <c r="AU157" s="16" t="s">
        <v>89</v>
      </c>
    </row>
    <row r="158" spans="2:65" s="1" customFormat="1">
      <c r="B158" s="31"/>
      <c r="D158" s="152" t="s">
        <v>151</v>
      </c>
      <c r="F158" s="153" t="s">
        <v>519</v>
      </c>
      <c r="I158" s="150"/>
      <c r="L158" s="31"/>
      <c r="M158" s="151"/>
      <c r="T158" s="55"/>
      <c r="AT158" s="16" t="s">
        <v>151</v>
      </c>
      <c r="AU158" s="16" t="s">
        <v>89</v>
      </c>
    </row>
    <row r="159" spans="2:65" s="12" customFormat="1">
      <c r="B159" s="154"/>
      <c r="D159" s="148" t="s">
        <v>153</v>
      </c>
      <c r="E159" s="155" t="s">
        <v>1</v>
      </c>
      <c r="F159" s="156" t="s">
        <v>520</v>
      </c>
      <c r="H159" s="157">
        <v>40</v>
      </c>
      <c r="I159" s="158"/>
      <c r="L159" s="154"/>
      <c r="M159" s="159"/>
      <c r="T159" s="160"/>
      <c r="AT159" s="155" t="s">
        <v>153</v>
      </c>
      <c r="AU159" s="155" t="s">
        <v>89</v>
      </c>
      <c r="AV159" s="12" t="s">
        <v>89</v>
      </c>
      <c r="AW159" s="12" t="s">
        <v>33</v>
      </c>
      <c r="AX159" s="12" t="s">
        <v>76</v>
      </c>
      <c r="AY159" s="155" t="s">
        <v>141</v>
      </c>
    </row>
    <row r="160" spans="2:65" s="13" customFormat="1">
      <c r="B160" s="161"/>
      <c r="D160" s="148" t="s">
        <v>153</v>
      </c>
      <c r="E160" s="162" t="s">
        <v>1</v>
      </c>
      <c r="F160" s="163" t="s">
        <v>168</v>
      </c>
      <c r="H160" s="164">
        <v>40</v>
      </c>
      <c r="I160" s="165"/>
      <c r="L160" s="161"/>
      <c r="M160" s="166"/>
      <c r="T160" s="167"/>
      <c r="AT160" s="162" t="s">
        <v>153</v>
      </c>
      <c r="AU160" s="162" t="s">
        <v>89</v>
      </c>
      <c r="AV160" s="13" t="s">
        <v>148</v>
      </c>
      <c r="AW160" s="13" t="s">
        <v>33</v>
      </c>
      <c r="AX160" s="13" t="s">
        <v>83</v>
      </c>
      <c r="AY160" s="162" t="s">
        <v>141</v>
      </c>
    </row>
    <row r="161" spans="2:65" s="1" customFormat="1" ht="62.65" customHeight="1">
      <c r="B161" s="31"/>
      <c r="C161" s="135" t="s">
        <v>194</v>
      </c>
      <c r="D161" s="135" t="s">
        <v>143</v>
      </c>
      <c r="E161" s="136" t="s">
        <v>169</v>
      </c>
      <c r="F161" s="137" t="s">
        <v>170</v>
      </c>
      <c r="G161" s="138" t="s">
        <v>162</v>
      </c>
      <c r="H161" s="139">
        <v>74.02</v>
      </c>
      <c r="I161" s="140"/>
      <c r="J161" s="141">
        <f>ROUND(I161*H161,2)</f>
        <v>0</v>
      </c>
      <c r="K161" s="137" t="s">
        <v>147</v>
      </c>
      <c r="L161" s="31"/>
      <c r="M161" s="142" t="s">
        <v>1</v>
      </c>
      <c r="N161" s="143" t="s">
        <v>41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AR161" s="146" t="s">
        <v>148</v>
      </c>
      <c r="AT161" s="146" t="s">
        <v>143</v>
      </c>
      <c r="AU161" s="146" t="s">
        <v>89</v>
      </c>
      <c r="AY161" s="16" t="s">
        <v>141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6" t="s">
        <v>83</v>
      </c>
      <c r="BK161" s="147">
        <f>ROUND(I161*H161,2)</f>
        <v>0</v>
      </c>
      <c r="BL161" s="16" t="s">
        <v>148</v>
      </c>
      <c r="BM161" s="146" t="s">
        <v>247</v>
      </c>
    </row>
    <row r="162" spans="2:65" s="1" customFormat="1">
      <c r="B162" s="31"/>
      <c r="D162" s="148" t="s">
        <v>150</v>
      </c>
      <c r="F162" s="149" t="s">
        <v>170</v>
      </c>
      <c r="I162" s="150"/>
      <c r="L162" s="31"/>
      <c r="M162" s="151"/>
      <c r="T162" s="55"/>
      <c r="AT162" s="16" t="s">
        <v>150</v>
      </c>
      <c r="AU162" s="16" t="s">
        <v>89</v>
      </c>
    </row>
    <row r="163" spans="2:65" s="1" customFormat="1">
      <c r="B163" s="31"/>
      <c r="D163" s="152" t="s">
        <v>151</v>
      </c>
      <c r="F163" s="153" t="s">
        <v>172</v>
      </c>
      <c r="I163" s="150"/>
      <c r="L163" s="31"/>
      <c r="M163" s="151"/>
      <c r="T163" s="55"/>
      <c r="AT163" s="16" t="s">
        <v>151</v>
      </c>
      <c r="AU163" s="16" t="s">
        <v>89</v>
      </c>
    </row>
    <row r="164" spans="2:65" s="12" customFormat="1">
      <c r="B164" s="154"/>
      <c r="D164" s="148" t="s">
        <v>153</v>
      </c>
      <c r="E164" s="155" t="s">
        <v>1</v>
      </c>
      <c r="F164" s="156" t="s">
        <v>521</v>
      </c>
      <c r="H164" s="157">
        <v>77.099999999999994</v>
      </c>
      <c r="I164" s="158"/>
      <c r="L164" s="154"/>
      <c r="M164" s="159"/>
      <c r="T164" s="160"/>
      <c r="AT164" s="155" t="s">
        <v>153</v>
      </c>
      <c r="AU164" s="155" t="s">
        <v>89</v>
      </c>
      <c r="AV164" s="12" t="s">
        <v>89</v>
      </c>
      <c r="AW164" s="12" t="s">
        <v>33</v>
      </c>
      <c r="AX164" s="12" t="s">
        <v>76</v>
      </c>
      <c r="AY164" s="155" t="s">
        <v>141</v>
      </c>
    </row>
    <row r="165" spans="2:65" s="12" customFormat="1">
      <c r="B165" s="154"/>
      <c r="D165" s="148" t="s">
        <v>153</v>
      </c>
      <c r="E165" s="155" t="s">
        <v>1</v>
      </c>
      <c r="F165" s="156" t="s">
        <v>522</v>
      </c>
      <c r="H165" s="157">
        <v>55.92</v>
      </c>
      <c r="I165" s="158"/>
      <c r="L165" s="154"/>
      <c r="M165" s="159"/>
      <c r="T165" s="160"/>
      <c r="AT165" s="155" t="s">
        <v>153</v>
      </c>
      <c r="AU165" s="155" t="s">
        <v>89</v>
      </c>
      <c r="AV165" s="12" t="s">
        <v>89</v>
      </c>
      <c r="AW165" s="12" t="s">
        <v>33</v>
      </c>
      <c r="AX165" s="12" t="s">
        <v>76</v>
      </c>
      <c r="AY165" s="155" t="s">
        <v>141</v>
      </c>
    </row>
    <row r="166" spans="2:65" s="12" customFormat="1">
      <c r="B166" s="154"/>
      <c r="D166" s="148" t="s">
        <v>153</v>
      </c>
      <c r="E166" s="155" t="s">
        <v>1</v>
      </c>
      <c r="F166" s="156" t="s">
        <v>523</v>
      </c>
      <c r="H166" s="157">
        <v>40</v>
      </c>
      <c r="I166" s="158"/>
      <c r="L166" s="154"/>
      <c r="M166" s="159"/>
      <c r="T166" s="160"/>
      <c r="AT166" s="155" t="s">
        <v>153</v>
      </c>
      <c r="AU166" s="155" t="s">
        <v>89</v>
      </c>
      <c r="AV166" s="12" t="s">
        <v>89</v>
      </c>
      <c r="AW166" s="12" t="s">
        <v>33</v>
      </c>
      <c r="AX166" s="12" t="s">
        <v>76</v>
      </c>
      <c r="AY166" s="155" t="s">
        <v>141</v>
      </c>
    </row>
    <row r="167" spans="2:65" s="12" customFormat="1">
      <c r="B167" s="154"/>
      <c r="D167" s="148" t="s">
        <v>153</v>
      </c>
      <c r="E167" s="155" t="s">
        <v>1</v>
      </c>
      <c r="F167" s="156" t="s">
        <v>524</v>
      </c>
      <c r="H167" s="157">
        <v>-49</v>
      </c>
      <c r="I167" s="158"/>
      <c r="L167" s="154"/>
      <c r="M167" s="159"/>
      <c r="T167" s="160"/>
      <c r="AT167" s="155" t="s">
        <v>153</v>
      </c>
      <c r="AU167" s="155" t="s">
        <v>89</v>
      </c>
      <c r="AV167" s="12" t="s">
        <v>89</v>
      </c>
      <c r="AW167" s="12" t="s">
        <v>33</v>
      </c>
      <c r="AX167" s="12" t="s">
        <v>76</v>
      </c>
      <c r="AY167" s="155" t="s">
        <v>141</v>
      </c>
    </row>
    <row r="168" spans="2:65" s="12" customFormat="1">
      <c r="B168" s="154"/>
      <c r="D168" s="148" t="s">
        <v>153</v>
      </c>
      <c r="E168" s="155" t="s">
        <v>1</v>
      </c>
      <c r="F168" s="156" t="s">
        <v>525</v>
      </c>
      <c r="H168" s="157">
        <v>-50</v>
      </c>
      <c r="I168" s="158"/>
      <c r="L168" s="154"/>
      <c r="M168" s="159"/>
      <c r="T168" s="160"/>
      <c r="AT168" s="155" t="s">
        <v>153</v>
      </c>
      <c r="AU168" s="155" t="s">
        <v>89</v>
      </c>
      <c r="AV168" s="12" t="s">
        <v>89</v>
      </c>
      <c r="AW168" s="12" t="s">
        <v>33</v>
      </c>
      <c r="AX168" s="12" t="s">
        <v>76</v>
      </c>
      <c r="AY168" s="155" t="s">
        <v>141</v>
      </c>
    </row>
    <row r="169" spans="2:65" s="13" customFormat="1">
      <c r="B169" s="161"/>
      <c r="D169" s="148" t="s">
        <v>153</v>
      </c>
      <c r="E169" s="162" t="s">
        <v>1</v>
      </c>
      <c r="F169" s="163" t="s">
        <v>168</v>
      </c>
      <c r="H169" s="164">
        <v>74.019999999999982</v>
      </c>
      <c r="I169" s="165"/>
      <c r="L169" s="161"/>
      <c r="M169" s="166"/>
      <c r="T169" s="167"/>
      <c r="AT169" s="162" t="s">
        <v>153</v>
      </c>
      <c r="AU169" s="162" t="s">
        <v>89</v>
      </c>
      <c r="AV169" s="13" t="s">
        <v>148</v>
      </c>
      <c r="AW169" s="13" t="s">
        <v>33</v>
      </c>
      <c r="AX169" s="13" t="s">
        <v>83</v>
      </c>
      <c r="AY169" s="162" t="s">
        <v>141</v>
      </c>
    </row>
    <row r="170" spans="2:65" s="1" customFormat="1" ht="49.15" customHeight="1">
      <c r="B170" s="31"/>
      <c r="C170" s="135" t="s">
        <v>199</v>
      </c>
      <c r="D170" s="135" t="s">
        <v>143</v>
      </c>
      <c r="E170" s="136" t="s">
        <v>526</v>
      </c>
      <c r="F170" s="137" t="s">
        <v>527</v>
      </c>
      <c r="G170" s="138" t="s">
        <v>162</v>
      </c>
      <c r="H170" s="139">
        <v>99</v>
      </c>
      <c r="I170" s="140"/>
      <c r="J170" s="141">
        <f>ROUND(I170*H170,2)</f>
        <v>0</v>
      </c>
      <c r="K170" s="137" t="s">
        <v>147</v>
      </c>
      <c r="L170" s="31"/>
      <c r="M170" s="142" t="s">
        <v>1</v>
      </c>
      <c r="N170" s="143" t="s">
        <v>41</v>
      </c>
      <c r="P170" s="144">
        <f>O170*H170</f>
        <v>0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148</v>
      </c>
      <c r="AT170" s="146" t="s">
        <v>143</v>
      </c>
      <c r="AU170" s="146" t="s">
        <v>89</v>
      </c>
      <c r="AY170" s="16" t="s">
        <v>141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6" t="s">
        <v>83</v>
      </c>
      <c r="BK170" s="147">
        <f>ROUND(I170*H170,2)</f>
        <v>0</v>
      </c>
      <c r="BL170" s="16" t="s">
        <v>148</v>
      </c>
      <c r="BM170" s="146" t="s">
        <v>325</v>
      </c>
    </row>
    <row r="171" spans="2:65" s="1" customFormat="1">
      <c r="B171" s="31"/>
      <c r="D171" s="148" t="s">
        <v>150</v>
      </c>
      <c r="F171" s="149" t="s">
        <v>527</v>
      </c>
      <c r="I171" s="150"/>
      <c r="L171" s="31"/>
      <c r="M171" s="151"/>
      <c r="T171" s="55"/>
      <c r="AT171" s="16" t="s">
        <v>150</v>
      </c>
      <c r="AU171" s="16" t="s">
        <v>89</v>
      </c>
    </row>
    <row r="172" spans="2:65" s="1" customFormat="1">
      <c r="B172" s="31"/>
      <c r="D172" s="152" t="s">
        <v>151</v>
      </c>
      <c r="F172" s="153" t="s">
        <v>528</v>
      </c>
      <c r="I172" s="150"/>
      <c r="L172" s="31"/>
      <c r="M172" s="151"/>
      <c r="T172" s="55"/>
      <c r="AT172" s="16" t="s">
        <v>151</v>
      </c>
      <c r="AU172" s="16" t="s">
        <v>89</v>
      </c>
    </row>
    <row r="173" spans="2:65" s="12" customFormat="1">
      <c r="B173" s="154"/>
      <c r="D173" s="148" t="s">
        <v>153</v>
      </c>
      <c r="E173" s="155" t="s">
        <v>1</v>
      </c>
      <c r="F173" s="156" t="s">
        <v>529</v>
      </c>
      <c r="H173" s="157">
        <v>49</v>
      </c>
      <c r="I173" s="158"/>
      <c r="L173" s="154"/>
      <c r="M173" s="159"/>
      <c r="T173" s="160"/>
      <c r="AT173" s="155" t="s">
        <v>153</v>
      </c>
      <c r="AU173" s="155" t="s">
        <v>89</v>
      </c>
      <c r="AV173" s="12" t="s">
        <v>89</v>
      </c>
      <c r="AW173" s="12" t="s">
        <v>33</v>
      </c>
      <c r="AX173" s="12" t="s">
        <v>76</v>
      </c>
      <c r="AY173" s="155" t="s">
        <v>141</v>
      </c>
    </row>
    <row r="174" spans="2:65" s="12" customFormat="1">
      <c r="B174" s="154"/>
      <c r="D174" s="148" t="s">
        <v>153</v>
      </c>
      <c r="E174" s="155" t="s">
        <v>1</v>
      </c>
      <c r="F174" s="156" t="s">
        <v>530</v>
      </c>
      <c r="H174" s="157">
        <v>50</v>
      </c>
      <c r="I174" s="158"/>
      <c r="L174" s="154"/>
      <c r="M174" s="159"/>
      <c r="T174" s="160"/>
      <c r="AT174" s="155" t="s">
        <v>153</v>
      </c>
      <c r="AU174" s="155" t="s">
        <v>89</v>
      </c>
      <c r="AV174" s="12" t="s">
        <v>89</v>
      </c>
      <c r="AW174" s="12" t="s">
        <v>33</v>
      </c>
      <c r="AX174" s="12" t="s">
        <v>76</v>
      </c>
      <c r="AY174" s="155" t="s">
        <v>141</v>
      </c>
    </row>
    <row r="175" spans="2:65" s="13" customFormat="1">
      <c r="B175" s="161"/>
      <c r="D175" s="148" t="s">
        <v>153</v>
      </c>
      <c r="E175" s="162" t="s">
        <v>1</v>
      </c>
      <c r="F175" s="163" t="s">
        <v>168</v>
      </c>
      <c r="H175" s="164">
        <v>99</v>
      </c>
      <c r="I175" s="165"/>
      <c r="L175" s="161"/>
      <c r="M175" s="166"/>
      <c r="T175" s="167"/>
      <c r="AT175" s="162" t="s">
        <v>153</v>
      </c>
      <c r="AU175" s="162" t="s">
        <v>89</v>
      </c>
      <c r="AV175" s="13" t="s">
        <v>148</v>
      </c>
      <c r="AW175" s="13" t="s">
        <v>33</v>
      </c>
      <c r="AX175" s="13" t="s">
        <v>83</v>
      </c>
      <c r="AY175" s="162" t="s">
        <v>141</v>
      </c>
    </row>
    <row r="176" spans="2:65" s="1" customFormat="1" ht="44.25" customHeight="1">
      <c r="B176" s="31"/>
      <c r="C176" s="135" t="s">
        <v>204</v>
      </c>
      <c r="D176" s="135" t="s">
        <v>143</v>
      </c>
      <c r="E176" s="136" t="s">
        <v>181</v>
      </c>
      <c r="F176" s="137" t="s">
        <v>182</v>
      </c>
      <c r="G176" s="138" t="s">
        <v>183</v>
      </c>
      <c r="H176" s="139">
        <v>148.04</v>
      </c>
      <c r="I176" s="140"/>
      <c r="J176" s="141">
        <f>ROUND(I176*H176,2)</f>
        <v>0</v>
      </c>
      <c r="K176" s="137" t="s">
        <v>147</v>
      </c>
      <c r="L176" s="31"/>
      <c r="M176" s="142" t="s">
        <v>1</v>
      </c>
      <c r="N176" s="143" t="s">
        <v>41</v>
      </c>
      <c r="P176" s="144">
        <f>O176*H176</f>
        <v>0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148</v>
      </c>
      <c r="AT176" s="146" t="s">
        <v>143</v>
      </c>
      <c r="AU176" s="146" t="s">
        <v>89</v>
      </c>
      <c r="AY176" s="16" t="s">
        <v>141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6" t="s">
        <v>83</v>
      </c>
      <c r="BK176" s="147">
        <f>ROUND(I176*H176,2)</f>
        <v>0</v>
      </c>
      <c r="BL176" s="16" t="s">
        <v>148</v>
      </c>
      <c r="BM176" s="146" t="s">
        <v>333</v>
      </c>
    </row>
    <row r="177" spans="2:65" s="1" customFormat="1">
      <c r="B177" s="31"/>
      <c r="D177" s="148" t="s">
        <v>150</v>
      </c>
      <c r="F177" s="149" t="s">
        <v>182</v>
      </c>
      <c r="I177" s="150"/>
      <c r="L177" s="31"/>
      <c r="M177" s="151"/>
      <c r="T177" s="55"/>
      <c r="AT177" s="16" t="s">
        <v>150</v>
      </c>
      <c r="AU177" s="16" t="s">
        <v>89</v>
      </c>
    </row>
    <row r="178" spans="2:65" s="1" customFormat="1">
      <c r="B178" s="31"/>
      <c r="D178" s="152" t="s">
        <v>151</v>
      </c>
      <c r="F178" s="153" t="s">
        <v>185</v>
      </c>
      <c r="I178" s="150"/>
      <c r="L178" s="31"/>
      <c r="M178" s="151"/>
      <c r="T178" s="55"/>
      <c r="AT178" s="16" t="s">
        <v>151</v>
      </c>
      <c r="AU178" s="16" t="s">
        <v>89</v>
      </c>
    </row>
    <row r="179" spans="2:65" s="12" customFormat="1">
      <c r="B179" s="154"/>
      <c r="D179" s="148" t="s">
        <v>153</v>
      </c>
      <c r="E179" s="155" t="s">
        <v>1</v>
      </c>
      <c r="F179" s="156" t="s">
        <v>531</v>
      </c>
      <c r="H179" s="157">
        <v>148.04</v>
      </c>
      <c r="I179" s="158"/>
      <c r="L179" s="154"/>
      <c r="M179" s="159"/>
      <c r="T179" s="160"/>
      <c r="AT179" s="155" t="s">
        <v>153</v>
      </c>
      <c r="AU179" s="155" t="s">
        <v>89</v>
      </c>
      <c r="AV179" s="12" t="s">
        <v>89</v>
      </c>
      <c r="AW179" s="12" t="s">
        <v>33</v>
      </c>
      <c r="AX179" s="12" t="s">
        <v>76</v>
      </c>
      <c r="AY179" s="155" t="s">
        <v>141</v>
      </c>
    </row>
    <row r="180" spans="2:65" s="13" customFormat="1">
      <c r="B180" s="161"/>
      <c r="D180" s="148" t="s">
        <v>153</v>
      </c>
      <c r="E180" s="162" t="s">
        <v>1</v>
      </c>
      <c r="F180" s="163" t="s">
        <v>168</v>
      </c>
      <c r="H180" s="164">
        <v>148.04</v>
      </c>
      <c r="I180" s="165"/>
      <c r="L180" s="161"/>
      <c r="M180" s="166"/>
      <c r="T180" s="167"/>
      <c r="AT180" s="162" t="s">
        <v>153</v>
      </c>
      <c r="AU180" s="162" t="s">
        <v>89</v>
      </c>
      <c r="AV180" s="13" t="s">
        <v>148</v>
      </c>
      <c r="AW180" s="13" t="s">
        <v>33</v>
      </c>
      <c r="AX180" s="13" t="s">
        <v>83</v>
      </c>
      <c r="AY180" s="162" t="s">
        <v>141</v>
      </c>
    </row>
    <row r="181" spans="2:65" s="1" customFormat="1" ht="24.2" customHeight="1">
      <c r="B181" s="31"/>
      <c r="C181" s="135" t="s">
        <v>212</v>
      </c>
      <c r="D181" s="135" t="s">
        <v>143</v>
      </c>
      <c r="E181" s="136" t="s">
        <v>532</v>
      </c>
      <c r="F181" s="137" t="s">
        <v>533</v>
      </c>
      <c r="G181" s="138" t="s">
        <v>146</v>
      </c>
      <c r="H181" s="139">
        <v>1610</v>
      </c>
      <c r="I181" s="140"/>
      <c r="J181" s="141">
        <f>ROUND(I181*H181,2)</f>
        <v>0</v>
      </c>
      <c r="K181" s="137" t="s">
        <v>147</v>
      </c>
      <c r="L181" s="31"/>
      <c r="M181" s="142" t="s">
        <v>1</v>
      </c>
      <c r="N181" s="143" t="s">
        <v>41</v>
      </c>
      <c r="P181" s="144">
        <f>O181*H181</f>
        <v>0</v>
      </c>
      <c r="Q181" s="144">
        <v>0</v>
      </c>
      <c r="R181" s="144">
        <f>Q181*H181</f>
        <v>0</v>
      </c>
      <c r="S181" s="144">
        <v>0</v>
      </c>
      <c r="T181" s="145">
        <f>S181*H181</f>
        <v>0</v>
      </c>
      <c r="AR181" s="146" t="s">
        <v>148</v>
      </c>
      <c r="AT181" s="146" t="s">
        <v>143</v>
      </c>
      <c r="AU181" s="146" t="s">
        <v>89</v>
      </c>
      <c r="AY181" s="16" t="s">
        <v>141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6" t="s">
        <v>83</v>
      </c>
      <c r="BK181" s="147">
        <f>ROUND(I181*H181,2)</f>
        <v>0</v>
      </c>
      <c r="BL181" s="16" t="s">
        <v>148</v>
      </c>
      <c r="BM181" s="146" t="s">
        <v>340</v>
      </c>
    </row>
    <row r="182" spans="2:65" s="1" customFormat="1">
      <c r="B182" s="31"/>
      <c r="D182" s="148" t="s">
        <v>150</v>
      </c>
      <c r="F182" s="149" t="s">
        <v>533</v>
      </c>
      <c r="I182" s="150"/>
      <c r="L182" s="31"/>
      <c r="M182" s="151"/>
      <c r="T182" s="55"/>
      <c r="AT182" s="16" t="s">
        <v>150</v>
      </c>
      <c r="AU182" s="16" t="s">
        <v>89</v>
      </c>
    </row>
    <row r="183" spans="2:65" s="1" customFormat="1">
      <c r="B183" s="31"/>
      <c r="D183" s="152" t="s">
        <v>151</v>
      </c>
      <c r="F183" s="153" t="s">
        <v>534</v>
      </c>
      <c r="I183" s="150"/>
      <c r="L183" s="31"/>
      <c r="M183" s="151"/>
      <c r="T183" s="55"/>
      <c r="AT183" s="16" t="s">
        <v>151</v>
      </c>
      <c r="AU183" s="16" t="s">
        <v>89</v>
      </c>
    </row>
    <row r="184" spans="2:65" s="1" customFormat="1" ht="37.9" customHeight="1">
      <c r="B184" s="31"/>
      <c r="C184" s="135" t="s">
        <v>8</v>
      </c>
      <c r="D184" s="135" t="s">
        <v>143</v>
      </c>
      <c r="E184" s="136" t="s">
        <v>535</v>
      </c>
      <c r="F184" s="137" t="s">
        <v>536</v>
      </c>
      <c r="G184" s="138" t="s">
        <v>146</v>
      </c>
      <c r="H184" s="139">
        <v>560</v>
      </c>
      <c r="I184" s="140"/>
      <c r="J184" s="141">
        <f>ROUND(I184*H184,2)</f>
        <v>0</v>
      </c>
      <c r="K184" s="137" t="s">
        <v>147</v>
      </c>
      <c r="L184" s="31"/>
      <c r="M184" s="142" t="s">
        <v>1</v>
      </c>
      <c r="N184" s="143" t="s">
        <v>41</v>
      </c>
      <c r="P184" s="144">
        <f>O184*H184</f>
        <v>0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AR184" s="146" t="s">
        <v>148</v>
      </c>
      <c r="AT184" s="146" t="s">
        <v>143</v>
      </c>
      <c r="AU184" s="146" t="s">
        <v>89</v>
      </c>
      <c r="AY184" s="16" t="s">
        <v>141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6" t="s">
        <v>83</v>
      </c>
      <c r="BK184" s="147">
        <f>ROUND(I184*H184,2)</f>
        <v>0</v>
      </c>
      <c r="BL184" s="16" t="s">
        <v>148</v>
      </c>
      <c r="BM184" s="146" t="s">
        <v>350</v>
      </c>
    </row>
    <row r="185" spans="2:65" s="1" customFormat="1">
      <c r="B185" s="31"/>
      <c r="D185" s="148" t="s">
        <v>150</v>
      </c>
      <c r="F185" s="149" t="s">
        <v>536</v>
      </c>
      <c r="I185" s="150"/>
      <c r="L185" s="31"/>
      <c r="M185" s="151"/>
      <c r="T185" s="55"/>
      <c r="AT185" s="16" t="s">
        <v>150</v>
      </c>
      <c r="AU185" s="16" t="s">
        <v>89</v>
      </c>
    </row>
    <row r="186" spans="2:65" s="1" customFormat="1">
      <c r="B186" s="31"/>
      <c r="D186" s="152" t="s">
        <v>151</v>
      </c>
      <c r="F186" s="153" t="s">
        <v>537</v>
      </c>
      <c r="I186" s="150"/>
      <c r="L186" s="31"/>
      <c r="M186" s="151"/>
      <c r="T186" s="55"/>
      <c r="AT186" s="16" t="s">
        <v>151</v>
      </c>
      <c r="AU186" s="16" t="s">
        <v>89</v>
      </c>
    </row>
    <row r="187" spans="2:65" s="1" customFormat="1" ht="16.5" customHeight="1">
      <c r="B187" s="31"/>
      <c r="C187" s="168" t="s">
        <v>224</v>
      </c>
      <c r="D187" s="168" t="s">
        <v>205</v>
      </c>
      <c r="E187" s="169" t="s">
        <v>538</v>
      </c>
      <c r="F187" s="170" t="s">
        <v>539</v>
      </c>
      <c r="G187" s="171" t="s">
        <v>162</v>
      </c>
      <c r="H187" s="172">
        <v>56</v>
      </c>
      <c r="I187" s="173"/>
      <c r="J187" s="174">
        <f>ROUND(I187*H187,2)</f>
        <v>0</v>
      </c>
      <c r="K187" s="170" t="s">
        <v>147</v>
      </c>
      <c r="L187" s="175"/>
      <c r="M187" s="176" t="s">
        <v>1</v>
      </c>
      <c r="N187" s="177" t="s">
        <v>41</v>
      </c>
      <c r="P187" s="144">
        <f>O187*H187</f>
        <v>0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AR187" s="146" t="s">
        <v>194</v>
      </c>
      <c r="AT187" s="146" t="s">
        <v>205</v>
      </c>
      <c r="AU187" s="146" t="s">
        <v>89</v>
      </c>
      <c r="AY187" s="16" t="s">
        <v>141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6" t="s">
        <v>83</v>
      </c>
      <c r="BK187" s="147">
        <f>ROUND(I187*H187,2)</f>
        <v>0</v>
      </c>
      <c r="BL187" s="16" t="s">
        <v>148</v>
      </c>
      <c r="BM187" s="146" t="s">
        <v>363</v>
      </c>
    </row>
    <row r="188" spans="2:65" s="1" customFormat="1">
      <c r="B188" s="31"/>
      <c r="D188" s="148" t="s">
        <v>150</v>
      </c>
      <c r="F188" s="149" t="s">
        <v>539</v>
      </c>
      <c r="I188" s="150"/>
      <c r="L188" s="31"/>
      <c r="M188" s="151"/>
      <c r="T188" s="55"/>
      <c r="AT188" s="16" t="s">
        <v>150</v>
      </c>
      <c r="AU188" s="16" t="s">
        <v>89</v>
      </c>
    </row>
    <row r="189" spans="2:65" s="12" customFormat="1">
      <c r="B189" s="154"/>
      <c r="D189" s="148" t="s">
        <v>153</v>
      </c>
      <c r="E189" s="155" t="s">
        <v>1</v>
      </c>
      <c r="F189" s="156" t="s">
        <v>540</v>
      </c>
      <c r="H189" s="157">
        <v>56</v>
      </c>
      <c r="I189" s="158"/>
      <c r="L189" s="154"/>
      <c r="M189" s="159"/>
      <c r="T189" s="160"/>
      <c r="AT189" s="155" t="s">
        <v>153</v>
      </c>
      <c r="AU189" s="155" t="s">
        <v>89</v>
      </c>
      <c r="AV189" s="12" t="s">
        <v>89</v>
      </c>
      <c r="AW189" s="12" t="s">
        <v>33</v>
      </c>
      <c r="AX189" s="12" t="s">
        <v>76</v>
      </c>
      <c r="AY189" s="155" t="s">
        <v>141</v>
      </c>
    </row>
    <row r="190" spans="2:65" s="13" customFormat="1">
      <c r="B190" s="161"/>
      <c r="D190" s="148" t="s">
        <v>153</v>
      </c>
      <c r="E190" s="162" t="s">
        <v>1</v>
      </c>
      <c r="F190" s="163" t="s">
        <v>168</v>
      </c>
      <c r="H190" s="164">
        <v>56</v>
      </c>
      <c r="I190" s="165"/>
      <c r="L190" s="161"/>
      <c r="M190" s="166"/>
      <c r="T190" s="167"/>
      <c r="AT190" s="162" t="s">
        <v>153</v>
      </c>
      <c r="AU190" s="162" t="s">
        <v>89</v>
      </c>
      <c r="AV190" s="13" t="s">
        <v>148</v>
      </c>
      <c r="AW190" s="13" t="s">
        <v>33</v>
      </c>
      <c r="AX190" s="13" t="s">
        <v>83</v>
      </c>
      <c r="AY190" s="162" t="s">
        <v>141</v>
      </c>
    </row>
    <row r="191" spans="2:65" s="1" customFormat="1" ht="37.9" customHeight="1">
      <c r="B191" s="31"/>
      <c r="C191" s="135" t="s">
        <v>232</v>
      </c>
      <c r="D191" s="135" t="s">
        <v>143</v>
      </c>
      <c r="E191" s="136" t="s">
        <v>541</v>
      </c>
      <c r="F191" s="137" t="s">
        <v>542</v>
      </c>
      <c r="G191" s="138" t="s">
        <v>146</v>
      </c>
      <c r="H191" s="139">
        <v>560</v>
      </c>
      <c r="I191" s="140"/>
      <c r="J191" s="141">
        <f>ROUND(I191*H191,2)</f>
        <v>0</v>
      </c>
      <c r="K191" s="137" t="s">
        <v>147</v>
      </c>
      <c r="L191" s="31"/>
      <c r="M191" s="142" t="s">
        <v>1</v>
      </c>
      <c r="N191" s="143" t="s">
        <v>41</v>
      </c>
      <c r="P191" s="144">
        <f>O191*H191</f>
        <v>0</v>
      </c>
      <c r="Q191" s="144">
        <v>0</v>
      </c>
      <c r="R191" s="144">
        <f>Q191*H191</f>
        <v>0</v>
      </c>
      <c r="S191" s="144">
        <v>0</v>
      </c>
      <c r="T191" s="145">
        <f>S191*H191</f>
        <v>0</v>
      </c>
      <c r="AR191" s="146" t="s">
        <v>148</v>
      </c>
      <c r="AT191" s="146" t="s">
        <v>143</v>
      </c>
      <c r="AU191" s="146" t="s">
        <v>89</v>
      </c>
      <c r="AY191" s="16" t="s">
        <v>141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6" t="s">
        <v>83</v>
      </c>
      <c r="BK191" s="147">
        <f>ROUND(I191*H191,2)</f>
        <v>0</v>
      </c>
      <c r="BL191" s="16" t="s">
        <v>148</v>
      </c>
      <c r="BM191" s="146" t="s">
        <v>373</v>
      </c>
    </row>
    <row r="192" spans="2:65" s="1" customFormat="1">
      <c r="B192" s="31"/>
      <c r="D192" s="148" t="s">
        <v>150</v>
      </c>
      <c r="F192" s="149" t="s">
        <v>542</v>
      </c>
      <c r="I192" s="150"/>
      <c r="L192" s="31"/>
      <c r="M192" s="151"/>
      <c r="T192" s="55"/>
      <c r="AT192" s="16" t="s">
        <v>150</v>
      </c>
      <c r="AU192" s="16" t="s">
        <v>89</v>
      </c>
    </row>
    <row r="193" spans="2:65" s="1" customFormat="1">
      <c r="B193" s="31"/>
      <c r="D193" s="152" t="s">
        <v>151</v>
      </c>
      <c r="F193" s="153" t="s">
        <v>543</v>
      </c>
      <c r="I193" s="150"/>
      <c r="L193" s="31"/>
      <c r="M193" s="151"/>
      <c r="T193" s="55"/>
      <c r="AT193" s="16" t="s">
        <v>151</v>
      </c>
      <c r="AU193" s="16" t="s">
        <v>89</v>
      </c>
    </row>
    <row r="194" spans="2:65" s="1" customFormat="1" ht="16.5" customHeight="1">
      <c r="B194" s="31"/>
      <c r="C194" s="168" t="s">
        <v>242</v>
      </c>
      <c r="D194" s="168" t="s">
        <v>205</v>
      </c>
      <c r="E194" s="169" t="s">
        <v>544</v>
      </c>
      <c r="F194" s="170" t="s">
        <v>545</v>
      </c>
      <c r="G194" s="171" t="s">
        <v>208</v>
      </c>
      <c r="H194" s="172">
        <v>11.2</v>
      </c>
      <c r="I194" s="173"/>
      <c r="J194" s="174">
        <f>ROUND(I194*H194,2)</f>
        <v>0</v>
      </c>
      <c r="K194" s="170" t="s">
        <v>147</v>
      </c>
      <c r="L194" s="175"/>
      <c r="M194" s="176" t="s">
        <v>1</v>
      </c>
      <c r="N194" s="177" t="s">
        <v>41</v>
      </c>
      <c r="P194" s="144">
        <f>O194*H194</f>
        <v>0</v>
      </c>
      <c r="Q194" s="144">
        <v>0</v>
      </c>
      <c r="R194" s="144">
        <f>Q194*H194</f>
        <v>0</v>
      </c>
      <c r="S194" s="144">
        <v>0</v>
      </c>
      <c r="T194" s="145">
        <f>S194*H194</f>
        <v>0</v>
      </c>
      <c r="AR194" s="146" t="s">
        <v>194</v>
      </c>
      <c r="AT194" s="146" t="s">
        <v>205</v>
      </c>
      <c r="AU194" s="146" t="s">
        <v>89</v>
      </c>
      <c r="AY194" s="16" t="s">
        <v>141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6" t="s">
        <v>83</v>
      </c>
      <c r="BK194" s="147">
        <f>ROUND(I194*H194,2)</f>
        <v>0</v>
      </c>
      <c r="BL194" s="16" t="s">
        <v>148</v>
      </c>
      <c r="BM194" s="146" t="s">
        <v>383</v>
      </c>
    </row>
    <row r="195" spans="2:65" s="1" customFormat="1">
      <c r="B195" s="31"/>
      <c r="D195" s="148" t="s">
        <v>150</v>
      </c>
      <c r="F195" s="149" t="s">
        <v>545</v>
      </c>
      <c r="I195" s="150"/>
      <c r="L195" s="31"/>
      <c r="M195" s="151"/>
      <c r="T195" s="55"/>
      <c r="AT195" s="16" t="s">
        <v>150</v>
      </c>
      <c r="AU195" s="16" t="s">
        <v>89</v>
      </c>
    </row>
    <row r="196" spans="2:65" s="12" customFormat="1">
      <c r="B196" s="154"/>
      <c r="D196" s="148" t="s">
        <v>153</v>
      </c>
      <c r="E196" s="155" t="s">
        <v>1</v>
      </c>
      <c r="F196" s="156" t="s">
        <v>546</v>
      </c>
      <c r="H196" s="157">
        <v>11.2</v>
      </c>
      <c r="I196" s="158"/>
      <c r="L196" s="154"/>
      <c r="M196" s="159"/>
      <c r="T196" s="160"/>
      <c r="AT196" s="155" t="s">
        <v>153</v>
      </c>
      <c r="AU196" s="155" t="s">
        <v>89</v>
      </c>
      <c r="AV196" s="12" t="s">
        <v>89</v>
      </c>
      <c r="AW196" s="12" t="s">
        <v>33</v>
      </c>
      <c r="AX196" s="12" t="s">
        <v>76</v>
      </c>
      <c r="AY196" s="155" t="s">
        <v>141</v>
      </c>
    </row>
    <row r="197" spans="2:65" s="13" customFormat="1">
      <c r="B197" s="161"/>
      <c r="D197" s="148" t="s">
        <v>153</v>
      </c>
      <c r="E197" s="162" t="s">
        <v>1</v>
      </c>
      <c r="F197" s="163" t="s">
        <v>168</v>
      </c>
      <c r="H197" s="164">
        <v>11.2</v>
      </c>
      <c r="I197" s="165"/>
      <c r="L197" s="161"/>
      <c r="M197" s="166"/>
      <c r="T197" s="167"/>
      <c r="AT197" s="162" t="s">
        <v>153</v>
      </c>
      <c r="AU197" s="162" t="s">
        <v>89</v>
      </c>
      <c r="AV197" s="13" t="s">
        <v>148</v>
      </c>
      <c r="AW197" s="13" t="s">
        <v>33</v>
      </c>
      <c r="AX197" s="13" t="s">
        <v>83</v>
      </c>
      <c r="AY197" s="162" t="s">
        <v>141</v>
      </c>
    </row>
    <row r="198" spans="2:65" s="1" customFormat="1" ht="44.25" customHeight="1">
      <c r="B198" s="31"/>
      <c r="C198" s="135" t="s">
        <v>247</v>
      </c>
      <c r="D198" s="135" t="s">
        <v>143</v>
      </c>
      <c r="E198" s="136" t="s">
        <v>547</v>
      </c>
      <c r="F198" s="137" t="s">
        <v>548</v>
      </c>
      <c r="G198" s="138" t="s">
        <v>300</v>
      </c>
      <c r="H198" s="139">
        <v>9</v>
      </c>
      <c r="I198" s="140"/>
      <c r="J198" s="141">
        <f>ROUND(I198*H198,2)</f>
        <v>0</v>
      </c>
      <c r="K198" s="137" t="s">
        <v>147</v>
      </c>
      <c r="L198" s="31"/>
      <c r="M198" s="142" t="s">
        <v>1</v>
      </c>
      <c r="N198" s="143" t="s">
        <v>41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148</v>
      </c>
      <c r="AT198" s="146" t="s">
        <v>143</v>
      </c>
      <c r="AU198" s="146" t="s">
        <v>89</v>
      </c>
      <c r="AY198" s="16" t="s">
        <v>141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6" t="s">
        <v>83</v>
      </c>
      <c r="BK198" s="147">
        <f>ROUND(I198*H198,2)</f>
        <v>0</v>
      </c>
      <c r="BL198" s="16" t="s">
        <v>148</v>
      </c>
      <c r="BM198" s="146" t="s">
        <v>396</v>
      </c>
    </row>
    <row r="199" spans="2:65" s="1" customFormat="1">
      <c r="B199" s="31"/>
      <c r="D199" s="148" t="s">
        <v>150</v>
      </c>
      <c r="F199" s="149" t="s">
        <v>548</v>
      </c>
      <c r="I199" s="150"/>
      <c r="L199" s="31"/>
      <c r="M199" s="151"/>
      <c r="T199" s="55"/>
      <c r="AT199" s="16" t="s">
        <v>150</v>
      </c>
      <c r="AU199" s="16" t="s">
        <v>89</v>
      </c>
    </row>
    <row r="200" spans="2:65" s="1" customFormat="1">
      <c r="B200" s="31"/>
      <c r="D200" s="152" t="s">
        <v>151</v>
      </c>
      <c r="F200" s="153" t="s">
        <v>549</v>
      </c>
      <c r="I200" s="150"/>
      <c r="L200" s="31"/>
      <c r="M200" s="151"/>
      <c r="T200" s="55"/>
      <c r="AT200" s="16" t="s">
        <v>151</v>
      </c>
      <c r="AU200" s="16" t="s">
        <v>89</v>
      </c>
    </row>
    <row r="201" spans="2:65" s="1" customFormat="1" ht="16.5" customHeight="1">
      <c r="B201" s="31"/>
      <c r="C201" s="168" t="s">
        <v>252</v>
      </c>
      <c r="D201" s="168" t="s">
        <v>205</v>
      </c>
      <c r="E201" s="169" t="s">
        <v>550</v>
      </c>
      <c r="F201" s="170" t="s">
        <v>551</v>
      </c>
      <c r="G201" s="171" t="s">
        <v>162</v>
      </c>
      <c r="H201" s="172">
        <v>18</v>
      </c>
      <c r="I201" s="173"/>
      <c r="J201" s="174">
        <f>ROUND(I201*H201,2)</f>
        <v>0</v>
      </c>
      <c r="K201" s="170" t="s">
        <v>147</v>
      </c>
      <c r="L201" s="175"/>
      <c r="M201" s="176" t="s">
        <v>1</v>
      </c>
      <c r="N201" s="177" t="s">
        <v>41</v>
      </c>
      <c r="P201" s="144">
        <f>O201*H201</f>
        <v>0</v>
      </c>
      <c r="Q201" s="144">
        <v>0</v>
      </c>
      <c r="R201" s="144">
        <f>Q201*H201</f>
        <v>0</v>
      </c>
      <c r="S201" s="144">
        <v>0</v>
      </c>
      <c r="T201" s="145">
        <f>S201*H201</f>
        <v>0</v>
      </c>
      <c r="AR201" s="146" t="s">
        <v>194</v>
      </c>
      <c r="AT201" s="146" t="s">
        <v>205</v>
      </c>
      <c r="AU201" s="146" t="s">
        <v>89</v>
      </c>
      <c r="AY201" s="16" t="s">
        <v>141</v>
      </c>
      <c r="BE201" s="147">
        <f>IF(N201="základní",J201,0)</f>
        <v>0</v>
      </c>
      <c r="BF201" s="147">
        <f>IF(N201="snížená",J201,0)</f>
        <v>0</v>
      </c>
      <c r="BG201" s="147">
        <f>IF(N201="zákl. přenesená",J201,0)</f>
        <v>0</v>
      </c>
      <c r="BH201" s="147">
        <f>IF(N201="sníž. přenesená",J201,0)</f>
        <v>0</v>
      </c>
      <c r="BI201" s="147">
        <f>IF(N201="nulová",J201,0)</f>
        <v>0</v>
      </c>
      <c r="BJ201" s="16" t="s">
        <v>83</v>
      </c>
      <c r="BK201" s="147">
        <f>ROUND(I201*H201,2)</f>
        <v>0</v>
      </c>
      <c r="BL201" s="16" t="s">
        <v>148</v>
      </c>
      <c r="BM201" s="146" t="s">
        <v>406</v>
      </c>
    </row>
    <row r="202" spans="2:65" s="1" customFormat="1">
      <c r="B202" s="31"/>
      <c r="D202" s="148" t="s">
        <v>150</v>
      </c>
      <c r="F202" s="149" t="s">
        <v>551</v>
      </c>
      <c r="I202" s="150"/>
      <c r="L202" s="31"/>
      <c r="M202" s="151"/>
      <c r="T202" s="55"/>
      <c r="AT202" s="16" t="s">
        <v>150</v>
      </c>
      <c r="AU202" s="16" t="s">
        <v>89</v>
      </c>
    </row>
    <row r="203" spans="2:65" s="12" customFormat="1">
      <c r="B203" s="154"/>
      <c r="D203" s="148" t="s">
        <v>153</v>
      </c>
      <c r="E203" s="155" t="s">
        <v>1</v>
      </c>
      <c r="F203" s="156" t="s">
        <v>552</v>
      </c>
      <c r="H203" s="157">
        <v>18</v>
      </c>
      <c r="I203" s="158"/>
      <c r="L203" s="154"/>
      <c r="M203" s="159"/>
      <c r="T203" s="160"/>
      <c r="AT203" s="155" t="s">
        <v>153</v>
      </c>
      <c r="AU203" s="155" t="s">
        <v>89</v>
      </c>
      <c r="AV203" s="12" t="s">
        <v>89</v>
      </c>
      <c r="AW203" s="12" t="s">
        <v>33</v>
      </c>
      <c r="AX203" s="12" t="s">
        <v>76</v>
      </c>
      <c r="AY203" s="155" t="s">
        <v>141</v>
      </c>
    </row>
    <row r="204" spans="2:65" s="13" customFormat="1">
      <c r="B204" s="161"/>
      <c r="D204" s="148" t="s">
        <v>153</v>
      </c>
      <c r="E204" s="162" t="s">
        <v>1</v>
      </c>
      <c r="F204" s="163" t="s">
        <v>168</v>
      </c>
      <c r="H204" s="164">
        <v>18</v>
      </c>
      <c r="I204" s="165"/>
      <c r="L204" s="161"/>
      <c r="M204" s="166"/>
      <c r="T204" s="167"/>
      <c r="AT204" s="162" t="s">
        <v>153</v>
      </c>
      <c r="AU204" s="162" t="s">
        <v>89</v>
      </c>
      <c r="AV204" s="13" t="s">
        <v>148</v>
      </c>
      <c r="AW204" s="13" t="s">
        <v>33</v>
      </c>
      <c r="AX204" s="13" t="s">
        <v>83</v>
      </c>
      <c r="AY204" s="162" t="s">
        <v>141</v>
      </c>
    </row>
    <row r="205" spans="2:65" s="1" customFormat="1" ht="37.9" customHeight="1">
      <c r="B205" s="31"/>
      <c r="C205" s="135" t="s">
        <v>325</v>
      </c>
      <c r="D205" s="135" t="s">
        <v>143</v>
      </c>
      <c r="E205" s="136" t="s">
        <v>553</v>
      </c>
      <c r="F205" s="137" t="s">
        <v>554</v>
      </c>
      <c r="G205" s="138" t="s">
        <v>300</v>
      </c>
      <c r="H205" s="139">
        <v>9</v>
      </c>
      <c r="I205" s="140"/>
      <c r="J205" s="141">
        <f>ROUND(I205*H205,2)</f>
        <v>0</v>
      </c>
      <c r="K205" s="137" t="s">
        <v>147</v>
      </c>
      <c r="L205" s="31"/>
      <c r="M205" s="142" t="s">
        <v>1</v>
      </c>
      <c r="N205" s="143" t="s">
        <v>41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148</v>
      </c>
      <c r="AT205" s="146" t="s">
        <v>143</v>
      </c>
      <c r="AU205" s="146" t="s">
        <v>89</v>
      </c>
      <c r="AY205" s="16" t="s">
        <v>141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6" t="s">
        <v>83</v>
      </c>
      <c r="BK205" s="147">
        <f>ROUND(I205*H205,2)</f>
        <v>0</v>
      </c>
      <c r="BL205" s="16" t="s">
        <v>148</v>
      </c>
      <c r="BM205" s="146" t="s">
        <v>418</v>
      </c>
    </row>
    <row r="206" spans="2:65" s="1" customFormat="1">
      <c r="B206" s="31"/>
      <c r="D206" s="148" t="s">
        <v>150</v>
      </c>
      <c r="F206" s="149" t="s">
        <v>554</v>
      </c>
      <c r="I206" s="150"/>
      <c r="L206" s="31"/>
      <c r="M206" s="151"/>
      <c r="T206" s="55"/>
      <c r="AT206" s="16" t="s">
        <v>150</v>
      </c>
      <c r="AU206" s="16" t="s">
        <v>89</v>
      </c>
    </row>
    <row r="207" spans="2:65" s="1" customFormat="1">
      <c r="B207" s="31"/>
      <c r="D207" s="152" t="s">
        <v>151</v>
      </c>
      <c r="F207" s="153" t="s">
        <v>555</v>
      </c>
      <c r="I207" s="150"/>
      <c r="L207" s="31"/>
      <c r="M207" s="151"/>
      <c r="T207" s="55"/>
      <c r="AT207" s="16" t="s">
        <v>151</v>
      </c>
      <c r="AU207" s="16" t="s">
        <v>89</v>
      </c>
    </row>
    <row r="208" spans="2:65" s="1" customFormat="1" ht="21.75" customHeight="1">
      <c r="B208" s="31"/>
      <c r="C208" s="168" t="s">
        <v>329</v>
      </c>
      <c r="D208" s="168" t="s">
        <v>205</v>
      </c>
      <c r="E208" s="169" t="s">
        <v>556</v>
      </c>
      <c r="F208" s="170" t="s">
        <v>557</v>
      </c>
      <c r="G208" s="171" t="s">
        <v>300</v>
      </c>
      <c r="H208" s="172">
        <v>9</v>
      </c>
      <c r="I208" s="173"/>
      <c r="J208" s="174">
        <f>ROUND(I208*H208,2)</f>
        <v>0</v>
      </c>
      <c r="K208" s="170" t="s">
        <v>1</v>
      </c>
      <c r="L208" s="175"/>
      <c r="M208" s="176" t="s">
        <v>1</v>
      </c>
      <c r="N208" s="177" t="s">
        <v>41</v>
      </c>
      <c r="P208" s="144">
        <f>O208*H208</f>
        <v>0</v>
      </c>
      <c r="Q208" s="144">
        <v>0</v>
      </c>
      <c r="R208" s="144">
        <f>Q208*H208</f>
        <v>0</v>
      </c>
      <c r="S208" s="144">
        <v>0</v>
      </c>
      <c r="T208" s="145">
        <f>S208*H208</f>
        <v>0</v>
      </c>
      <c r="AR208" s="146" t="s">
        <v>194</v>
      </c>
      <c r="AT208" s="146" t="s">
        <v>205</v>
      </c>
      <c r="AU208" s="146" t="s">
        <v>89</v>
      </c>
      <c r="AY208" s="16" t="s">
        <v>141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6" t="s">
        <v>83</v>
      </c>
      <c r="BK208" s="147">
        <f>ROUND(I208*H208,2)</f>
        <v>0</v>
      </c>
      <c r="BL208" s="16" t="s">
        <v>148</v>
      </c>
      <c r="BM208" s="146" t="s">
        <v>431</v>
      </c>
    </row>
    <row r="209" spans="2:65" s="1" customFormat="1">
      <c r="B209" s="31"/>
      <c r="D209" s="148" t="s">
        <v>150</v>
      </c>
      <c r="F209" s="149" t="s">
        <v>557</v>
      </c>
      <c r="I209" s="150"/>
      <c r="L209" s="31"/>
      <c r="M209" s="151"/>
      <c r="T209" s="55"/>
      <c r="AT209" s="16" t="s">
        <v>150</v>
      </c>
      <c r="AU209" s="16" t="s">
        <v>89</v>
      </c>
    </row>
    <row r="210" spans="2:65" s="1" customFormat="1" ht="24.2" customHeight="1">
      <c r="B210" s="31"/>
      <c r="C210" s="135" t="s">
        <v>333</v>
      </c>
      <c r="D210" s="135" t="s">
        <v>143</v>
      </c>
      <c r="E210" s="136" t="s">
        <v>558</v>
      </c>
      <c r="F210" s="137" t="s">
        <v>559</v>
      </c>
      <c r="G210" s="138" t="s">
        <v>300</v>
      </c>
      <c r="H210" s="139">
        <v>9</v>
      </c>
      <c r="I210" s="140"/>
      <c r="J210" s="141">
        <f>ROUND(I210*H210,2)</f>
        <v>0</v>
      </c>
      <c r="K210" s="137" t="s">
        <v>147</v>
      </c>
      <c r="L210" s="31"/>
      <c r="M210" s="142" t="s">
        <v>1</v>
      </c>
      <c r="N210" s="143" t="s">
        <v>41</v>
      </c>
      <c r="P210" s="144">
        <f>O210*H210</f>
        <v>0</v>
      </c>
      <c r="Q210" s="144">
        <v>0</v>
      </c>
      <c r="R210" s="144">
        <f>Q210*H210</f>
        <v>0</v>
      </c>
      <c r="S210" s="144">
        <v>0</v>
      </c>
      <c r="T210" s="145">
        <f>S210*H210</f>
        <v>0</v>
      </c>
      <c r="AR210" s="146" t="s">
        <v>148</v>
      </c>
      <c r="AT210" s="146" t="s">
        <v>143</v>
      </c>
      <c r="AU210" s="146" t="s">
        <v>89</v>
      </c>
      <c r="AY210" s="16" t="s">
        <v>141</v>
      </c>
      <c r="BE210" s="147">
        <f>IF(N210="základní",J210,0)</f>
        <v>0</v>
      </c>
      <c r="BF210" s="147">
        <f>IF(N210="snížená",J210,0)</f>
        <v>0</v>
      </c>
      <c r="BG210" s="147">
        <f>IF(N210="zákl. přenesená",J210,0)</f>
        <v>0</v>
      </c>
      <c r="BH210" s="147">
        <f>IF(N210="sníž. přenesená",J210,0)</f>
        <v>0</v>
      </c>
      <c r="BI210" s="147">
        <f>IF(N210="nulová",J210,0)</f>
        <v>0</v>
      </c>
      <c r="BJ210" s="16" t="s">
        <v>83</v>
      </c>
      <c r="BK210" s="147">
        <f>ROUND(I210*H210,2)</f>
        <v>0</v>
      </c>
      <c r="BL210" s="16" t="s">
        <v>148</v>
      </c>
      <c r="BM210" s="146" t="s">
        <v>446</v>
      </c>
    </row>
    <row r="211" spans="2:65" s="1" customFormat="1">
      <c r="B211" s="31"/>
      <c r="D211" s="148" t="s">
        <v>150</v>
      </c>
      <c r="F211" s="149" t="s">
        <v>559</v>
      </c>
      <c r="I211" s="150"/>
      <c r="L211" s="31"/>
      <c r="M211" s="151"/>
      <c r="T211" s="55"/>
      <c r="AT211" s="16" t="s">
        <v>150</v>
      </c>
      <c r="AU211" s="16" t="s">
        <v>89</v>
      </c>
    </row>
    <row r="212" spans="2:65" s="1" customFormat="1">
      <c r="B212" s="31"/>
      <c r="D212" s="152" t="s">
        <v>151</v>
      </c>
      <c r="F212" s="153" t="s">
        <v>560</v>
      </c>
      <c r="I212" s="150"/>
      <c r="L212" s="31"/>
      <c r="M212" s="151"/>
      <c r="T212" s="55"/>
      <c r="AT212" s="16" t="s">
        <v>151</v>
      </c>
      <c r="AU212" s="16" t="s">
        <v>89</v>
      </c>
    </row>
    <row r="213" spans="2:65" s="1" customFormat="1" ht="21.75" customHeight="1">
      <c r="B213" s="31"/>
      <c r="C213" s="168" t="s">
        <v>7</v>
      </c>
      <c r="D213" s="168" t="s">
        <v>205</v>
      </c>
      <c r="E213" s="169" t="s">
        <v>561</v>
      </c>
      <c r="F213" s="170" t="s">
        <v>562</v>
      </c>
      <c r="G213" s="171" t="s">
        <v>300</v>
      </c>
      <c r="H213" s="172">
        <v>27</v>
      </c>
      <c r="I213" s="173"/>
      <c r="J213" s="174">
        <f>ROUND(I213*H213,2)</f>
        <v>0</v>
      </c>
      <c r="K213" s="170" t="s">
        <v>147</v>
      </c>
      <c r="L213" s="175"/>
      <c r="M213" s="176" t="s">
        <v>1</v>
      </c>
      <c r="N213" s="177" t="s">
        <v>41</v>
      </c>
      <c r="P213" s="144">
        <f>O213*H213</f>
        <v>0</v>
      </c>
      <c r="Q213" s="144">
        <v>0</v>
      </c>
      <c r="R213" s="144">
        <f>Q213*H213</f>
        <v>0</v>
      </c>
      <c r="S213" s="144">
        <v>0</v>
      </c>
      <c r="T213" s="145">
        <f>S213*H213</f>
        <v>0</v>
      </c>
      <c r="AR213" s="146" t="s">
        <v>194</v>
      </c>
      <c r="AT213" s="146" t="s">
        <v>205</v>
      </c>
      <c r="AU213" s="146" t="s">
        <v>89</v>
      </c>
      <c r="AY213" s="16" t="s">
        <v>141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6" t="s">
        <v>83</v>
      </c>
      <c r="BK213" s="147">
        <f>ROUND(I213*H213,2)</f>
        <v>0</v>
      </c>
      <c r="BL213" s="16" t="s">
        <v>148</v>
      </c>
      <c r="BM213" s="146" t="s">
        <v>563</v>
      </c>
    </row>
    <row r="214" spans="2:65" s="1" customFormat="1">
      <c r="B214" s="31"/>
      <c r="D214" s="148" t="s">
        <v>150</v>
      </c>
      <c r="F214" s="149" t="s">
        <v>562</v>
      </c>
      <c r="I214" s="150"/>
      <c r="L214" s="31"/>
      <c r="M214" s="151"/>
      <c r="T214" s="55"/>
      <c r="AT214" s="16" t="s">
        <v>150</v>
      </c>
      <c r="AU214" s="16" t="s">
        <v>89</v>
      </c>
    </row>
    <row r="215" spans="2:65" s="12" customFormat="1">
      <c r="B215" s="154"/>
      <c r="D215" s="148" t="s">
        <v>153</v>
      </c>
      <c r="E215" s="155" t="s">
        <v>1</v>
      </c>
      <c r="F215" s="156" t="s">
        <v>564</v>
      </c>
      <c r="H215" s="157">
        <v>27</v>
      </c>
      <c r="I215" s="158"/>
      <c r="L215" s="154"/>
      <c r="M215" s="159"/>
      <c r="T215" s="160"/>
      <c r="AT215" s="155" t="s">
        <v>153</v>
      </c>
      <c r="AU215" s="155" t="s">
        <v>89</v>
      </c>
      <c r="AV215" s="12" t="s">
        <v>89</v>
      </c>
      <c r="AW215" s="12" t="s">
        <v>33</v>
      </c>
      <c r="AX215" s="12" t="s">
        <v>76</v>
      </c>
      <c r="AY215" s="155" t="s">
        <v>141</v>
      </c>
    </row>
    <row r="216" spans="2:65" s="13" customFormat="1">
      <c r="B216" s="161"/>
      <c r="D216" s="148" t="s">
        <v>153</v>
      </c>
      <c r="E216" s="162" t="s">
        <v>1</v>
      </c>
      <c r="F216" s="163" t="s">
        <v>168</v>
      </c>
      <c r="H216" s="164">
        <v>27</v>
      </c>
      <c r="I216" s="165"/>
      <c r="L216" s="161"/>
      <c r="M216" s="166"/>
      <c r="T216" s="167"/>
      <c r="AT216" s="162" t="s">
        <v>153</v>
      </c>
      <c r="AU216" s="162" t="s">
        <v>89</v>
      </c>
      <c r="AV216" s="13" t="s">
        <v>148</v>
      </c>
      <c r="AW216" s="13" t="s">
        <v>33</v>
      </c>
      <c r="AX216" s="13" t="s">
        <v>83</v>
      </c>
      <c r="AY216" s="162" t="s">
        <v>141</v>
      </c>
    </row>
    <row r="217" spans="2:65" s="11" customFormat="1" ht="22.9" customHeight="1">
      <c r="B217" s="123"/>
      <c r="D217" s="124" t="s">
        <v>75</v>
      </c>
      <c r="E217" s="133" t="s">
        <v>89</v>
      </c>
      <c r="F217" s="133" t="s">
        <v>211</v>
      </c>
      <c r="I217" s="126"/>
      <c r="J217" s="134">
        <f>BK217</f>
        <v>0</v>
      </c>
      <c r="L217" s="123"/>
      <c r="M217" s="128"/>
      <c r="P217" s="129">
        <f>SUM(P218:P229)</f>
        <v>0</v>
      </c>
      <c r="R217" s="129">
        <f>SUM(R218:R229)</f>
        <v>0</v>
      </c>
      <c r="T217" s="130">
        <f>SUM(T218:T229)</f>
        <v>0</v>
      </c>
      <c r="AR217" s="124" t="s">
        <v>83</v>
      </c>
      <c r="AT217" s="131" t="s">
        <v>75</v>
      </c>
      <c r="AU217" s="131" t="s">
        <v>83</v>
      </c>
      <c r="AY217" s="124" t="s">
        <v>141</v>
      </c>
      <c r="BK217" s="132">
        <f>SUM(BK218:BK229)</f>
        <v>0</v>
      </c>
    </row>
    <row r="218" spans="2:65" s="1" customFormat="1" ht="37.9" customHeight="1">
      <c r="B218" s="31"/>
      <c r="C218" s="135" t="s">
        <v>340</v>
      </c>
      <c r="D218" s="135" t="s">
        <v>143</v>
      </c>
      <c r="E218" s="136" t="s">
        <v>565</v>
      </c>
      <c r="F218" s="137" t="s">
        <v>566</v>
      </c>
      <c r="G218" s="138" t="s">
        <v>146</v>
      </c>
      <c r="H218" s="139">
        <v>133</v>
      </c>
      <c r="I218" s="140"/>
      <c r="J218" s="141">
        <f>ROUND(I218*H218,2)</f>
        <v>0</v>
      </c>
      <c r="K218" s="137" t="s">
        <v>147</v>
      </c>
      <c r="L218" s="31"/>
      <c r="M218" s="142" t="s">
        <v>1</v>
      </c>
      <c r="N218" s="143" t="s">
        <v>41</v>
      </c>
      <c r="P218" s="144">
        <f>O218*H218</f>
        <v>0</v>
      </c>
      <c r="Q218" s="144">
        <v>0</v>
      </c>
      <c r="R218" s="144">
        <f>Q218*H218</f>
        <v>0</v>
      </c>
      <c r="S218" s="144">
        <v>0</v>
      </c>
      <c r="T218" s="145">
        <f>S218*H218</f>
        <v>0</v>
      </c>
      <c r="AR218" s="146" t="s">
        <v>148</v>
      </c>
      <c r="AT218" s="146" t="s">
        <v>143</v>
      </c>
      <c r="AU218" s="146" t="s">
        <v>89</v>
      </c>
      <c r="AY218" s="16" t="s">
        <v>141</v>
      </c>
      <c r="BE218" s="147">
        <f>IF(N218="základní",J218,0)</f>
        <v>0</v>
      </c>
      <c r="BF218" s="147">
        <f>IF(N218="snížená",J218,0)</f>
        <v>0</v>
      </c>
      <c r="BG218" s="147">
        <f>IF(N218="zákl. přenesená",J218,0)</f>
        <v>0</v>
      </c>
      <c r="BH218" s="147">
        <f>IF(N218="sníž. přenesená",J218,0)</f>
        <v>0</v>
      </c>
      <c r="BI218" s="147">
        <f>IF(N218="nulová",J218,0)</f>
        <v>0</v>
      </c>
      <c r="BJ218" s="16" t="s">
        <v>83</v>
      </c>
      <c r="BK218" s="147">
        <f>ROUND(I218*H218,2)</f>
        <v>0</v>
      </c>
      <c r="BL218" s="16" t="s">
        <v>148</v>
      </c>
      <c r="BM218" s="146" t="s">
        <v>567</v>
      </c>
    </row>
    <row r="219" spans="2:65" s="1" customFormat="1">
      <c r="B219" s="31"/>
      <c r="D219" s="148" t="s">
        <v>150</v>
      </c>
      <c r="F219" s="149" t="s">
        <v>566</v>
      </c>
      <c r="I219" s="150"/>
      <c r="L219" s="31"/>
      <c r="M219" s="151"/>
      <c r="T219" s="55"/>
      <c r="AT219" s="16" t="s">
        <v>150</v>
      </c>
      <c r="AU219" s="16" t="s">
        <v>89</v>
      </c>
    </row>
    <row r="220" spans="2:65" s="1" customFormat="1">
      <c r="B220" s="31"/>
      <c r="D220" s="152" t="s">
        <v>151</v>
      </c>
      <c r="F220" s="153" t="s">
        <v>568</v>
      </c>
      <c r="I220" s="150"/>
      <c r="L220" s="31"/>
      <c r="M220" s="151"/>
      <c r="T220" s="55"/>
      <c r="AT220" s="16" t="s">
        <v>151</v>
      </c>
      <c r="AU220" s="16" t="s">
        <v>89</v>
      </c>
    </row>
    <row r="221" spans="2:65" s="12" customFormat="1">
      <c r="B221" s="154"/>
      <c r="D221" s="148" t="s">
        <v>153</v>
      </c>
      <c r="E221" s="155" t="s">
        <v>1</v>
      </c>
      <c r="F221" s="156" t="s">
        <v>569</v>
      </c>
      <c r="H221" s="157">
        <v>133</v>
      </c>
      <c r="I221" s="158"/>
      <c r="L221" s="154"/>
      <c r="M221" s="159"/>
      <c r="T221" s="160"/>
      <c r="AT221" s="155" t="s">
        <v>153</v>
      </c>
      <c r="AU221" s="155" t="s">
        <v>89</v>
      </c>
      <c r="AV221" s="12" t="s">
        <v>89</v>
      </c>
      <c r="AW221" s="12" t="s">
        <v>33</v>
      </c>
      <c r="AX221" s="12" t="s">
        <v>76</v>
      </c>
      <c r="AY221" s="155" t="s">
        <v>141</v>
      </c>
    </row>
    <row r="222" spans="2:65" s="13" customFormat="1">
      <c r="B222" s="161"/>
      <c r="D222" s="148" t="s">
        <v>153</v>
      </c>
      <c r="E222" s="162" t="s">
        <v>1</v>
      </c>
      <c r="F222" s="163" t="s">
        <v>168</v>
      </c>
      <c r="H222" s="164">
        <v>133</v>
      </c>
      <c r="I222" s="165"/>
      <c r="L222" s="161"/>
      <c r="M222" s="166"/>
      <c r="T222" s="167"/>
      <c r="AT222" s="162" t="s">
        <v>153</v>
      </c>
      <c r="AU222" s="162" t="s">
        <v>89</v>
      </c>
      <c r="AV222" s="13" t="s">
        <v>148</v>
      </c>
      <c r="AW222" s="13" t="s">
        <v>33</v>
      </c>
      <c r="AX222" s="13" t="s">
        <v>83</v>
      </c>
      <c r="AY222" s="162" t="s">
        <v>141</v>
      </c>
    </row>
    <row r="223" spans="2:65" s="1" customFormat="1" ht="24.2" customHeight="1">
      <c r="B223" s="31"/>
      <c r="C223" s="168" t="s">
        <v>345</v>
      </c>
      <c r="D223" s="168" t="s">
        <v>205</v>
      </c>
      <c r="E223" s="169" t="s">
        <v>570</v>
      </c>
      <c r="F223" s="170" t="s">
        <v>571</v>
      </c>
      <c r="G223" s="171" t="s">
        <v>146</v>
      </c>
      <c r="H223" s="172">
        <v>133</v>
      </c>
      <c r="I223" s="173"/>
      <c r="J223" s="174">
        <f>ROUND(I223*H223,2)</f>
        <v>0</v>
      </c>
      <c r="K223" s="170" t="s">
        <v>147</v>
      </c>
      <c r="L223" s="175"/>
      <c r="M223" s="176" t="s">
        <v>1</v>
      </c>
      <c r="N223" s="177" t="s">
        <v>41</v>
      </c>
      <c r="P223" s="144">
        <f>O223*H223</f>
        <v>0</v>
      </c>
      <c r="Q223" s="144">
        <v>0</v>
      </c>
      <c r="R223" s="144">
        <f>Q223*H223</f>
        <v>0</v>
      </c>
      <c r="S223" s="144">
        <v>0</v>
      </c>
      <c r="T223" s="145">
        <f>S223*H223</f>
        <v>0</v>
      </c>
      <c r="AR223" s="146" t="s">
        <v>194</v>
      </c>
      <c r="AT223" s="146" t="s">
        <v>205</v>
      </c>
      <c r="AU223" s="146" t="s">
        <v>89</v>
      </c>
      <c r="AY223" s="16" t="s">
        <v>141</v>
      </c>
      <c r="BE223" s="147">
        <f>IF(N223="základní",J223,0)</f>
        <v>0</v>
      </c>
      <c r="BF223" s="147">
        <f>IF(N223="snížená",J223,0)</f>
        <v>0</v>
      </c>
      <c r="BG223" s="147">
        <f>IF(N223="zákl. přenesená",J223,0)</f>
        <v>0</v>
      </c>
      <c r="BH223" s="147">
        <f>IF(N223="sníž. přenesená",J223,0)</f>
        <v>0</v>
      </c>
      <c r="BI223" s="147">
        <f>IF(N223="nulová",J223,0)</f>
        <v>0</v>
      </c>
      <c r="BJ223" s="16" t="s">
        <v>83</v>
      </c>
      <c r="BK223" s="147">
        <f>ROUND(I223*H223,2)</f>
        <v>0</v>
      </c>
      <c r="BL223" s="16" t="s">
        <v>148</v>
      </c>
      <c r="BM223" s="146" t="s">
        <v>572</v>
      </c>
    </row>
    <row r="224" spans="2:65" s="1" customFormat="1">
      <c r="B224" s="31"/>
      <c r="D224" s="148" t="s">
        <v>150</v>
      </c>
      <c r="F224" s="149" t="s">
        <v>571</v>
      </c>
      <c r="I224" s="150"/>
      <c r="L224" s="31"/>
      <c r="M224" s="151"/>
      <c r="T224" s="55"/>
      <c r="AT224" s="16" t="s">
        <v>150</v>
      </c>
      <c r="AU224" s="16" t="s">
        <v>89</v>
      </c>
    </row>
    <row r="225" spans="2:65" s="1" customFormat="1" ht="55.5" customHeight="1">
      <c r="B225" s="31"/>
      <c r="C225" s="135" t="s">
        <v>350</v>
      </c>
      <c r="D225" s="135" t="s">
        <v>143</v>
      </c>
      <c r="E225" s="136" t="s">
        <v>573</v>
      </c>
      <c r="F225" s="137" t="s">
        <v>574</v>
      </c>
      <c r="G225" s="138" t="s">
        <v>415</v>
      </c>
      <c r="H225" s="139">
        <v>95</v>
      </c>
      <c r="I225" s="140"/>
      <c r="J225" s="141">
        <f>ROUND(I225*H225,2)</f>
        <v>0</v>
      </c>
      <c r="K225" s="137" t="s">
        <v>147</v>
      </c>
      <c r="L225" s="31"/>
      <c r="M225" s="142" t="s">
        <v>1</v>
      </c>
      <c r="N225" s="143" t="s">
        <v>41</v>
      </c>
      <c r="P225" s="144">
        <f>O225*H225</f>
        <v>0</v>
      </c>
      <c r="Q225" s="144">
        <v>0</v>
      </c>
      <c r="R225" s="144">
        <f>Q225*H225</f>
        <v>0</v>
      </c>
      <c r="S225" s="144">
        <v>0</v>
      </c>
      <c r="T225" s="145">
        <f>S225*H225</f>
        <v>0</v>
      </c>
      <c r="AR225" s="146" t="s">
        <v>148</v>
      </c>
      <c r="AT225" s="146" t="s">
        <v>143</v>
      </c>
      <c r="AU225" s="146" t="s">
        <v>89</v>
      </c>
      <c r="AY225" s="16" t="s">
        <v>141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6" t="s">
        <v>83</v>
      </c>
      <c r="BK225" s="147">
        <f>ROUND(I225*H225,2)</f>
        <v>0</v>
      </c>
      <c r="BL225" s="16" t="s">
        <v>148</v>
      </c>
      <c r="BM225" s="146" t="s">
        <v>575</v>
      </c>
    </row>
    <row r="226" spans="2:65" s="1" customFormat="1">
      <c r="B226" s="31"/>
      <c r="D226" s="148" t="s">
        <v>150</v>
      </c>
      <c r="F226" s="149" t="s">
        <v>574</v>
      </c>
      <c r="I226" s="150"/>
      <c r="L226" s="31"/>
      <c r="M226" s="151"/>
      <c r="T226" s="55"/>
      <c r="AT226" s="16" t="s">
        <v>150</v>
      </c>
      <c r="AU226" s="16" t="s">
        <v>89</v>
      </c>
    </row>
    <row r="227" spans="2:65" s="1" customFormat="1">
      <c r="B227" s="31"/>
      <c r="D227" s="152" t="s">
        <v>151</v>
      </c>
      <c r="F227" s="153" t="s">
        <v>576</v>
      </c>
      <c r="I227" s="150"/>
      <c r="L227" s="31"/>
      <c r="M227" s="151"/>
      <c r="T227" s="55"/>
      <c r="AT227" s="16" t="s">
        <v>151</v>
      </c>
      <c r="AU227" s="16" t="s">
        <v>89</v>
      </c>
    </row>
    <row r="228" spans="2:65" s="12" customFormat="1">
      <c r="B228" s="154"/>
      <c r="D228" s="148" t="s">
        <v>153</v>
      </c>
      <c r="E228" s="155" t="s">
        <v>1</v>
      </c>
      <c r="F228" s="156" t="s">
        <v>577</v>
      </c>
      <c r="H228" s="157">
        <v>95</v>
      </c>
      <c r="I228" s="158"/>
      <c r="L228" s="154"/>
      <c r="M228" s="159"/>
      <c r="T228" s="160"/>
      <c r="AT228" s="155" t="s">
        <v>153</v>
      </c>
      <c r="AU228" s="155" t="s">
        <v>89</v>
      </c>
      <c r="AV228" s="12" t="s">
        <v>89</v>
      </c>
      <c r="AW228" s="12" t="s">
        <v>33</v>
      </c>
      <c r="AX228" s="12" t="s">
        <v>76</v>
      </c>
      <c r="AY228" s="155" t="s">
        <v>141</v>
      </c>
    </row>
    <row r="229" spans="2:65" s="13" customFormat="1">
      <c r="B229" s="161"/>
      <c r="D229" s="148" t="s">
        <v>153</v>
      </c>
      <c r="E229" s="162" t="s">
        <v>1</v>
      </c>
      <c r="F229" s="163" t="s">
        <v>168</v>
      </c>
      <c r="H229" s="164">
        <v>95</v>
      </c>
      <c r="I229" s="165"/>
      <c r="L229" s="161"/>
      <c r="M229" s="166"/>
      <c r="T229" s="167"/>
      <c r="AT229" s="162" t="s">
        <v>153</v>
      </c>
      <c r="AU229" s="162" t="s">
        <v>89</v>
      </c>
      <c r="AV229" s="13" t="s">
        <v>148</v>
      </c>
      <c r="AW229" s="13" t="s">
        <v>33</v>
      </c>
      <c r="AX229" s="13" t="s">
        <v>83</v>
      </c>
      <c r="AY229" s="162" t="s">
        <v>141</v>
      </c>
    </row>
    <row r="230" spans="2:65" s="11" customFormat="1" ht="22.9" customHeight="1">
      <c r="B230" s="123"/>
      <c r="D230" s="124" t="s">
        <v>75</v>
      </c>
      <c r="E230" s="133" t="s">
        <v>174</v>
      </c>
      <c r="F230" s="133" t="s">
        <v>578</v>
      </c>
      <c r="I230" s="126"/>
      <c r="J230" s="134">
        <f>BK230</f>
        <v>0</v>
      </c>
      <c r="L230" s="123"/>
      <c r="M230" s="128"/>
      <c r="P230" s="129">
        <v>0</v>
      </c>
      <c r="R230" s="129">
        <v>0</v>
      </c>
      <c r="T230" s="130">
        <v>0</v>
      </c>
      <c r="AR230" s="124" t="s">
        <v>83</v>
      </c>
      <c r="AT230" s="131" t="s">
        <v>75</v>
      </c>
      <c r="AU230" s="131" t="s">
        <v>83</v>
      </c>
      <c r="AY230" s="124" t="s">
        <v>141</v>
      </c>
      <c r="BK230" s="132">
        <v>0</v>
      </c>
    </row>
    <row r="231" spans="2:65" s="11" customFormat="1" ht="22.9" customHeight="1">
      <c r="B231" s="123"/>
      <c r="D231" s="124" t="s">
        <v>75</v>
      </c>
      <c r="E231" s="133" t="s">
        <v>579</v>
      </c>
      <c r="F231" s="133" t="s">
        <v>580</v>
      </c>
      <c r="I231" s="126"/>
      <c r="J231" s="134">
        <f>BK231</f>
        <v>0</v>
      </c>
      <c r="L231" s="123"/>
      <c r="M231" s="128"/>
      <c r="P231" s="129">
        <f>SUM(P232:P257)</f>
        <v>0</v>
      </c>
      <c r="R231" s="129">
        <f>SUM(R232:R257)</f>
        <v>0</v>
      </c>
      <c r="T231" s="130">
        <f>SUM(T232:T257)</f>
        <v>0</v>
      </c>
      <c r="AR231" s="124" t="s">
        <v>83</v>
      </c>
      <c r="AT231" s="131" t="s">
        <v>75</v>
      </c>
      <c r="AU231" s="131" t="s">
        <v>83</v>
      </c>
      <c r="AY231" s="124" t="s">
        <v>141</v>
      </c>
      <c r="BK231" s="132">
        <f>SUM(BK232:BK257)</f>
        <v>0</v>
      </c>
    </row>
    <row r="232" spans="2:65" s="1" customFormat="1" ht="37.9" customHeight="1">
      <c r="B232" s="31"/>
      <c r="C232" s="135" t="s">
        <v>357</v>
      </c>
      <c r="D232" s="135" t="s">
        <v>143</v>
      </c>
      <c r="E232" s="136" t="s">
        <v>581</v>
      </c>
      <c r="F232" s="137" t="s">
        <v>582</v>
      </c>
      <c r="G232" s="138" t="s">
        <v>162</v>
      </c>
      <c r="H232" s="139">
        <v>156.25</v>
      </c>
      <c r="I232" s="140"/>
      <c r="J232" s="141">
        <f>ROUND(I232*H232,2)</f>
        <v>0</v>
      </c>
      <c r="K232" s="137" t="s">
        <v>147</v>
      </c>
      <c r="L232" s="31"/>
      <c r="M232" s="142" t="s">
        <v>1</v>
      </c>
      <c r="N232" s="143" t="s">
        <v>41</v>
      </c>
      <c r="P232" s="144">
        <f>O232*H232</f>
        <v>0</v>
      </c>
      <c r="Q232" s="144">
        <v>0</v>
      </c>
      <c r="R232" s="144">
        <f>Q232*H232</f>
        <v>0</v>
      </c>
      <c r="S232" s="144">
        <v>0</v>
      </c>
      <c r="T232" s="145">
        <f>S232*H232</f>
        <v>0</v>
      </c>
      <c r="AR232" s="146" t="s">
        <v>148</v>
      </c>
      <c r="AT232" s="146" t="s">
        <v>143</v>
      </c>
      <c r="AU232" s="146" t="s">
        <v>89</v>
      </c>
      <c r="AY232" s="16" t="s">
        <v>141</v>
      </c>
      <c r="BE232" s="147">
        <f>IF(N232="základní",J232,0)</f>
        <v>0</v>
      </c>
      <c r="BF232" s="147">
        <f>IF(N232="snížená",J232,0)</f>
        <v>0</v>
      </c>
      <c r="BG232" s="147">
        <f>IF(N232="zákl. přenesená",J232,0)</f>
        <v>0</v>
      </c>
      <c r="BH232" s="147">
        <f>IF(N232="sníž. přenesená",J232,0)</f>
        <v>0</v>
      </c>
      <c r="BI232" s="147">
        <f>IF(N232="nulová",J232,0)</f>
        <v>0</v>
      </c>
      <c r="BJ232" s="16" t="s">
        <v>83</v>
      </c>
      <c r="BK232" s="147">
        <f>ROUND(I232*H232,2)</f>
        <v>0</v>
      </c>
      <c r="BL232" s="16" t="s">
        <v>148</v>
      </c>
      <c r="BM232" s="146" t="s">
        <v>583</v>
      </c>
    </row>
    <row r="233" spans="2:65" s="1" customFormat="1">
      <c r="B233" s="31"/>
      <c r="D233" s="148" t="s">
        <v>150</v>
      </c>
      <c r="F233" s="149" t="s">
        <v>582</v>
      </c>
      <c r="I233" s="150"/>
      <c r="L233" s="31"/>
      <c r="M233" s="151"/>
      <c r="T233" s="55"/>
      <c r="AT233" s="16" t="s">
        <v>150</v>
      </c>
      <c r="AU233" s="16" t="s">
        <v>89</v>
      </c>
    </row>
    <row r="234" spans="2:65" s="1" customFormat="1">
      <c r="B234" s="31"/>
      <c r="D234" s="152" t="s">
        <v>151</v>
      </c>
      <c r="F234" s="153" t="s">
        <v>584</v>
      </c>
      <c r="I234" s="150"/>
      <c r="L234" s="31"/>
      <c r="M234" s="151"/>
      <c r="T234" s="55"/>
      <c r="AT234" s="16" t="s">
        <v>151</v>
      </c>
      <c r="AU234" s="16" t="s">
        <v>89</v>
      </c>
    </row>
    <row r="235" spans="2:65" s="1" customFormat="1" ht="62.65" customHeight="1">
      <c r="B235" s="31"/>
      <c r="C235" s="135" t="s">
        <v>363</v>
      </c>
      <c r="D235" s="135" t="s">
        <v>143</v>
      </c>
      <c r="E235" s="136" t="s">
        <v>585</v>
      </c>
      <c r="F235" s="137" t="s">
        <v>170</v>
      </c>
      <c r="G235" s="138" t="s">
        <v>162</v>
      </c>
      <c r="H235" s="139">
        <v>168.75</v>
      </c>
      <c r="I235" s="140"/>
      <c r="J235" s="141">
        <f>ROUND(I235*H235,2)</f>
        <v>0</v>
      </c>
      <c r="K235" s="137" t="s">
        <v>147</v>
      </c>
      <c r="L235" s="31"/>
      <c r="M235" s="142" t="s">
        <v>1</v>
      </c>
      <c r="N235" s="143" t="s">
        <v>41</v>
      </c>
      <c r="P235" s="144">
        <f>O235*H235</f>
        <v>0</v>
      </c>
      <c r="Q235" s="144">
        <v>0</v>
      </c>
      <c r="R235" s="144">
        <f>Q235*H235</f>
        <v>0</v>
      </c>
      <c r="S235" s="144">
        <v>0</v>
      </c>
      <c r="T235" s="145">
        <f>S235*H235</f>
        <v>0</v>
      </c>
      <c r="AR235" s="146" t="s">
        <v>148</v>
      </c>
      <c r="AT235" s="146" t="s">
        <v>143</v>
      </c>
      <c r="AU235" s="146" t="s">
        <v>89</v>
      </c>
      <c r="AY235" s="16" t="s">
        <v>141</v>
      </c>
      <c r="BE235" s="147">
        <f>IF(N235="základní",J235,0)</f>
        <v>0</v>
      </c>
      <c r="BF235" s="147">
        <f>IF(N235="snížená",J235,0)</f>
        <v>0</v>
      </c>
      <c r="BG235" s="147">
        <f>IF(N235="zákl. přenesená",J235,0)</f>
        <v>0</v>
      </c>
      <c r="BH235" s="147">
        <f>IF(N235="sníž. přenesená",J235,0)</f>
        <v>0</v>
      </c>
      <c r="BI235" s="147">
        <f>IF(N235="nulová",J235,0)</f>
        <v>0</v>
      </c>
      <c r="BJ235" s="16" t="s">
        <v>83</v>
      </c>
      <c r="BK235" s="147">
        <f>ROUND(I235*H235,2)</f>
        <v>0</v>
      </c>
      <c r="BL235" s="16" t="s">
        <v>148</v>
      </c>
      <c r="BM235" s="146" t="s">
        <v>586</v>
      </c>
    </row>
    <row r="236" spans="2:65" s="1" customFormat="1">
      <c r="B236" s="31"/>
      <c r="D236" s="148" t="s">
        <v>150</v>
      </c>
      <c r="F236" s="149" t="s">
        <v>170</v>
      </c>
      <c r="I236" s="150"/>
      <c r="L236" s="31"/>
      <c r="M236" s="151"/>
      <c r="T236" s="55"/>
      <c r="AT236" s="16" t="s">
        <v>150</v>
      </c>
      <c r="AU236" s="16" t="s">
        <v>89</v>
      </c>
    </row>
    <row r="237" spans="2:65" s="1" customFormat="1">
      <c r="B237" s="31"/>
      <c r="D237" s="152" t="s">
        <v>151</v>
      </c>
      <c r="F237" s="153" t="s">
        <v>587</v>
      </c>
      <c r="I237" s="150"/>
      <c r="L237" s="31"/>
      <c r="M237" s="151"/>
      <c r="T237" s="55"/>
      <c r="AT237" s="16" t="s">
        <v>151</v>
      </c>
      <c r="AU237" s="16" t="s">
        <v>89</v>
      </c>
    </row>
    <row r="238" spans="2:65" s="1" customFormat="1" ht="44.25" customHeight="1">
      <c r="B238" s="31"/>
      <c r="C238" s="135" t="s">
        <v>368</v>
      </c>
      <c r="D238" s="135" t="s">
        <v>143</v>
      </c>
      <c r="E238" s="136" t="s">
        <v>181</v>
      </c>
      <c r="F238" s="137" t="s">
        <v>182</v>
      </c>
      <c r="G238" s="138" t="s">
        <v>183</v>
      </c>
      <c r="H238" s="139">
        <v>337.5</v>
      </c>
      <c r="I238" s="140"/>
      <c r="J238" s="141">
        <f>ROUND(I238*H238,2)</f>
        <v>0</v>
      </c>
      <c r="K238" s="137" t="s">
        <v>147</v>
      </c>
      <c r="L238" s="31"/>
      <c r="M238" s="142" t="s">
        <v>1</v>
      </c>
      <c r="N238" s="143" t="s">
        <v>41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148</v>
      </c>
      <c r="AT238" s="146" t="s">
        <v>143</v>
      </c>
      <c r="AU238" s="146" t="s">
        <v>89</v>
      </c>
      <c r="AY238" s="16" t="s">
        <v>141</v>
      </c>
      <c r="BE238" s="147">
        <f>IF(N238="základní",J238,0)</f>
        <v>0</v>
      </c>
      <c r="BF238" s="147">
        <f>IF(N238="snížená",J238,0)</f>
        <v>0</v>
      </c>
      <c r="BG238" s="147">
        <f>IF(N238="zákl. přenesená",J238,0)</f>
        <v>0</v>
      </c>
      <c r="BH238" s="147">
        <f>IF(N238="sníž. přenesená",J238,0)</f>
        <v>0</v>
      </c>
      <c r="BI238" s="147">
        <f>IF(N238="nulová",J238,0)</f>
        <v>0</v>
      </c>
      <c r="BJ238" s="16" t="s">
        <v>83</v>
      </c>
      <c r="BK238" s="147">
        <f>ROUND(I238*H238,2)</f>
        <v>0</v>
      </c>
      <c r="BL238" s="16" t="s">
        <v>148</v>
      </c>
      <c r="BM238" s="146" t="s">
        <v>588</v>
      </c>
    </row>
    <row r="239" spans="2:65" s="1" customFormat="1">
      <c r="B239" s="31"/>
      <c r="D239" s="148" t="s">
        <v>150</v>
      </c>
      <c r="F239" s="149" t="s">
        <v>182</v>
      </c>
      <c r="I239" s="150"/>
      <c r="L239" s="31"/>
      <c r="M239" s="151"/>
      <c r="T239" s="55"/>
      <c r="AT239" s="16" t="s">
        <v>150</v>
      </c>
      <c r="AU239" s="16" t="s">
        <v>89</v>
      </c>
    </row>
    <row r="240" spans="2:65" s="1" customFormat="1">
      <c r="B240" s="31"/>
      <c r="D240" s="152" t="s">
        <v>151</v>
      </c>
      <c r="F240" s="153" t="s">
        <v>185</v>
      </c>
      <c r="I240" s="150"/>
      <c r="L240" s="31"/>
      <c r="M240" s="151"/>
      <c r="T240" s="55"/>
      <c r="AT240" s="16" t="s">
        <v>151</v>
      </c>
      <c r="AU240" s="16" t="s">
        <v>89</v>
      </c>
    </row>
    <row r="241" spans="2:65" s="12" customFormat="1">
      <c r="B241" s="154"/>
      <c r="D241" s="148" t="s">
        <v>153</v>
      </c>
      <c r="E241" s="155" t="s">
        <v>1</v>
      </c>
      <c r="F241" s="156" t="s">
        <v>589</v>
      </c>
      <c r="H241" s="157">
        <v>337.5</v>
      </c>
      <c r="I241" s="158"/>
      <c r="L241" s="154"/>
      <c r="M241" s="159"/>
      <c r="T241" s="160"/>
      <c r="AT241" s="155" t="s">
        <v>153</v>
      </c>
      <c r="AU241" s="155" t="s">
        <v>89</v>
      </c>
      <c r="AV241" s="12" t="s">
        <v>89</v>
      </c>
      <c r="AW241" s="12" t="s">
        <v>33</v>
      </c>
      <c r="AX241" s="12" t="s">
        <v>76</v>
      </c>
      <c r="AY241" s="155" t="s">
        <v>141</v>
      </c>
    </row>
    <row r="242" spans="2:65" s="13" customFormat="1">
      <c r="B242" s="161"/>
      <c r="D242" s="148" t="s">
        <v>153</v>
      </c>
      <c r="E242" s="162" t="s">
        <v>1</v>
      </c>
      <c r="F242" s="163" t="s">
        <v>168</v>
      </c>
      <c r="H242" s="164">
        <v>337.5</v>
      </c>
      <c r="I242" s="165"/>
      <c r="L242" s="161"/>
      <c r="M242" s="166"/>
      <c r="T242" s="167"/>
      <c r="AT242" s="162" t="s">
        <v>153</v>
      </c>
      <c r="AU242" s="162" t="s">
        <v>89</v>
      </c>
      <c r="AV242" s="13" t="s">
        <v>148</v>
      </c>
      <c r="AW242" s="13" t="s">
        <v>33</v>
      </c>
      <c r="AX242" s="13" t="s">
        <v>83</v>
      </c>
      <c r="AY242" s="162" t="s">
        <v>141</v>
      </c>
    </row>
    <row r="243" spans="2:65" s="1" customFormat="1" ht="33" customHeight="1">
      <c r="B243" s="31"/>
      <c r="C243" s="135" t="s">
        <v>373</v>
      </c>
      <c r="D243" s="135" t="s">
        <v>143</v>
      </c>
      <c r="E243" s="136" t="s">
        <v>590</v>
      </c>
      <c r="F243" s="137" t="s">
        <v>591</v>
      </c>
      <c r="G243" s="138" t="s">
        <v>146</v>
      </c>
      <c r="H243" s="139">
        <v>445</v>
      </c>
      <c r="I243" s="140"/>
      <c r="J243" s="141">
        <f>ROUND(I243*H243,2)</f>
        <v>0</v>
      </c>
      <c r="K243" s="137" t="s">
        <v>147</v>
      </c>
      <c r="L243" s="31"/>
      <c r="M243" s="142" t="s">
        <v>1</v>
      </c>
      <c r="N243" s="143" t="s">
        <v>41</v>
      </c>
      <c r="P243" s="144">
        <f>O243*H243</f>
        <v>0</v>
      </c>
      <c r="Q243" s="144">
        <v>0</v>
      </c>
      <c r="R243" s="144">
        <f>Q243*H243</f>
        <v>0</v>
      </c>
      <c r="S243" s="144">
        <v>0</v>
      </c>
      <c r="T243" s="145">
        <f>S243*H243</f>
        <v>0</v>
      </c>
      <c r="AR243" s="146" t="s">
        <v>148</v>
      </c>
      <c r="AT243" s="146" t="s">
        <v>143</v>
      </c>
      <c r="AU243" s="146" t="s">
        <v>89</v>
      </c>
      <c r="AY243" s="16" t="s">
        <v>141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6" t="s">
        <v>83</v>
      </c>
      <c r="BK243" s="147">
        <f>ROUND(I243*H243,2)</f>
        <v>0</v>
      </c>
      <c r="BL243" s="16" t="s">
        <v>148</v>
      </c>
      <c r="BM243" s="146" t="s">
        <v>592</v>
      </c>
    </row>
    <row r="244" spans="2:65" s="1" customFormat="1">
      <c r="B244" s="31"/>
      <c r="D244" s="148" t="s">
        <v>150</v>
      </c>
      <c r="F244" s="149" t="s">
        <v>591</v>
      </c>
      <c r="I244" s="150"/>
      <c r="L244" s="31"/>
      <c r="M244" s="151"/>
      <c r="T244" s="55"/>
      <c r="AT244" s="16" t="s">
        <v>150</v>
      </c>
      <c r="AU244" s="16" t="s">
        <v>89</v>
      </c>
    </row>
    <row r="245" spans="2:65" s="1" customFormat="1">
      <c r="B245" s="31"/>
      <c r="D245" s="152" t="s">
        <v>151</v>
      </c>
      <c r="F245" s="153" t="s">
        <v>593</v>
      </c>
      <c r="I245" s="150"/>
      <c r="L245" s="31"/>
      <c r="M245" s="151"/>
      <c r="T245" s="55"/>
      <c r="AT245" s="16" t="s">
        <v>151</v>
      </c>
      <c r="AU245" s="16" t="s">
        <v>89</v>
      </c>
    </row>
    <row r="246" spans="2:65" s="1" customFormat="1">
      <c r="B246" s="31"/>
      <c r="D246" s="148" t="s">
        <v>452</v>
      </c>
      <c r="F246" s="181" t="s">
        <v>594</v>
      </c>
      <c r="I246" s="150"/>
      <c r="L246" s="31"/>
      <c r="M246" s="151"/>
      <c r="T246" s="55"/>
      <c r="AT246" s="16" t="s">
        <v>452</v>
      </c>
      <c r="AU246" s="16" t="s">
        <v>89</v>
      </c>
    </row>
    <row r="247" spans="2:65" s="1" customFormat="1" ht="33" customHeight="1">
      <c r="B247" s="31"/>
      <c r="C247" s="135" t="s">
        <v>378</v>
      </c>
      <c r="D247" s="135" t="s">
        <v>143</v>
      </c>
      <c r="E247" s="136" t="s">
        <v>590</v>
      </c>
      <c r="F247" s="137" t="s">
        <v>591</v>
      </c>
      <c r="G247" s="138" t="s">
        <v>146</v>
      </c>
      <c r="H247" s="139">
        <v>180</v>
      </c>
      <c r="I247" s="140"/>
      <c r="J247" s="141">
        <f>ROUND(I247*H247,2)</f>
        <v>0</v>
      </c>
      <c r="K247" s="137" t="s">
        <v>147</v>
      </c>
      <c r="L247" s="31"/>
      <c r="M247" s="142" t="s">
        <v>1</v>
      </c>
      <c r="N247" s="143" t="s">
        <v>41</v>
      </c>
      <c r="P247" s="144">
        <f>O247*H247</f>
        <v>0</v>
      </c>
      <c r="Q247" s="144">
        <v>0</v>
      </c>
      <c r="R247" s="144">
        <f>Q247*H247</f>
        <v>0</v>
      </c>
      <c r="S247" s="144">
        <v>0</v>
      </c>
      <c r="T247" s="145">
        <f>S247*H247</f>
        <v>0</v>
      </c>
      <c r="AR247" s="146" t="s">
        <v>148</v>
      </c>
      <c r="AT247" s="146" t="s">
        <v>143</v>
      </c>
      <c r="AU247" s="146" t="s">
        <v>89</v>
      </c>
      <c r="AY247" s="16" t="s">
        <v>141</v>
      </c>
      <c r="BE247" s="147">
        <f>IF(N247="základní",J247,0)</f>
        <v>0</v>
      </c>
      <c r="BF247" s="147">
        <f>IF(N247="snížená",J247,0)</f>
        <v>0</v>
      </c>
      <c r="BG247" s="147">
        <f>IF(N247="zákl. přenesená",J247,0)</f>
        <v>0</v>
      </c>
      <c r="BH247" s="147">
        <f>IF(N247="sníž. přenesená",J247,0)</f>
        <v>0</v>
      </c>
      <c r="BI247" s="147">
        <f>IF(N247="nulová",J247,0)</f>
        <v>0</v>
      </c>
      <c r="BJ247" s="16" t="s">
        <v>83</v>
      </c>
      <c r="BK247" s="147">
        <f>ROUND(I247*H247,2)</f>
        <v>0</v>
      </c>
      <c r="BL247" s="16" t="s">
        <v>148</v>
      </c>
      <c r="BM247" s="146" t="s">
        <v>595</v>
      </c>
    </row>
    <row r="248" spans="2:65" s="1" customFormat="1">
      <c r="B248" s="31"/>
      <c r="D248" s="148" t="s">
        <v>150</v>
      </c>
      <c r="F248" s="149" t="s">
        <v>591</v>
      </c>
      <c r="I248" s="150"/>
      <c r="L248" s="31"/>
      <c r="M248" s="151"/>
      <c r="T248" s="55"/>
      <c r="AT248" s="16" t="s">
        <v>150</v>
      </c>
      <c r="AU248" s="16" t="s">
        <v>89</v>
      </c>
    </row>
    <row r="249" spans="2:65" s="1" customFormat="1">
      <c r="B249" s="31"/>
      <c r="D249" s="152" t="s">
        <v>151</v>
      </c>
      <c r="F249" s="153" t="s">
        <v>593</v>
      </c>
      <c r="I249" s="150"/>
      <c r="L249" s="31"/>
      <c r="M249" s="151"/>
      <c r="T249" s="55"/>
      <c r="AT249" s="16" t="s">
        <v>151</v>
      </c>
      <c r="AU249" s="16" t="s">
        <v>89</v>
      </c>
    </row>
    <row r="250" spans="2:65" s="1" customFormat="1">
      <c r="B250" s="31"/>
      <c r="D250" s="148" t="s">
        <v>452</v>
      </c>
      <c r="F250" s="181" t="s">
        <v>596</v>
      </c>
      <c r="I250" s="150"/>
      <c r="L250" s="31"/>
      <c r="M250" s="151"/>
      <c r="T250" s="55"/>
      <c r="AT250" s="16" t="s">
        <v>452</v>
      </c>
      <c r="AU250" s="16" t="s">
        <v>89</v>
      </c>
    </row>
    <row r="251" spans="2:65" s="14" customFormat="1">
      <c r="B251" s="182"/>
      <c r="D251" s="148" t="s">
        <v>153</v>
      </c>
      <c r="E251" s="183" t="s">
        <v>1</v>
      </c>
      <c r="F251" s="184" t="s">
        <v>597</v>
      </c>
      <c r="H251" s="183" t="s">
        <v>1</v>
      </c>
      <c r="I251" s="185"/>
      <c r="L251" s="182"/>
      <c r="M251" s="186"/>
      <c r="T251" s="187"/>
      <c r="AT251" s="183" t="s">
        <v>153</v>
      </c>
      <c r="AU251" s="183" t="s">
        <v>89</v>
      </c>
      <c r="AV251" s="14" t="s">
        <v>83</v>
      </c>
      <c r="AW251" s="14" t="s">
        <v>33</v>
      </c>
      <c r="AX251" s="14" t="s">
        <v>76</v>
      </c>
      <c r="AY251" s="183" t="s">
        <v>141</v>
      </c>
    </row>
    <row r="252" spans="2:65" s="12" customFormat="1">
      <c r="B252" s="154"/>
      <c r="D252" s="148" t="s">
        <v>153</v>
      </c>
      <c r="E252" s="155" t="s">
        <v>1</v>
      </c>
      <c r="F252" s="156" t="s">
        <v>598</v>
      </c>
      <c r="H252" s="157">
        <v>110</v>
      </c>
      <c r="I252" s="158"/>
      <c r="L252" s="154"/>
      <c r="M252" s="159"/>
      <c r="T252" s="160"/>
      <c r="AT252" s="155" t="s">
        <v>153</v>
      </c>
      <c r="AU252" s="155" t="s">
        <v>89</v>
      </c>
      <c r="AV252" s="12" t="s">
        <v>89</v>
      </c>
      <c r="AW252" s="12" t="s">
        <v>33</v>
      </c>
      <c r="AX252" s="12" t="s">
        <v>76</v>
      </c>
      <c r="AY252" s="155" t="s">
        <v>141</v>
      </c>
    </row>
    <row r="253" spans="2:65" s="12" customFormat="1">
      <c r="B253" s="154"/>
      <c r="D253" s="148" t="s">
        <v>153</v>
      </c>
      <c r="E253" s="155" t="s">
        <v>1</v>
      </c>
      <c r="F253" s="156" t="s">
        <v>599</v>
      </c>
      <c r="H253" s="157">
        <v>70</v>
      </c>
      <c r="I253" s="158"/>
      <c r="L253" s="154"/>
      <c r="M253" s="159"/>
      <c r="T253" s="160"/>
      <c r="AT253" s="155" t="s">
        <v>153</v>
      </c>
      <c r="AU253" s="155" t="s">
        <v>89</v>
      </c>
      <c r="AV253" s="12" t="s">
        <v>89</v>
      </c>
      <c r="AW253" s="12" t="s">
        <v>33</v>
      </c>
      <c r="AX253" s="12" t="s">
        <v>76</v>
      </c>
      <c r="AY253" s="155" t="s">
        <v>141</v>
      </c>
    </row>
    <row r="254" spans="2:65" s="13" customFormat="1">
      <c r="B254" s="161"/>
      <c r="D254" s="148" t="s">
        <v>153</v>
      </c>
      <c r="E254" s="162" t="s">
        <v>1</v>
      </c>
      <c r="F254" s="163" t="s">
        <v>168</v>
      </c>
      <c r="H254" s="164">
        <v>180</v>
      </c>
      <c r="I254" s="165"/>
      <c r="L254" s="161"/>
      <c r="M254" s="166"/>
      <c r="T254" s="167"/>
      <c r="AT254" s="162" t="s">
        <v>153</v>
      </c>
      <c r="AU254" s="162" t="s">
        <v>89</v>
      </c>
      <c r="AV254" s="13" t="s">
        <v>148</v>
      </c>
      <c r="AW254" s="13" t="s">
        <v>33</v>
      </c>
      <c r="AX254" s="13" t="s">
        <v>83</v>
      </c>
      <c r="AY254" s="162" t="s">
        <v>141</v>
      </c>
    </row>
    <row r="255" spans="2:65" s="1" customFormat="1" ht="37.9" customHeight="1">
      <c r="B255" s="31"/>
      <c r="C255" s="135" t="s">
        <v>383</v>
      </c>
      <c r="D255" s="135" t="s">
        <v>143</v>
      </c>
      <c r="E255" s="136" t="s">
        <v>600</v>
      </c>
      <c r="F255" s="137" t="s">
        <v>601</v>
      </c>
      <c r="G255" s="138" t="s">
        <v>146</v>
      </c>
      <c r="H255" s="139">
        <v>445</v>
      </c>
      <c r="I255" s="140"/>
      <c r="J255" s="141">
        <f>ROUND(I255*H255,2)</f>
        <v>0</v>
      </c>
      <c r="K255" s="137" t="s">
        <v>147</v>
      </c>
      <c r="L255" s="31"/>
      <c r="M255" s="142" t="s">
        <v>1</v>
      </c>
      <c r="N255" s="143" t="s">
        <v>41</v>
      </c>
      <c r="P255" s="144">
        <f>O255*H255</f>
        <v>0</v>
      </c>
      <c r="Q255" s="144">
        <v>0</v>
      </c>
      <c r="R255" s="144">
        <f>Q255*H255</f>
        <v>0</v>
      </c>
      <c r="S255" s="144">
        <v>0</v>
      </c>
      <c r="T255" s="145">
        <f>S255*H255</f>
        <v>0</v>
      </c>
      <c r="AR255" s="146" t="s">
        <v>148</v>
      </c>
      <c r="AT255" s="146" t="s">
        <v>143</v>
      </c>
      <c r="AU255" s="146" t="s">
        <v>89</v>
      </c>
      <c r="AY255" s="16" t="s">
        <v>141</v>
      </c>
      <c r="BE255" s="147">
        <f>IF(N255="základní",J255,0)</f>
        <v>0</v>
      </c>
      <c r="BF255" s="147">
        <f>IF(N255="snížená",J255,0)</f>
        <v>0</v>
      </c>
      <c r="BG255" s="147">
        <f>IF(N255="zákl. přenesená",J255,0)</f>
        <v>0</v>
      </c>
      <c r="BH255" s="147">
        <f>IF(N255="sníž. přenesená",J255,0)</f>
        <v>0</v>
      </c>
      <c r="BI255" s="147">
        <f>IF(N255="nulová",J255,0)</f>
        <v>0</v>
      </c>
      <c r="BJ255" s="16" t="s">
        <v>83</v>
      </c>
      <c r="BK255" s="147">
        <f>ROUND(I255*H255,2)</f>
        <v>0</v>
      </c>
      <c r="BL255" s="16" t="s">
        <v>148</v>
      </c>
      <c r="BM255" s="146" t="s">
        <v>602</v>
      </c>
    </row>
    <row r="256" spans="2:65" s="1" customFormat="1">
      <c r="B256" s="31"/>
      <c r="D256" s="148" t="s">
        <v>150</v>
      </c>
      <c r="F256" s="149" t="s">
        <v>601</v>
      </c>
      <c r="I256" s="150"/>
      <c r="L256" s="31"/>
      <c r="M256" s="151"/>
      <c r="T256" s="55"/>
      <c r="AT256" s="16" t="s">
        <v>150</v>
      </c>
      <c r="AU256" s="16" t="s">
        <v>89</v>
      </c>
    </row>
    <row r="257" spans="2:65" s="1" customFormat="1">
      <c r="B257" s="31"/>
      <c r="D257" s="152" t="s">
        <v>151</v>
      </c>
      <c r="F257" s="153" t="s">
        <v>603</v>
      </c>
      <c r="I257" s="150"/>
      <c r="L257" s="31"/>
      <c r="M257" s="151"/>
      <c r="T257" s="55"/>
      <c r="AT257" s="16" t="s">
        <v>151</v>
      </c>
      <c r="AU257" s="16" t="s">
        <v>89</v>
      </c>
    </row>
    <row r="258" spans="2:65" s="11" customFormat="1" ht="22.9" customHeight="1">
      <c r="B258" s="123"/>
      <c r="D258" s="124" t="s">
        <v>75</v>
      </c>
      <c r="E258" s="133" t="s">
        <v>355</v>
      </c>
      <c r="F258" s="133" t="s">
        <v>604</v>
      </c>
      <c r="I258" s="126"/>
      <c r="J258" s="134">
        <f>BK258</f>
        <v>0</v>
      </c>
      <c r="L258" s="123"/>
      <c r="M258" s="128"/>
      <c r="P258" s="129">
        <f>SUM(P259:P279)</f>
        <v>0</v>
      </c>
      <c r="R258" s="129">
        <f>SUM(R259:R279)</f>
        <v>0</v>
      </c>
      <c r="T258" s="130">
        <f>SUM(T259:T279)</f>
        <v>0</v>
      </c>
      <c r="AR258" s="124" t="s">
        <v>83</v>
      </c>
      <c r="AT258" s="131" t="s">
        <v>75</v>
      </c>
      <c r="AU258" s="131" t="s">
        <v>83</v>
      </c>
      <c r="AY258" s="124" t="s">
        <v>141</v>
      </c>
      <c r="BK258" s="132">
        <f>SUM(BK259:BK279)</f>
        <v>0</v>
      </c>
    </row>
    <row r="259" spans="2:65" s="1" customFormat="1" ht="33" customHeight="1">
      <c r="B259" s="31"/>
      <c r="C259" s="135" t="s">
        <v>390</v>
      </c>
      <c r="D259" s="135" t="s">
        <v>143</v>
      </c>
      <c r="E259" s="136" t="s">
        <v>391</v>
      </c>
      <c r="F259" s="137" t="s">
        <v>392</v>
      </c>
      <c r="G259" s="138" t="s">
        <v>146</v>
      </c>
      <c r="H259" s="139">
        <v>714</v>
      </c>
      <c r="I259" s="140"/>
      <c r="J259" s="141">
        <f>ROUND(I259*H259,2)</f>
        <v>0</v>
      </c>
      <c r="K259" s="137" t="s">
        <v>147</v>
      </c>
      <c r="L259" s="31"/>
      <c r="M259" s="142" t="s">
        <v>1</v>
      </c>
      <c r="N259" s="143" t="s">
        <v>41</v>
      </c>
      <c r="P259" s="144">
        <f>O259*H259</f>
        <v>0</v>
      </c>
      <c r="Q259" s="144">
        <v>0</v>
      </c>
      <c r="R259" s="144">
        <f>Q259*H259</f>
        <v>0</v>
      </c>
      <c r="S259" s="144">
        <v>0</v>
      </c>
      <c r="T259" s="145">
        <f>S259*H259</f>
        <v>0</v>
      </c>
      <c r="AR259" s="146" t="s">
        <v>148</v>
      </c>
      <c r="AT259" s="146" t="s">
        <v>143</v>
      </c>
      <c r="AU259" s="146" t="s">
        <v>89</v>
      </c>
      <c r="AY259" s="16" t="s">
        <v>141</v>
      </c>
      <c r="BE259" s="147">
        <f>IF(N259="základní",J259,0)</f>
        <v>0</v>
      </c>
      <c r="BF259" s="147">
        <f>IF(N259="snížená",J259,0)</f>
        <v>0</v>
      </c>
      <c r="BG259" s="147">
        <f>IF(N259="zákl. přenesená",J259,0)</f>
        <v>0</v>
      </c>
      <c r="BH259" s="147">
        <f>IF(N259="sníž. přenesená",J259,0)</f>
        <v>0</v>
      </c>
      <c r="BI259" s="147">
        <f>IF(N259="nulová",J259,0)</f>
        <v>0</v>
      </c>
      <c r="BJ259" s="16" t="s">
        <v>83</v>
      </c>
      <c r="BK259" s="147">
        <f>ROUND(I259*H259,2)</f>
        <v>0</v>
      </c>
      <c r="BL259" s="16" t="s">
        <v>148</v>
      </c>
      <c r="BM259" s="146" t="s">
        <v>605</v>
      </c>
    </row>
    <row r="260" spans="2:65" s="1" customFormat="1">
      <c r="B260" s="31"/>
      <c r="D260" s="148" t="s">
        <v>150</v>
      </c>
      <c r="F260" s="149" t="s">
        <v>392</v>
      </c>
      <c r="I260" s="150"/>
      <c r="L260" s="31"/>
      <c r="M260" s="151"/>
      <c r="T260" s="55"/>
      <c r="AT260" s="16" t="s">
        <v>150</v>
      </c>
      <c r="AU260" s="16" t="s">
        <v>89</v>
      </c>
    </row>
    <row r="261" spans="2:65" s="1" customFormat="1">
      <c r="B261" s="31"/>
      <c r="D261" s="152" t="s">
        <v>151</v>
      </c>
      <c r="F261" s="153" t="s">
        <v>394</v>
      </c>
      <c r="I261" s="150"/>
      <c r="L261" s="31"/>
      <c r="M261" s="151"/>
      <c r="T261" s="55"/>
      <c r="AT261" s="16" t="s">
        <v>151</v>
      </c>
      <c r="AU261" s="16" t="s">
        <v>89</v>
      </c>
    </row>
    <row r="262" spans="2:65" s="14" customFormat="1">
      <c r="B262" s="182"/>
      <c r="D262" s="148" t="s">
        <v>153</v>
      </c>
      <c r="E262" s="183" t="s">
        <v>1</v>
      </c>
      <c r="F262" s="184" t="s">
        <v>606</v>
      </c>
      <c r="H262" s="183" t="s">
        <v>1</v>
      </c>
      <c r="I262" s="185"/>
      <c r="L262" s="182"/>
      <c r="M262" s="186"/>
      <c r="T262" s="187"/>
      <c r="AT262" s="183" t="s">
        <v>153</v>
      </c>
      <c r="AU262" s="183" t="s">
        <v>89</v>
      </c>
      <c r="AV262" s="14" t="s">
        <v>83</v>
      </c>
      <c r="AW262" s="14" t="s">
        <v>33</v>
      </c>
      <c r="AX262" s="14" t="s">
        <v>76</v>
      </c>
      <c r="AY262" s="183" t="s">
        <v>141</v>
      </c>
    </row>
    <row r="263" spans="2:65" s="12" customFormat="1">
      <c r="B263" s="154"/>
      <c r="D263" s="148" t="s">
        <v>153</v>
      </c>
      <c r="E263" s="155" t="s">
        <v>1</v>
      </c>
      <c r="F263" s="156" t="s">
        <v>607</v>
      </c>
      <c r="H263" s="157">
        <v>714</v>
      </c>
      <c r="I263" s="158"/>
      <c r="L263" s="154"/>
      <c r="M263" s="159"/>
      <c r="T263" s="160"/>
      <c r="AT263" s="155" t="s">
        <v>153</v>
      </c>
      <c r="AU263" s="155" t="s">
        <v>89</v>
      </c>
      <c r="AV263" s="12" t="s">
        <v>89</v>
      </c>
      <c r="AW263" s="12" t="s">
        <v>33</v>
      </c>
      <c r="AX263" s="12" t="s">
        <v>76</v>
      </c>
      <c r="AY263" s="155" t="s">
        <v>141</v>
      </c>
    </row>
    <row r="264" spans="2:65" s="13" customFormat="1">
      <c r="B264" s="161"/>
      <c r="D264" s="148" t="s">
        <v>153</v>
      </c>
      <c r="E264" s="162" t="s">
        <v>1</v>
      </c>
      <c r="F264" s="163" t="s">
        <v>168</v>
      </c>
      <c r="H264" s="164">
        <v>714</v>
      </c>
      <c r="I264" s="165"/>
      <c r="L264" s="161"/>
      <c r="M264" s="166"/>
      <c r="T264" s="167"/>
      <c r="AT264" s="162" t="s">
        <v>153</v>
      </c>
      <c r="AU264" s="162" t="s">
        <v>89</v>
      </c>
      <c r="AV264" s="13" t="s">
        <v>148</v>
      </c>
      <c r="AW264" s="13" t="s">
        <v>33</v>
      </c>
      <c r="AX264" s="13" t="s">
        <v>83</v>
      </c>
      <c r="AY264" s="162" t="s">
        <v>141</v>
      </c>
    </row>
    <row r="265" spans="2:65" s="1" customFormat="1" ht="37.9" customHeight="1">
      <c r="B265" s="31"/>
      <c r="C265" s="135" t="s">
        <v>396</v>
      </c>
      <c r="D265" s="135" t="s">
        <v>143</v>
      </c>
      <c r="E265" s="136" t="s">
        <v>608</v>
      </c>
      <c r="F265" s="137" t="s">
        <v>609</v>
      </c>
      <c r="G265" s="138" t="s">
        <v>146</v>
      </c>
      <c r="H265" s="139">
        <v>680</v>
      </c>
      <c r="I265" s="140"/>
      <c r="J265" s="141">
        <f>ROUND(I265*H265,2)</f>
        <v>0</v>
      </c>
      <c r="K265" s="137" t="s">
        <v>147</v>
      </c>
      <c r="L265" s="31"/>
      <c r="M265" s="142" t="s">
        <v>1</v>
      </c>
      <c r="N265" s="143" t="s">
        <v>41</v>
      </c>
      <c r="P265" s="144">
        <f>O265*H265</f>
        <v>0</v>
      </c>
      <c r="Q265" s="144">
        <v>0</v>
      </c>
      <c r="R265" s="144">
        <f>Q265*H265</f>
        <v>0</v>
      </c>
      <c r="S265" s="144">
        <v>0</v>
      </c>
      <c r="T265" s="145">
        <f>S265*H265</f>
        <v>0</v>
      </c>
      <c r="AR265" s="146" t="s">
        <v>148</v>
      </c>
      <c r="AT265" s="146" t="s">
        <v>143</v>
      </c>
      <c r="AU265" s="146" t="s">
        <v>89</v>
      </c>
      <c r="AY265" s="16" t="s">
        <v>141</v>
      </c>
      <c r="BE265" s="147">
        <f>IF(N265="základní",J265,0)</f>
        <v>0</v>
      </c>
      <c r="BF265" s="147">
        <f>IF(N265="snížená",J265,0)</f>
        <v>0</v>
      </c>
      <c r="BG265" s="147">
        <f>IF(N265="zákl. přenesená",J265,0)</f>
        <v>0</v>
      </c>
      <c r="BH265" s="147">
        <f>IF(N265="sníž. přenesená",J265,0)</f>
        <v>0</v>
      </c>
      <c r="BI265" s="147">
        <f>IF(N265="nulová",J265,0)</f>
        <v>0</v>
      </c>
      <c r="BJ265" s="16" t="s">
        <v>83</v>
      </c>
      <c r="BK265" s="147">
        <f>ROUND(I265*H265,2)</f>
        <v>0</v>
      </c>
      <c r="BL265" s="16" t="s">
        <v>148</v>
      </c>
      <c r="BM265" s="146" t="s">
        <v>610</v>
      </c>
    </row>
    <row r="266" spans="2:65" s="1" customFormat="1">
      <c r="B266" s="31"/>
      <c r="D266" s="148" t="s">
        <v>150</v>
      </c>
      <c r="F266" s="149" t="s">
        <v>609</v>
      </c>
      <c r="I266" s="150"/>
      <c r="L266" s="31"/>
      <c r="M266" s="151"/>
      <c r="T266" s="55"/>
      <c r="AT266" s="16" t="s">
        <v>150</v>
      </c>
      <c r="AU266" s="16" t="s">
        <v>89</v>
      </c>
    </row>
    <row r="267" spans="2:65" s="1" customFormat="1">
      <c r="B267" s="31"/>
      <c r="D267" s="152" t="s">
        <v>151</v>
      </c>
      <c r="F267" s="153" t="s">
        <v>611</v>
      </c>
      <c r="I267" s="150"/>
      <c r="L267" s="31"/>
      <c r="M267" s="151"/>
      <c r="T267" s="55"/>
      <c r="AT267" s="16" t="s">
        <v>151</v>
      </c>
      <c r="AU267" s="16" t="s">
        <v>89</v>
      </c>
    </row>
    <row r="268" spans="2:65" s="1" customFormat="1" ht="49.15" customHeight="1">
      <c r="B268" s="31"/>
      <c r="C268" s="135" t="s">
        <v>401</v>
      </c>
      <c r="D268" s="135" t="s">
        <v>143</v>
      </c>
      <c r="E268" s="136" t="s">
        <v>369</v>
      </c>
      <c r="F268" s="137" t="s">
        <v>370</v>
      </c>
      <c r="G268" s="138" t="s">
        <v>146</v>
      </c>
      <c r="H268" s="139">
        <v>680</v>
      </c>
      <c r="I268" s="140"/>
      <c r="J268" s="141">
        <f>ROUND(I268*H268,2)</f>
        <v>0</v>
      </c>
      <c r="K268" s="137" t="s">
        <v>147</v>
      </c>
      <c r="L268" s="31"/>
      <c r="M268" s="142" t="s">
        <v>1</v>
      </c>
      <c r="N268" s="143" t="s">
        <v>41</v>
      </c>
      <c r="P268" s="144">
        <f>O268*H268</f>
        <v>0</v>
      </c>
      <c r="Q268" s="144">
        <v>0</v>
      </c>
      <c r="R268" s="144">
        <f>Q268*H268</f>
        <v>0</v>
      </c>
      <c r="S268" s="144">
        <v>0</v>
      </c>
      <c r="T268" s="145">
        <f>S268*H268</f>
        <v>0</v>
      </c>
      <c r="AR268" s="146" t="s">
        <v>148</v>
      </c>
      <c r="AT268" s="146" t="s">
        <v>143</v>
      </c>
      <c r="AU268" s="146" t="s">
        <v>89</v>
      </c>
      <c r="AY268" s="16" t="s">
        <v>141</v>
      </c>
      <c r="BE268" s="147">
        <f>IF(N268="základní",J268,0)</f>
        <v>0</v>
      </c>
      <c r="BF268" s="147">
        <f>IF(N268="snížená",J268,0)</f>
        <v>0</v>
      </c>
      <c r="BG268" s="147">
        <f>IF(N268="zákl. přenesená",J268,0)</f>
        <v>0</v>
      </c>
      <c r="BH268" s="147">
        <f>IF(N268="sníž. přenesená",J268,0)</f>
        <v>0</v>
      </c>
      <c r="BI268" s="147">
        <f>IF(N268="nulová",J268,0)</f>
        <v>0</v>
      </c>
      <c r="BJ268" s="16" t="s">
        <v>83</v>
      </c>
      <c r="BK268" s="147">
        <f>ROUND(I268*H268,2)</f>
        <v>0</v>
      </c>
      <c r="BL268" s="16" t="s">
        <v>148</v>
      </c>
      <c r="BM268" s="146" t="s">
        <v>612</v>
      </c>
    </row>
    <row r="269" spans="2:65" s="1" customFormat="1">
      <c r="B269" s="31"/>
      <c r="D269" s="148" t="s">
        <v>150</v>
      </c>
      <c r="F269" s="149" t="s">
        <v>370</v>
      </c>
      <c r="I269" s="150"/>
      <c r="L269" s="31"/>
      <c r="M269" s="151"/>
      <c r="T269" s="55"/>
      <c r="AT269" s="16" t="s">
        <v>150</v>
      </c>
      <c r="AU269" s="16" t="s">
        <v>89</v>
      </c>
    </row>
    <row r="270" spans="2:65" s="1" customFormat="1">
      <c r="B270" s="31"/>
      <c r="D270" s="152" t="s">
        <v>151</v>
      </c>
      <c r="F270" s="153" t="s">
        <v>372</v>
      </c>
      <c r="I270" s="150"/>
      <c r="L270" s="31"/>
      <c r="M270" s="151"/>
      <c r="T270" s="55"/>
      <c r="AT270" s="16" t="s">
        <v>151</v>
      </c>
      <c r="AU270" s="16" t="s">
        <v>89</v>
      </c>
    </row>
    <row r="271" spans="2:65" s="1" customFormat="1" ht="24.2" customHeight="1">
      <c r="B271" s="31"/>
      <c r="C271" s="135" t="s">
        <v>406</v>
      </c>
      <c r="D271" s="135" t="s">
        <v>143</v>
      </c>
      <c r="E271" s="136" t="s">
        <v>374</v>
      </c>
      <c r="F271" s="137" t="s">
        <v>375</v>
      </c>
      <c r="G271" s="138" t="s">
        <v>146</v>
      </c>
      <c r="H271" s="139">
        <v>680</v>
      </c>
      <c r="I271" s="140"/>
      <c r="J271" s="141">
        <f>ROUND(I271*H271,2)</f>
        <v>0</v>
      </c>
      <c r="K271" s="137" t="s">
        <v>147</v>
      </c>
      <c r="L271" s="31"/>
      <c r="M271" s="142" t="s">
        <v>1</v>
      </c>
      <c r="N271" s="143" t="s">
        <v>41</v>
      </c>
      <c r="P271" s="144">
        <f>O271*H271</f>
        <v>0</v>
      </c>
      <c r="Q271" s="144">
        <v>0</v>
      </c>
      <c r="R271" s="144">
        <f>Q271*H271</f>
        <v>0</v>
      </c>
      <c r="S271" s="144">
        <v>0</v>
      </c>
      <c r="T271" s="145">
        <f>S271*H271</f>
        <v>0</v>
      </c>
      <c r="AR271" s="146" t="s">
        <v>148</v>
      </c>
      <c r="AT271" s="146" t="s">
        <v>143</v>
      </c>
      <c r="AU271" s="146" t="s">
        <v>89</v>
      </c>
      <c r="AY271" s="16" t="s">
        <v>141</v>
      </c>
      <c r="BE271" s="147">
        <f>IF(N271="základní",J271,0)</f>
        <v>0</v>
      </c>
      <c r="BF271" s="147">
        <f>IF(N271="snížená",J271,0)</f>
        <v>0</v>
      </c>
      <c r="BG271" s="147">
        <f>IF(N271="zákl. přenesená",J271,0)</f>
        <v>0</v>
      </c>
      <c r="BH271" s="147">
        <f>IF(N271="sníž. přenesená",J271,0)</f>
        <v>0</v>
      </c>
      <c r="BI271" s="147">
        <f>IF(N271="nulová",J271,0)</f>
        <v>0</v>
      </c>
      <c r="BJ271" s="16" t="s">
        <v>83</v>
      </c>
      <c r="BK271" s="147">
        <f>ROUND(I271*H271,2)</f>
        <v>0</v>
      </c>
      <c r="BL271" s="16" t="s">
        <v>148</v>
      </c>
      <c r="BM271" s="146" t="s">
        <v>613</v>
      </c>
    </row>
    <row r="272" spans="2:65" s="1" customFormat="1">
      <c r="B272" s="31"/>
      <c r="D272" s="148" t="s">
        <v>150</v>
      </c>
      <c r="F272" s="149" t="s">
        <v>375</v>
      </c>
      <c r="I272" s="150"/>
      <c r="L272" s="31"/>
      <c r="M272" s="151"/>
      <c r="T272" s="55"/>
      <c r="AT272" s="16" t="s">
        <v>150</v>
      </c>
      <c r="AU272" s="16" t="s">
        <v>89</v>
      </c>
    </row>
    <row r="273" spans="2:65" s="1" customFormat="1">
      <c r="B273" s="31"/>
      <c r="D273" s="152" t="s">
        <v>151</v>
      </c>
      <c r="F273" s="153" t="s">
        <v>377</v>
      </c>
      <c r="I273" s="150"/>
      <c r="L273" s="31"/>
      <c r="M273" s="151"/>
      <c r="T273" s="55"/>
      <c r="AT273" s="16" t="s">
        <v>151</v>
      </c>
      <c r="AU273" s="16" t="s">
        <v>89</v>
      </c>
    </row>
    <row r="274" spans="2:65" s="1" customFormat="1" ht="24.2" customHeight="1">
      <c r="B274" s="31"/>
      <c r="C274" s="135" t="s">
        <v>412</v>
      </c>
      <c r="D274" s="135" t="s">
        <v>143</v>
      </c>
      <c r="E274" s="136" t="s">
        <v>379</v>
      </c>
      <c r="F274" s="137" t="s">
        <v>380</v>
      </c>
      <c r="G274" s="138" t="s">
        <v>146</v>
      </c>
      <c r="H274" s="139">
        <v>680</v>
      </c>
      <c r="I274" s="140"/>
      <c r="J274" s="141">
        <f>ROUND(I274*H274,2)</f>
        <v>0</v>
      </c>
      <c r="K274" s="137" t="s">
        <v>147</v>
      </c>
      <c r="L274" s="31"/>
      <c r="M274" s="142" t="s">
        <v>1</v>
      </c>
      <c r="N274" s="143" t="s">
        <v>41</v>
      </c>
      <c r="P274" s="144">
        <f>O274*H274</f>
        <v>0</v>
      </c>
      <c r="Q274" s="144">
        <v>0</v>
      </c>
      <c r="R274" s="144">
        <f>Q274*H274</f>
        <v>0</v>
      </c>
      <c r="S274" s="144">
        <v>0</v>
      </c>
      <c r="T274" s="145">
        <f>S274*H274</f>
        <v>0</v>
      </c>
      <c r="AR274" s="146" t="s">
        <v>148</v>
      </c>
      <c r="AT274" s="146" t="s">
        <v>143</v>
      </c>
      <c r="AU274" s="146" t="s">
        <v>89</v>
      </c>
      <c r="AY274" s="16" t="s">
        <v>141</v>
      </c>
      <c r="BE274" s="147">
        <f>IF(N274="základní",J274,0)</f>
        <v>0</v>
      </c>
      <c r="BF274" s="147">
        <f>IF(N274="snížená",J274,0)</f>
        <v>0</v>
      </c>
      <c r="BG274" s="147">
        <f>IF(N274="zákl. přenesená",J274,0)</f>
        <v>0</v>
      </c>
      <c r="BH274" s="147">
        <f>IF(N274="sníž. přenesená",J274,0)</f>
        <v>0</v>
      </c>
      <c r="BI274" s="147">
        <f>IF(N274="nulová",J274,0)</f>
        <v>0</v>
      </c>
      <c r="BJ274" s="16" t="s">
        <v>83</v>
      </c>
      <c r="BK274" s="147">
        <f>ROUND(I274*H274,2)</f>
        <v>0</v>
      </c>
      <c r="BL274" s="16" t="s">
        <v>148</v>
      </c>
      <c r="BM274" s="146" t="s">
        <v>614</v>
      </c>
    </row>
    <row r="275" spans="2:65" s="1" customFormat="1">
      <c r="B275" s="31"/>
      <c r="D275" s="148" t="s">
        <v>150</v>
      </c>
      <c r="F275" s="149" t="s">
        <v>380</v>
      </c>
      <c r="I275" s="150"/>
      <c r="L275" s="31"/>
      <c r="M275" s="151"/>
      <c r="T275" s="55"/>
      <c r="AT275" s="16" t="s">
        <v>150</v>
      </c>
      <c r="AU275" s="16" t="s">
        <v>89</v>
      </c>
    </row>
    <row r="276" spans="2:65" s="1" customFormat="1">
      <c r="B276" s="31"/>
      <c r="D276" s="152" t="s">
        <v>151</v>
      </c>
      <c r="F276" s="153" t="s">
        <v>382</v>
      </c>
      <c r="I276" s="150"/>
      <c r="L276" s="31"/>
      <c r="M276" s="151"/>
      <c r="T276" s="55"/>
      <c r="AT276" s="16" t="s">
        <v>151</v>
      </c>
      <c r="AU276" s="16" t="s">
        <v>89</v>
      </c>
    </row>
    <row r="277" spans="2:65" s="1" customFormat="1" ht="49.15" customHeight="1">
      <c r="B277" s="31"/>
      <c r="C277" s="135" t="s">
        <v>418</v>
      </c>
      <c r="D277" s="135" t="s">
        <v>143</v>
      </c>
      <c r="E277" s="136" t="s">
        <v>384</v>
      </c>
      <c r="F277" s="137" t="s">
        <v>385</v>
      </c>
      <c r="G277" s="138" t="s">
        <v>146</v>
      </c>
      <c r="H277" s="139">
        <v>680</v>
      </c>
      <c r="I277" s="140"/>
      <c r="J277" s="141">
        <f>ROUND(I277*H277,2)</f>
        <v>0</v>
      </c>
      <c r="K277" s="137" t="s">
        <v>147</v>
      </c>
      <c r="L277" s="31"/>
      <c r="M277" s="142" t="s">
        <v>1</v>
      </c>
      <c r="N277" s="143" t="s">
        <v>41</v>
      </c>
      <c r="P277" s="144">
        <f>O277*H277</f>
        <v>0</v>
      </c>
      <c r="Q277" s="144">
        <v>0</v>
      </c>
      <c r="R277" s="144">
        <f>Q277*H277</f>
        <v>0</v>
      </c>
      <c r="S277" s="144">
        <v>0</v>
      </c>
      <c r="T277" s="145">
        <f>S277*H277</f>
        <v>0</v>
      </c>
      <c r="AR277" s="146" t="s">
        <v>148</v>
      </c>
      <c r="AT277" s="146" t="s">
        <v>143</v>
      </c>
      <c r="AU277" s="146" t="s">
        <v>89</v>
      </c>
      <c r="AY277" s="16" t="s">
        <v>141</v>
      </c>
      <c r="BE277" s="147">
        <f>IF(N277="základní",J277,0)</f>
        <v>0</v>
      </c>
      <c r="BF277" s="147">
        <f>IF(N277="snížená",J277,0)</f>
        <v>0</v>
      </c>
      <c r="BG277" s="147">
        <f>IF(N277="zákl. přenesená",J277,0)</f>
        <v>0</v>
      </c>
      <c r="BH277" s="147">
        <f>IF(N277="sníž. přenesená",J277,0)</f>
        <v>0</v>
      </c>
      <c r="BI277" s="147">
        <f>IF(N277="nulová",J277,0)</f>
        <v>0</v>
      </c>
      <c r="BJ277" s="16" t="s">
        <v>83</v>
      </c>
      <c r="BK277" s="147">
        <f>ROUND(I277*H277,2)</f>
        <v>0</v>
      </c>
      <c r="BL277" s="16" t="s">
        <v>148</v>
      </c>
      <c r="BM277" s="146" t="s">
        <v>615</v>
      </c>
    </row>
    <row r="278" spans="2:65" s="1" customFormat="1">
      <c r="B278" s="31"/>
      <c r="D278" s="148" t="s">
        <v>150</v>
      </c>
      <c r="F278" s="149" t="s">
        <v>385</v>
      </c>
      <c r="I278" s="150"/>
      <c r="L278" s="31"/>
      <c r="M278" s="151"/>
      <c r="T278" s="55"/>
      <c r="AT278" s="16" t="s">
        <v>150</v>
      </c>
      <c r="AU278" s="16" t="s">
        <v>89</v>
      </c>
    </row>
    <row r="279" spans="2:65" s="1" customFormat="1">
      <c r="B279" s="31"/>
      <c r="D279" s="152" t="s">
        <v>151</v>
      </c>
      <c r="F279" s="153" t="s">
        <v>387</v>
      </c>
      <c r="I279" s="150"/>
      <c r="L279" s="31"/>
      <c r="M279" s="151"/>
      <c r="T279" s="55"/>
      <c r="AT279" s="16" t="s">
        <v>151</v>
      </c>
      <c r="AU279" s="16" t="s">
        <v>89</v>
      </c>
    </row>
    <row r="280" spans="2:65" s="11" customFormat="1" ht="22.9" customHeight="1">
      <c r="B280" s="123"/>
      <c r="D280" s="124" t="s">
        <v>75</v>
      </c>
      <c r="E280" s="133" t="s">
        <v>388</v>
      </c>
      <c r="F280" s="133" t="s">
        <v>616</v>
      </c>
      <c r="I280" s="126"/>
      <c r="J280" s="134">
        <f>BK280</f>
        <v>0</v>
      </c>
      <c r="L280" s="123"/>
      <c r="M280" s="128"/>
      <c r="P280" s="129">
        <f>SUM(P281:P307)</f>
        <v>0</v>
      </c>
      <c r="R280" s="129">
        <f>SUM(R281:R307)</f>
        <v>0</v>
      </c>
      <c r="T280" s="130">
        <f>SUM(T281:T307)</f>
        <v>0</v>
      </c>
      <c r="AR280" s="124" t="s">
        <v>83</v>
      </c>
      <c r="AT280" s="131" t="s">
        <v>75</v>
      </c>
      <c r="AU280" s="131" t="s">
        <v>83</v>
      </c>
      <c r="AY280" s="124" t="s">
        <v>141</v>
      </c>
      <c r="BK280" s="132">
        <f>SUM(BK281:BK307)</f>
        <v>0</v>
      </c>
    </row>
    <row r="281" spans="2:65" s="1" customFormat="1" ht="33" customHeight="1">
      <c r="B281" s="31"/>
      <c r="C281" s="135" t="s">
        <v>425</v>
      </c>
      <c r="D281" s="135" t="s">
        <v>143</v>
      </c>
      <c r="E281" s="136" t="s">
        <v>391</v>
      </c>
      <c r="F281" s="137" t="s">
        <v>392</v>
      </c>
      <c r="G281" s="138" t="s">
        <v>146</v>
      </c>
      <c r="H281" s="139">
        <v>698.25</v>
      </c>
      <c r="I281" s="140"/>
      <c r="J281" s="141">
        <f>ROUND(I281*H281,2)</f>
        <v>0</v>
      </c>
      <c r="K281" s="137" t="s">
        <v>147</v>
      </c>
      <c r="L281" s="31"/>
      <c r="M281" s="142" t="s">
        <v>1</v>
      </c>
      <c r="N281" s="143" t="s">
        <v>41</v>
      </c>
      <c r="P281" s="144">
        <f>O281*H281</f>
        <v>0</v>
      </c>
      <c r="Q281" s="144">
        <v>0</v>
      </c>
      <c r="R281" s="144">
        <f>Q281*H281</f>
        <v>0</v>
      </c>
      <c r="S281" s="144">
        <v>0</v>
      </c>
      <c r="T281" s="145">
        <f>S281*H281</f>
        <v>0</v>
      </c>
      <c r="AR281" s="146" t="s">
        <v>148</v>
      </c>
      <c r="AT281" s="146" t="s">
        <v>143</v>
      </c>
      <c r="AU281" s="146" t="s">
        <v>89</v>
      </c>
      <c r="AY281" s="16" t="s">
        <v>141</v>
      </c>
      <c r="BE281" s="147">
        <f>IF(N281="základní",J281,0)</f>
        <v>0</v>
      </c>
      <c r="BF281" s="147">
        <f>IF(N281="snížená",J281,0)</f>
        <v>0</v>
      </c>
      <c r="BG281" s="147">
        <f>IF(N281="zákl. přenesená",J281,0)</f>
        <v>0</v>
      </c>
      <c r="BH281" s="147">
        <f>IF(N281="sníž. přenesená",J281,0)</f>
        <v>0</v>
      </c>
      <c r="BI281" s="147">
        <f>IF(N281="nulová",J281,0)</f>
        <v>0</v>
      </c>
      <c r="BJ281" s="16" t="s">
        <v>83</v>
      </c>
      <c r="BK281" s="147">
        <f>ROUND(I281*H281,2)</f>
        <v>0</v>
      </c>
      <c r="BL281" s="16" t="s">
        <v>148</v>
      </c>
      <c r="BM281" s="146" t="s">
        <v>617</v>
      </c>
    </row>
    <row r="282" spans="2:65" s="1" customFormat="1">
      <c r="B282" s="31"/>
      <c r="D282" s="148" t="s">
        <v>150</v>
      </c>
      <c r="F282" s="149" t="s">
        <v>392</v>
      </c>
      <c r="I282" s="150"/>
      <c r="L282" s="31"/>
      <c r="M282" s="151"/>
      <c r="T282" s="55"/>
      <c r="AT282" s="16" t="s">
        <v>150</v>
      </c>
      <c r="AU282" s="16" t="s">
        <v>89</v>
      </c>
    </row>
    <row r="283" spans="2:65" s="1" customFormat="1">
      <c r="B283" s="31"/>
      <c r="D283" s="152" t="s">
        <v>151</v>
      </c>
      <c r="F283" s="153" t="s">
        <v>394</v>
      </c>
      <c r="I283" s="150"/>
      <c r="L283" s="31"/>
      <c r="M283" s="151"/>
      <c r="T283" s="55"/>
      <c r="AT283" s="16" t="s">
        <v>151</v>
      </c>
      <c r="AU283" s="16" t="s">
        <v>89</v>
      </c>
    </row>
    <row r="284" spans="2:65" s="14" customFormat="1">
      <c r="B284" s="182"/>
      <c r="D284" s="148" t="s">
        <v>153</v>
      </c>
      <c r="E284" s="183" t="s">
        <v>1</v>
      </c>
      <c r="F284" s="184" t="s">
        <v>618</v>
      </c>
      <c r="H284" s="183" t="s">
        <v>1</v>
      </c>
      <c r="I284" s="185"/>
      <c r="L284" s="182"/>
      <c r="M284" s="186"/>
      <c r="T284" s="187"/>
      <c r="AT284" s="183" t="s">
        <v>153</v>
      </c>
      <c r="AU284" s="183" t="s">
        <v>89</v>
      </c>
      <c r="AV284" s="14" t="s">
        <v>83</v>
      </c>
      <c r="AW284" s="14" t="s">
        <v>33</v>
      </c>
      <c r="AX284" s="14" t="s">
        <v>76</v>
      </c>
      <c r="AY284" s="183" t="s">
        <v>141</v>
      </c>
    </row>
    <row r="285" spans="2:65" s="12" customFormat="1">
      <c r="B285" s="154"/>
      <c r="D285" s="148" t="s">
        <v>153</v>
      </c>
      <c r="E285" s="155" t="s">
        <v>1</v>
      </c>
      <c r="F285" s="156" t="s">
        <v>619</v>
      </c>
      <c r="H285" s="157">
        <v>698.25</v>
      </c>
      <c r="I285" s="158"/>
      <c r="L285" s="154"/>
      <c r="M285" s="159"/>
      <c r="T285" s="160"/>
      <c r="AT285" s="155" t="s">
        <v>153</v>
      </c>
      <c r="AU285" s="155" t="s">
        <v>89</v>
      </c>
      <c r="AV285" s="12" t="s">
        <v>89</v>
      </c>
      <c r="AW285" s="12" t="s">
        <v>33</v>
      </c>
      <c r="AX285" s="12" t="s">
        <v>76</v>
      </c>
      <c r="AY285" s="155" t="s">
        <v>141</v>
      </c>
    </row>
    <row r="286" spans="2:65" s="13" customFormat="1">
      <c r="B286" s="161"/>
      <c r="D286" s="148" t="s">
        <v>153</v>
      </c>
      <c r="E286" s="162" t="s">
        <v>1</v>
      </c>
      <c r="F286" s="163" t="s">
        <v>168</v>
      </c>
      <c r="H286" s="164">
        <v>698.25</v>
      </c>
      <c r="I286" s="165"/>
      <c r="L286" s="161"/>
      <c r="M286" s="166"/>
      <c r="T286" s="167"/>
      <c r="AT286" s="162" t="s">
        <v>153</v>
      </c>
      <c r="AU286" s="162" t="s">
        <v>89</v>
      </c>
      <c r="AV286" s="13" t="s">
        <v>148</v>
      </c>
      <c r="AW286" s="13" t="s">
        <v>33</v>
      </c>
      <c r="AX286" s="13" t="s">
        <v>83</v>
      </c>
      <c r="AY286" s="162" t="s">
        <v>141</v>
      </c>
    </row>
    <row r="287" spans="2:65" s="1" customFormat="1" ht="37.9" customHeight="1">
      <c r="B287" s="31"/>
      <c r="C287" s="135" t="s">
        <v>431</v>
      </c>
      <c r="D287" s="135" t="s">
        <v>143</v>
      </c>
      <c r="E287" s="136" t="s">
        <v>620</v>
      </c>
      <c r="F287" s="137" t="s">
        <v>621</v>
      </c>
      <c r="G287" s="138" t="s">
        <v>146</v>
      </c>
      <c r="H287" s="139">
        <v>665</v>
      </c>
      <c r="I287" s="140"/>
      <c r="J287" s="141">
        <f>ROUND(I287*H287,2)</f>
        <v>0</v>
      </c>
      <c r="K287" s="137" t="s">
        <v>147</v>
      </c>
      <c r="L287" s="31"/>
      <c r="M287" s="142" t="s">
        <v>1</v>
      </c>
      <c r="N287" s="143" t="s">
        <v>41</v>
      </c>
      <c r="P287" s="144">
        <f>O287*H287</f>
        <v>0</v>
      </c>
      <c r="Q287" s="144">
        <v>0</v>
      </c>
      <c r="R287" s="144">
        <f>Q287*H287</f>
        <v>0</v>
      </c>
      <c r="S287" s="144">
        <v>0</v>
      </c>
      <c r="T287" s="145">
        <f>S287*H287</f>
        <v>0</v>
      </c>
      <c r="AR287" s="146" t="s">
        <v>148</v>
      </c>
      <c r="AT287" s="146" t="s">
        <v>143</v>
      </c>
      <c r="AU287" s="146" t="s">
        <v>89</v>
      </c>
      <c r="AY287" s="16" t="s">
        <v>141</v>
      </c>
      <c r="BE287" s="147">
        <f>IF(N287="základní",J287,0)</f>
        <v>0</v>
      </c>
      <c r="BF287" s="147">
        <f>IF(N287="snížená",J287,0)</f>
        <v>0</v>
      </c>
      <c r="BG287" s="147">
        <f>IF(N287="zákl. přenesená",J287,0)</f>
        <v>0</v>
      </c>
      <c r="BH287" s="147">
        <f>IF(N287="sníž. přenesená",J287,0)</f>
        <v>0</v>
      </c>
      <c r="BI287" s="147">
        <f>IF(N287="nulová",J287,0)</f>
        <v>0</v>
      </c>
      <c r="BJ287" s="16" t="s">
        <v>83</v>
      </c>
      <c r="BK287" s="147">
        <f>ROUND(I287*H287,2)</f>
        <v>0</v>
      </c>
      <c r="BL287" s="16" t="s">
        <v>148</v>
      </c>
      <c r="BM287" s="146" t="s">
        <v>622</v>
      </c>
    </row>
    <row r="288" spans="2:65" s="1" customFormat="1">
      <c r="B288" s="31"/>
      <c r="D288" s="148" t="s">
        <v>150</v>
      </c>
      <c r="F288" s="149" t="s">
        <v>621</v>
      </c>
      <c r="I288" s="150"/>
      <c r="L288" s="31"/>
      <c r="M288" s="151"/>
      <c r="T288" s="55"/>
      <c r="AT288" s="16" t="s">
        <v>150</v>
      </c>
      <c r="AU288" s="16" t="s">
        <v>89</v>
      </c>
    </row>
    <row r="289" spans="2:65" s="1" customFormat="1">
      <c r="B289" s="31"/>
      <c r="D289" s="152" t="s">
        <v>151</v>
      </c>
      <c r="F289" s="153" t="s">
        <v>623</v>
      </c>
      <c r="I289" s="150"/>
      <c r="L289" s="31"/>
      <c r="M289" s="151"/>
      <c r="T289" s="55"/>
      <c r="AT289" s="16" t="s">
        <v>151</v>
      </c>
      <c r="AU289" s="16" t="s">
        <v>89</v>
      </c>
    </row>
    <row r="290" spans="2:65" s="1" customFormat="1" ht="66.75" customHeight="1">
      <c r="B290" s="31"/>
      <c r="C290" s="135" t="s">
        <v>437</v>
      </c>
      <c r="D290" s="135" t="s">
        <v>143</v>
      </c>
      <c r="E290" s="136" t="s">
        <v>624</v>
      </c>
      <c r="F290" s="137" t="s">
        <v>625</v>
      </c>
      <c r="G290" s="138" t="s">
        <v>146</v>
      </c>
      <c r="H290" s="139">
        <v>549</v>
      </c>
      <c r="I290" s="140"/>
      <c r="J290" s="141">
        <f>ROUND(I290*H290,2)</f>
        <v>0</v>
      </c>
      <c r="K290" s="137" t="s">
        <v>147</v>
      </c>
      <c r="L290" s="31"/>
      <c r="M290" s="142" t="s">
        <v>1</v>
      </c>
      <c r="N290" s="143" t="s">
        <v>41</v>
      </c>
      <c r="P290" s="144">
        <f>O290*H290</f>
        <v>0</v>
      </c>
      <c r="Q290" s="144">
        <v>0</v>
      </c>
      <c r="R290" s="144">
        <f>Q290*H290</f>
        <v>0</v>
      </c>
      <c r="S290" s="144">
        <v>0</v>
      </c>
      <c r="T290" s="145">
        <f>S290*H290</f>
        <v>0</v>
      </c>
      <c r="AR290" s="146" t="s">
        <v>148</v>
      </c>
      <c r="AT290" s="146" t="s">
        <v>143</v>
      </c>
      <c r="AU290" s="146" t="s">
        <v>89</v>
      </c>
      <c r="AY290" s="16" t="s">
        <v>141</v>
      </c>
      <c r="BE290" s="147">
        <f>IF(N290="základní",J290,0)</f>
        <v>0</v>
      </c>
      <c r="BF290" s="147">
        <f>IF(N290="snížená",J290,0)</f>
        <v>0</v>
      </c>
      <c r="BG290" s="147">
        <f>IF(N290="zákl. přenesená",J290,0)</f>
        <v>0</v>
      </c>
      <c r="BH290" s="147">
        <f>IF(N290="sníž. přenesená",J290,0)</f>
        <v>0</v>
      </c>
      <c r="BI290" s="147">
        <f>IF(N290="nulová",J290,0)</f>
        <v>0</v>
      </c>
      <c r="BJ290" s="16" t="s">
        <v>83</v>
      </c>
      <c r="BK290" s="147">
        <f>ROUND(I290*H290,2)</f>
        <v>0</v>
      </c>
      <c r="BL290" s="16" t="s">
        <v>148</v>
      </c>
      <c r="BM290" s="146" t="s">
        <v>626</v>
      </c>
    </row>
    <row r="291" spans="2:65" s="1" customFormat="1">
      <c r="B291" s="31"/>
      <c r="D291" s="148" t="s">
        <v>150</v>
      </c>
      <c r="F291" s="149" t="s">
        <v>625</v>
      </c>
      <c r="I291" s="150"/>
      <c r="L291" s="31"/>
      <c r="M291" s="151"/>
      <c r="T291" s="55"/>
      <c r="AT291" s="16" t="s">
        <v>150</v>
      </c>
      <c r="AU291" s="16" t="s">
        <v>89</v>
      </c>
    </row>
    <row r="292" spans="2:65" s="1" customFormat="1">
      <c r="B292" s="31"/>
      <c r="D292" s="152" t="s">
        <v>151</v>
      </c>
      <c r="F292" s="153" t="s">
        <v>627</v>
      </c>
      <c r="I292" s="150"/>
      <c r="L292" s="31"/>
      <c r="M292" s="151"/>
      <c r="T292" s="55"/>
      <c r="AT292" s="16" t="s">
        <v>151</v>
      </c>
      <c r="AU292" s="16" t="s">
        <v>89</v>
      </c>
    </row>
    <row r="293" spans="2:65" s="1" customFormat="1" ht="24.2" customHeight="1">
      <c r="B293" s="31"/>
      <c r="C293" s="168" t="s">
        <v>446</v>
      </c>
      <c r="D293" s="168" t="s">
        <v>205</v>
      </c>
      <c r="E293" s="169" t="s">
        <v>628</v>
      </c>
      <c r="F293" s="170" t="s">
        <v>629</v>
      </c>
      <c r="G293" s="171" t="s">
        <v>146</v>
      </c>
      <c r="H293" s="172">
        <v>559.98</v>
      </c>
      <c r="I293" s="173"/>
      <c r="J293" s="174">
        <f>ROUND(I293*H293,2)</f>
        <v>0</v>
      </c>
      <c r="K293" s="170" t="s">
        <v>147</v>
      </c>
      <c r="L293" s="175"/>
      <c r="M293" s="176" t="s">
        <v>1</v>
      </c>
      <c r="N293" s="177" t="s">
        <v>41</v>
      </c>
      <c r="P293" s="144">
        <f>O293*H293</f>
        <v>0</v>
      </c>
      <c r="Q293" s="144">
        <v>0</v>
      </c>
      <c r="R293" s="144">
        <f>Q293*H293</f>
        <v>0</v>
      </c>
      <c r="S293" s="144">
        <v>0</v>
      </c>
      <c r="T293" s="145">
        <f>S293*H293</f>
        <v>0</v>
      </c>
      <c r="AR293" s="146" t="s">
        <v>194</v>
      </c>
      <c r="AT293" s="146" t="s">
        <v>205</v>
      </c>
      <c r="AU293" s="146" t="s">
        <v>89</v>
      </c>
      <c r="AY293" s="16" t="s">
        <v>141</v>
      </c>
      <c r="BE293" s="147">
        <f>IF(N293="základní",J293,0)</f>
        <v>0</v>
      </c>
      <c r="BF293" s="147">
        <f>IF(N293="snížená",J293,0)</f>
        <v>0</v>
      </c>
      <c r="BG293" s="147">
        <f>IF(N293="zákl. přenesená",J293,0)</f>
        <v>0</v>
      </c>
      <c r="BH293" s="147">
        <f>IF(N293="sníž. přenesená",J293,0)</f>
        <v>0</v>
      </c>
      <c r="BI293" s="147">
        <f>IF(N293="nulová",J293,0)</f>
        <v>0</v>
      </c>
      <c r="BJ293" s="16" t="s">
        <v>83</v>
      </c>
      <c r="BK293" s="147">
        <f>ROUND(I293*H293,2)</f>
        <v>0</v>
      </c>
      <c r="BL293" s="16" t="s">
        <v>148</v>
      </c>
      <c r="BM293" s="146" t="s">
        <v>630</v>
      </c>
    </row>
    <row r="294" spans="2:65" s="1" customFormat="1">
      <c r="B294" s="31"/>
      <c r="D294" s="148" t="s">
        <v>150</v>
      </c>
      <c r="F294" s="149" t="s">
        <v>629</v>
      </c>
      <c r="I294" s="150"/>
      <c r="L294" s="31"/>
      <c r="M294" s="151"/>
      <c r="T294" s="55"/>
      <c r="AT294" s="16" t="s">
        <v>150</v>
      </c>
      <c r="AU294" s="16" t="s">
        <v>89</v>
      </c>
    </row>
    <row r="295" spans="2:65" s="14" customFormat="1">
      <c r="B295" s="182"/>
      <c r="D295" s="148" t="s">
        <v>153</v>
      </c>
      <c r="E295" s="183" t="s">
        <v>1</v>
      </c>
      <c r="F295" s="184" t="s">
        <v>631</v>
      </c>
      <c r="H295" s="183" t="s">
        <v>1</v>
      </c>
      <c r="I295" s="185"/>
      <c r="L295" s="182"/>
      <c r="M295" s="186"/>
      <c r="T295" s="187"/>
      <c r="AT295" s="183" t="s">
        <v>153</v>
      </c>
      <c r="AU295" s="183" t="s">
        <v>89</v>
      </c>
      <c r="AV295" s="14" t="s">
        <v>83</v>
      </c>
      <c r="AW295" s="14" t="s">
        <v>33</v>
      </c>
      <c r="AX295" s="14" t="s">
        <v>76</v>
      </c>
      <c r="AY295" s="183" t="s">
        <v>141</v>
      </c>
    </row>
    <row r="296" spans="2:65" s="12" customFormat="1">
      <c r="B296" s="154"/>
      <c r="D296" s="148" t="s">
        <v>153</v>
      </c>
      <c r="E296" s="155" t="s">
        <v>1</v>
      </c>
      <c r="F296" s="156" t="s">
        <v>632</v>
      </c>
      <c r="H296" s="157">
        <v>559.98</v>
      </c>
      <c r="I296" s="158"/>
      <c r="L296" s="154"/>
      <c r="M296" s="159"/>
      <c r="T296" s="160"/>
      <c r="AT296" s="155" t="s">
        <v>153</v>
      </c>
      <c r="AU296" s="155" t="s">
        <v>89</v>
      </c>
      <c r="AV296" s="12" t="s">
        <v>89</v>
      </c>
      <c r="AW296" s="12" t="s">
        <v>33</v>
      </c>
      <c r="AX296" s="12" t="s">
        <v>76</v>
      </c>
      <c r="AY296" s="155" t="s">
        <v>141</v>
      </c>
    </row>
    <row r="297" spans="2:65" s="13" customFormat="1">
      <c r="B297" s="161"/>
      <c r="D297" s="148" t="s">
        <v>153</v>
      </c>
      <c r="E297" s="162" t="s">
        <v>1</v>
      </c>
      <c r="F297" s="163" t="s">
        <v>168</v>
      </c>
      <c r="H297" s="164">
        <v>559.98</v>
      </c>
      <c r="I297" s="165"/>
      <c r="L297" s="161"/>
      <c r="M297" s="166"/>
      <c r="T297" s="167"/>
      <c r="AT297" s="162" t="s">
        <v>153</v>
      </c>
      <c r="AU297" s="162" t="s">
        <v>89</v>
      </c>
      <c r="AV297" s="13" t="s">
        <v>148</v>
      </c>
      <c r="AW297" s="13" t="s">
        <v>33</v>
      </c>
      <c r="AX297" s="13" t="s">
        <v>83</v>
      </c>
      <c r="AY297" s="162" t="s">
        <v>141</v>
      </c>
    </row>
    <row r="298" spans="2:65" s="1" customFormat="1" ht="78" customHeight="1">
      <c r="B298" s="31"/>
      <c r="C298" s="135" t="s">
        <v>633</v>
      </c>
      <c r="D298" s="135" t="s">
        <v>143</v>
      </c>
      <c r="E298" s="136" t="s">
        <v>634</v>
      </c>
      <c r="F298" s="137" t="s">
        <v>635</v>
      </c>
      <c r="G298" s="138" t="s">
        <v>146</v>
      </c>
      <c r="H298" s="139">
        <v>116</v>
      </c>
      <c r="I298" s="140"/>
      <c r="J298" s="141">
        <f>ROUND(I298*H298,2)</f>
        <v>0</v>
      </c>
      <c r="K298" s="137" t="s">
        <v>147</v>
      </c>
      <c r="L298" s="31"/>
      <c r="M298" s="142" t="s">
        <v>1</v>
      </c>
      <c r="N298" s="143" t="s">
        <v>41</v>
      </c>
      <c r="P298" s="144">
        <f>O298*H298</f>
        <v>0</v>
      </c>
      <c r="Q298" s="144">
        <v>0</v>
      </c>
      <c r="R298" s="144">
        <f>Q298*H298</f>
        <v>0</v>
      </c>
      <c r="S298" s="144">
        <v>0</v>
      </c>
      <c r="T298" s="145">
        <f>S298*H298</f>
        <v>0</v>
      </c>
      <c r="AR298" s="146" t="s">
        <v>148</v>
      </c>
      <c r="AT298" s="146" t="s">
        <v>143</v>
      </c>
      <c r="AU298" s="146" t="s">
        <v>89</v>
      </c>
      <c r="AY298" s="16" t="s">
        <v>141</v>
      </c>
      <c r="BE298" s="147">
        <f>IF(N298="základní",J298,0)</f>
        <v>0</v>
      </c>
      <c r="BF298" s="147">
        <f>IF(N298="snížená",J298,0)</f>
        <v>0</v>
      </c>
      <c r="BG298" s="147">
        <f>IF(N298="zákl. přenesená",J298,0)</f>
        <v>0</v>
      </c>
      <c r="BH298" s="147">
        <f>IF(N298="sníž. přenesená",J298,0)</f>
        <v>0</v>
      </c>
      <c r="BI298" s="147">
        <f>IF(N298="nulová",J298,0)</f>
        <v>0</v>
      </c>
      <c r="BJ298" s="16" t="s">
        <v>83</v>
      </c>
      <c r="BK298" s="147">
        <f>ROUND(I298*H298,2)</f>
        <v>0</v>
      </c>
      <c r="BL298" s="16" t="s">
        <v>148</v>
      </c>
      <c r="BM298" s="146" t="s">
        <v>636</v>
      </c>
    </row>
    <row r="299" spans="2:65" s="1" customFormat="1">
      <c r="B299" s="31"/>
      <c r="D299" s="148" t="s">
        <v>150</v>
      </c>
      <c r="F299" s="149" t="s">
        <v>637</v>
      </c>
      <c r="I299" s="150"/>
      <c r="L299" s="31"/>
      <c r="M299" s="151"/>
      <c r="T299" s="55"/>
      <c r="AT299" s="16" t="s">
        <v>150</v>
      </c>
      <c r="AU299" s="16" t="s">
        <v>89</v>
      </c>
    </row>
    <row r="300" spans="2:65" s="1" customFormat="1">
      <c r="B300" s="31"/>
      <c r="D300" s="152" t="s">
        <v>151</v>
      </c>
      <c r="F300" s="153" t="s">
        <v>638</v>
      </c>
      <c r="I300" s="150"/>
      <c r="L300" s="31"/>
      <c r="M300" s="151"/>
      <c r="T300" s="55"/>
      <c r="AT300" s="16" t="s">
        <v>151</v>
      </c>
      <c r="AU300" s="16" t="s">
        <v>89</v>
      </c>
    </row>
    <row r="301" spans="2:65" s="1" customFormat="1" ht="24.2" customHeight="1">
      <c r="B301" s="31"/>
      <c r="C301" s="168" t="s">
        <v>563</v>
      </c>
      <c r="D301" s="168" t="s">
        <v>205</v>
      </c>
      <c r="E301" s="169" t="s">
        <v>639</v>
      </c>
      <c r="F301" s="170" t="s">
        <v>640</v>
      </c>
      <c r="G301" s="171" t="s">
        <v>146</v>
      </c>
      <c r="H301" s="172">
        <v>118.32</v>
      </c>
      <c r="I301" s="173"/>
      <c r="J301" s="174">
        <f>ROUND(I301*H301,2)</f>
        <v>0</v>
      </c>
      <c r="K301" s="170" t="s">
        <v>147</v>
      </c>
      <c r="L301" s="175"/>
      <c r="M301" s="176" t="s">
        <v>1</v>
      </c>
      <c r="N301" s="177" t="s">
        <v>41</v>
      </c>
      <c r="P301" s="144">
        <f>O301*H301</f>
        <v>0</v>
      </c>
      <c r="Q301" s="144">
        <v>0</v>
      </c>
      <c r="R301" s="144">
        <f>Q301*H301</f>
        <v>0</v>
      </c>
      <c r="S301" s="144">
        <v>0</v>
      </c>
      <c r="T301" s="145">
        <f>S301*H301</f>
        <v>0</v>
      </c>
      <c r="AR301" s="146" t="s">
        <v>194</v>
      </c>
      <c r="AT301" s="146" t="s">
        <v>205</v>
      </c>
      <c r="AU301" s="146" t="s">
        <v>89</v>
      </c>
      <c r="AY301" s="16" t="s">
        <v>141</v>
      </c>
      <c r="BE301" s="147">
        <f>IF(N301="základní",J301,0)</f>
        <v>0</v>
      </c>
      <c r="BF301" s="147">
        <f>IF(N301="snížená",J301,0)</f>
        <v>0</v>
      </c>
      <c r="BG301" s="147">
        <f>IF(N301="zákl. přenesená",J301,0)</f>
        <v>0</v>
      </c>
      <c r="BH301" s="147">
        <f>IF(N301="sníž. přenesená",J301,0)</f>
        <v>0</v>
      </c>
      <c r="BI301" s="147">
        <f>IF(N301="nulová",J301,0)</f>
        <v>0</v>
      </c>
      <c r="BJ301" s="16" t="s">
        <v>83</v>
      </c>
      <c r="BK301" s="147">
        <f>ROUND(I301*H301,2)</f>
        <v>0</v>
      </c>
      <c r="BL301" s="16" t="s">
        <v>148</v>
      </c>
      <c r="BM301" s="146" t="s">
        <v>641</v>
      </c>
    </row>
    <row r="302" spans="2:65" s="1" customFormat="1">
      <c r="B302" s="31"/>
      <c r="D302" s="148" t="s">
        <v>150</v>
      </c>
      <c r="F302" s="149" t="s">
        <v>640</v>
      </c>
      <c r="I302" s="150"/>
      <c r="L302" s="31"/>
      <c r="M302" s="151"/>
      <c r="T302" s="55"/>
      <c r="AT302" s="16" t="s">
        <v>150</v>
      </c>
      <c r="AU302" s="16" t="s">
        <v>89</v>
      </c>
    </row>
    <row r="303" spans="2:65" s="12" customFormat="1">
      <c r="B303" s="154"/>
      <c r="D303" s="148" t="s">
        <v>153</v>
      </c>
      <c r="E303" s="155" t="s">
        <v>1</v>
      </c>
      <c r="F303" s="156" t="s">
        <v>642</v>
      </c>
      <c r="H303" s="157">
        <v>118.32</v>
      </c>
      <c r="I303" s="158"/>
      <c r="L303" s="154"/>
      <c r="M303" s="159"/>
      <c r="T303" s="160"/>
      <c r="AT303" s="155" t="s">
        <v>153</v>
      </c>
      <c r="AU303" s="155" t="s">
        <v>89</v>
      </c>
      <c r="AV303" s="12" t="s">
        <v>89</v>
      </c>
      <c r="AW303" s="12" t="s">
        <v>33</v>
      </c>
      <c r="AX303" s="12" t="s">
        <v>76</v>
      </c>
      <c r="AY303" s="155" t="s">
        <v>141</v>
      </c>
    </row>
    <row r="304" spans="2:65" s="13" customFormat="1">
      <c r="B304" s="161"/>
      <c r="D304" s="148" t="s">
        <v>153</v>
      </c>
      <c r="E304" s="162" t="s">
        <v>1</v>
      </c>
      <c r="F304" s="163" t="s">
        <v>168</v>
      </c>
      <c r="H304" s="164">
        <v>118.32</v>
      </c>
      <c r="I304" s="165"/>
      <c r="L304" s="161"/>
      <c r="M304" s="166"/>
      <c r="T304" s="167"/>
      <c r="AT304" s="162" t="s">
        <v>153</v>
      </c>
      <c r="AU304" s="162" t="s">
        <v>89</v>
      </c>
      <c r="AV304" s="13" t="s">
        <v>148</v>
      </c>
      <c r="AW304" s="13" t="s">
        <v>33</v>
      </c>
      <c r="AX304" s="13" t="s">
        <v>83</v>
      </c>
      <c r="AY304" s="162" t="s">
        <v>141</v>
      </c>
    </row>
    <row r="305" spans="2:65" s="1" customFormat="1" ht="24.2" customHeight="1">
      <c r="B305" s="31"/>
      <c r="C305" s="135" t="s">
        <v>643</v>
      </c>
      <c r="D305" s="135" t="s">
        <v>143</v>
      </c>
      <c r="E305" s="136" t="s">
        <v>644</v>
      </c>
      <c r="F305" s="137" t="s">
        <v>645</v>
      </c>
      <c r="G305" s="138" t="s">
        <v>146</v>
      </c>
      <c r="H305" s="139">
        <v>665</v>
      </c>
      <c r="I305" s="140"/>
      <c r="J305" s="141">
        <f>ROUND(I305*H305,2)</f>
        <v>0</v>
      </c>
      <c r="K305" s="137" t="s">
        <v>147</v>
      </c>
      <c r="L305" s="31"/>
      <c r="M305" s="142" t="s">
        <v>1</v>
      </c>
      <c r="N305" s="143" t="s">
        <v>41</v>
      </c>
      <c r="P305" s="144">
        <f>O305*H305</f>
        <v>0</v>
      </c>
      <c r="Q305" s="144">
        <v>0</v>
      </c>
      <c r="R305" s="144">
        <f>Q305*H305</f>
        <v>0</v>
      </c>
      <c r="S305" s="144">
        <v>0</v>
      </c>
      <c r="T305" s="145">
        <f>S305*H305</f>
        <v>0</v>
      </c>
      <c r="AR305" s="146" t="s">
        <v>148</v>
      </c>
      <c r="AT305" s="146" t="s">
        <v>143</v>
      </c>
      <c r="AU305" s="146" t="s">
        <v>89</v>
      </c>
      <c r="AY305" s="16" t="s">
        <v>141</v>
      </c>
      <c r="BE305" s="147">
        <f>IF(N305="základní",J305,0)</f>
        <v>0</v>
      </c>
      <c r="BF305" s="147">
        <f>IF(N305="snížená",J305,0)</f>
        <v>0</v>
      </c>
      <c r="BG305" s="147">
        <f>IF(N305="zákl. přenesená",J305,0)</f>
        <v>0</v>
      </c>
      <c r="BH305" s="147">
        <f>IF(N305="sníž. přenesená",J305,0)</f>
        <v>0</v>
      </c>
      <c r="BI305" s="147">
        <f>IF(N305="nulová",J305,0)</f>
        <v>0</v>
      </c>
      <c r="BJ305" s="16" t="s">
        <v>83</v>
      </c>
      <c r="BK305" s="147">
        <f>ROUND(I305*H305,2)</f>
        <v>0</v>
      </c>
      <c r="BL305" s="16" t="s">
        <v>148</v>
      </c>
      <c r="BM305" s="146" t="s">
        <v>646</v>
      </c>
    </row>
    <row r="306" spans="2:65" s="1" customFormat="1">
      <c r="B306" s="31"/>
      <c r="D306" s="148" t="s">
        <v>150</v>
      </c>
      <c r="F306" s="149" t="s">
        <v>645</v>
      </c>
      <c r="I306" s="150"/>
      <c r="L306" s="31"/>
      <c r="M306" s="151"/>
      <c r="T306" s="55"/>
      <c r="AT306" s="16" t="s">
        <v>150</v>
      </c>
      <c r="AU306" s="16" t="s">
        <v>89</v>
      </c>
    </row>
    <row r="307" spans="2:65" s="1" customFormat="1">
      <c r="B307" s="31"/>
      <c r="D307" s="152" t="s">
        <v>151</v>
      </c>
      <c r="F307" s="153" t="s">
        <v>647</v>
      </c>
      <c r="I307" s="150"/>
      <c r="L307" s="31"/>
      <c r="M307" s="151"/>
      <c r="T307" s="55"/>
      <c r="AT307" s="16" t="s">
        <v>151</v>
      </c>
      <c r="AU307" s="16" t="s">
        <v>89</v>
      </c>
    </row>
    <row r="308" spans="2:65" s="11" customFormat="1" ht="22.9" customHeight="1">
      <c r="B308" s="123"/>
      <c r="D308" s="124" t="s">
        <v>75</v>
      </c>
      <c r="E308" s="133" t="s">
        <v>423</v>
      </c>
      <c r="F308" s="133" t="s">
        <v>648</v>
      </c>
      <c r="I308" s="126"/>
      <c r="J308" s="134">
        <f>BK308</f>
        <v>0</v>
      </c>
      <c r="L308" s="123"/>
      <c r="M308" s="128"/>
      <c r="P308" s="129">
        <f>SUM(P309:P326)</f>
        <v>0</v>
      </c>
      <c r="R308" s="129">
        <f>SUM(R309:R326)</f>
        <v>0</v>
      </c>
      <c r="T308" s="130">
        <f>SUM(T309:T326)</f>
        <v>0</v>
      </c>
      <c r="AR308" s="124" t="s">
        <v>83</v>
      </c>
      <c r="AT308" s="131" t="s">
        <v>75</v>
      </c>
      <c r="AU308" s="131" t="s">
        <v>83</v>
      </c>
      <c r="AY308" s="124" t="s">
        <v>141</v>
      </c>
      <c r="BK308" s="132">
        <f>SUM(BK309:BK326)</f>
        <v>0</v>
      </c>
    </row>
    <row r="309" spans="2:65" s="1" customFormat="1" ht="33" customHeight="1">
      <c r="B309" s="31"/>
      <c r="C309" s="135" t="s">
        <v>567</v>
      </c>
      <c r="D309" s="135" t="s">
        <v>143</v>
      </c>
      <c r="E309" s="136" t="s">
        <v>649</v>
      </c>
      <c r="F309" s="137" t="s">
        <v>650</v>
      </c>
      <c r="G309" s="138" t="s">
        <v>146</v>
      </c>
      <c r="H309" s="139">
        <v>278.25</v>
      </c>
      <c r="I309" s="140"/>
      <c r="J309" s="141">
        <f>ROUND(I309*H309,2)</f>
        <v>0</v>
      </c>
      <c r="K309" s="137" t="s">
        <v>147</v>
      </c>
      <c r="L309" s="31"/>
      <c r="M309" s="142" t="s">
        <v>1</v>
      </c>
      <c r="N309" s="143" t="s">
        <v>41</v>
      </c>
      <c r="P309" s="144">
        <f>O309*H309</f>
        <v>0</v>
      </c>
      <c r="Q309" s="144">
        <v>0</v>
      </c>
      <c r="R309" s="144">
        <f>Q309*H309</f>
        <v>0</v>
      </c>
      <c r="S309" s="144">
        <v>0</v>
      </c>
      <c r="T309" s="145">
        <f>S309*H309</f>
        <v>0</v>
      </c>
      <c r="AR309" s="146" t="s">
        <v>148</v>
      </c>
      <c r="AT309" s="146" t="s">
        <v>143</v>
      </c>
      <c r="AU309" s="146" t="s">
        <v>89</v>
      </c>
      <c r="AY309" s="16" t="s">
        <v>141</v>
      </c>
      <c r="BE309" s="147">
        <f>IF(N309="základní",J309,0)</f>
        <v>0</v>
      </c>
      <c r="BF309" s="147">
        <f>IF(N309="snížená",J309,0)</f>
        <v>0</v>
      </c>
      <c r="BG309" s="147">
        <f>IF(N309="zákl. přenesená",J309,0)</f>
        <v>0</v>
      </c>
      <c r="BH309" s="147">
        <f>IF(N309="sníž. přenesená",J309,0)</f>
        <v>0</v>
      </c>
      <c r="BI309" s="147">
        <f>IF(N309="nulová",J309,0)</f>
        <v>0</v>
      </c>
      <c r="BJ309" s="16" t="s">
        <v>83</v>
      </c>
      <c r="BK309" s="147">
        <f>ROUND(I309*H309,2)</f>
        <v>0</v>
      </c>
      <c r="BL309" s="16" t="s">
        <v>148</v>
      </c>
      <c r="BM309" s="146" t="s">
        <v>651</v>
      </c>
    </row>
    <row r="310" spans="2:65" s="1" customFormat="1">
      <c r="B310" s="31"/>
      <c r="D310" s="148" t="s">
        <v>150</v>
      </c>
      <c r="F310" s="149" t="s">
        <v>650</v>
      </c>
      <c r="I310" s="150"/>
      <c r="L310" s="31"/>
      <c r="M310" s="151"/>
      <c r="T310" s="55"/>
      <c r="AT310" s="16" t="s">
        <v>150</v>
      </c>
      <c r="AU310" s="16" t="s">
        <v>89</v>
      </c>
    </row>
    <row r="311" spans="2:65" s="1" customFormat="1">
      <c r="B311" s="31"/>
      <c r="D311" s="152" t="s">
        <v>151</v>
      </c>
      <c r="F311" s="153" t="s">
        <v>652</v>
      </c>
      <c r="I311" s="150"/>
      <c r="L311" s="31"/>
      <c r="M311" s="151"/>
      <c r="T311" s="55"/>
      <c r="AT311" s="16" t="s">
        <v>151</v>
      </c>
      <c r="AU311" s="16" t="s">
        <v>89</v>
      </c>
    </row>
    <row r="312" spans="2:65" s="14" customFormat="1">
      <c r="B312" s="182"/>
      <c r="D312" s="148" t="s">
        <v>153</v>
      </c>
      <c r="E312" s="183" t="s">
        <v>1</v>
      </c>
      <c r="F312" s="184" t="s">
        <v>653</v>
      </c>
      <c r="H312" s="183" t="s">
        <v>1</v>
      </c>
      <c r="I312" s="185"/>
      <c r="L312" s="182"/>
      <c r="M312" s="186"/>
      <c r="T312" s="187"/>
      <c r="AT312" s="183" t="s">
        <v>153</v>
      </c>
      <c r="AU312" s="183" t="s">
        <v>89</v>
      </c>
      <c r="AV312" s="14" t="s">
        <v>83</v>
      </c>
      <c r="AW312" s="14" t="s">
        <v>33</v>
      </c>
      <c r="AX312" s="14" t="s">
        <v>76</v>
      </c>
      <c r="AY312" s="183" t="s">
        <v>141</v>
      </c>
    </row>
    <row r="313" spans="2:65" s="12" customFormat="1">
      <c r="B313" s="154"/>
      <c r="D313" s="148" t="s">
        <v>153</v>
      </c>
      <c r="E313" s="155" t="s">
        <v>1</v>
      </c>
      <c r="F313" s="156" t="s">
        <v>654</v>
      </c>
      <c r="H313" s="157">
        <v>278.25</v>
      </c>
      <c r="I313" s="158"/>
      <c r="L313" s="154"/>
      <c r="M313" s="159"/>
      <c r="T313" s="160"/>
      <c r="AT313" s="155" t="s">
        <v>153</v>
      </c>
      <c r="AU313" s="155" t="s">
        <v>89</v>
      </c>
      <c r="AV313" s="12" t="s">
        <v>89</v>
      </c>
      <c r="AW313" s="12" t="s">
        <v>33</v>
      </c>
      <c r="AX313" s="12" t="s">
        <v>76</v>
      </c>
      <c r="AY313" s="155" t="s">
        <v>141</v>
      </c>
    </row>
    <row r="314" spans="2:65" s="13" customFormat="1">
      <c r="B314" s="161"/>
      <c r="D314" s="148" t="s">
        <v>153</v>
      </c>
      <c r="E314" s="162" t="s">
        <v>1</v>
      </c>
      <c r="F314" s="163" t="s">
        <v>168</v>
      </c>
      <c r="H314" s="164">
        <v>278.25</v>
      </c>
      <c r="I314" s="165"/>
      <c r="L314" s="161"/>
      <c r="M314" s="166"/>
      <c r="T314" s="167"/>
      <c r="AT314" s="162" t="s">
        <v>153</v>
      </c>
      <c r="AU314" s="162" t="s">
        <v>89</v>
      </c>
      <c r="AV314" s="13" t="s">
        <v>148</v>
      </c>
      <c r="AW314" s="13" t="s">
        <v>33</v>
      </c>
      <c r="AX314" s="13" t="s">
        <v>83</v>
      </c>
      <c r="AY314" s="162" t="s">
        <v>141</v>
      </c>
    </row>
    <row r="315" spans="2:65" s="1" customFormat="1" ht="76.349999999999994" customHeight="1">
      <c r="B315" s="31"/>
      <c r="C315" s="135" t="s">
        <v>655</v>
      </c>
      <c r="D315" s="135" t="s">
        <v>143</v>
      </c>
      <c r="E315" s="136" t="s">
        <v>656</v>
      </c>
      <c r="F315" s="137" t="s">
        <v>657</v>
      </c>
      <c r="G315" s="138" t="s">
        <v>146</v>
      </c>
      <c r="H315" s="139">
        <v>265</v>
      </c>
      <c r="I315" s="140"/>
      <c r="J315" s="141">
        <f>ROUND(I315*H315,2)</f>
        <v>0</v>
      </c>
      <c r="K315" s="137" t="s">
        <v>147</v>
      </c>
      <c r="L315" s="31"/>
      <c r="M315" s="142" t="s">
        <v>1</v>
      </c>
      <c r="N315" s="143" t="s">
        <v>41</v>
      </c>
      <c r="P315" s="144">
        <f>O315*H315</f>
        <v>0</v>
      </c>
      <c r="Q315" s="144">
        <v>0</v>
      </c>
      <c r="R315" s="144">
        <f>Q315*H315</f>
        <v>0</v>
      </c>
      <c r="S315" s="144">
        <v>0</v>
      </c>
      <c r="T315" s="145">
        <f>S315*H315</f>
        <v>0</v>
      </c>
      <c r="AR315" s="146" t="s">
        <v>148</v>
      </c>
      <c r="AT315" s="146" t="s">
        <v>143</v>
      </c>
      <c r="AU315" s="146" t="s">
        <v>89</v>
      </c>
      <c r="AY315" s="16" t="s">
        <v>141</v>
      </c>
      <c r="BE315" s="147">
        <f>IF(N315="základní",J315,0)</f>
        <v>0</v>
      </c>
      <c r="BF315" s="147">
        <f>IF(N315="snížená",J315,0)</f>
        <v>0</v>
      </c>
      <c r="BG315" s="147">
        <f>IF(N315="zákl. přenesená",J315,0)</f>
        <v>0</v>
      </c>
      <c r="BH315" s="147">
        <f>IF(N315="sníž. přenesená",J315,0)</f>
        <v>0</v>
      </c>
      <c r="BI315" s="147">
        <f>IF(N315="nulová",J315,0)</f>
        <v>0</v>
      </c>
      <c r="BJ315" s="16" t="s">
        <v>83</v>
      </c>
      <c r="BK315" s="147">
        <f>ROUND(I315*H315,2)</f>
        <v>0</v>
      </c>
      <c r="BL315" s="16" t="s">
        <v>148</v>
      </c>
      <c r="BM315" s="146" t="s">
        <v>658</v>
      </c>
    </row>
    <row r="316" spans="2:65" s="1" customFormat="1">
      <c r="B316" s="31"/>
      <c r="D316" s="148" t="s">
        <v>150</v>
      </c>
      <c r="F316" s="149" t="s">
        <v>659</v>
      </c>
      <c r="I316" s="150"/>
      <c r="L316" s="31"/>
      <c r="M316" s="151"/>
      <c r="T316" s="55"/>
      <c r="AT316" s="16" t="s">
        <v>150</v>
      </c>
      <c r="AU316" s="16" t="s">
        <v>89</v>
      </c>
    </row>
    <row r="317" spans="2:65" s="1" customFormat="1">
      <c r="B317" s="31"/>
      <c r="D317" s="152" t="s">
        <v>151</v>
      </c>
      <c r="F317" s="153" t="s">
        <v>660</v>
      </c>
      <c r="I317" s="150"/>
      <c r="L317" s="31"/>
      <c r="M317" s="151"/>
      <c r="T317" s="55"/>
      <c r="AT317" s="16" t="s">
        <v>151</v>
      </c>
      <c r="AU317" s="16" t="s">
        <v>89</v>
      </c>
    </row>
    <row r="318" spans="2:65" s="1" customFormat="1" ht="24.2" customHeight="1">
      <c r="B318" s="31"/>
      <c r="C318" s="168" t="s">
        <v>572</v>
      </c>
      <c r="D318" s="168" t="s">
        <v>205</v>
      </c>
      <c r="E318" s="169" t="s">
        <v>661</v>
      </c>
      <c r="F318" s="170" t="s">
        <v>662</v>
      </c>
      <c r="G318" s="171" t="s">
        <v>146</v>
      </c>
      <c r="H318" s="172">
        <v>260.10000000000002</v>
      </c>
      <c r="I318" s="173"/>
      <c r="J318" s="174">
        <f>ROUND(I318*H318,2)</f>
        <v>0</v>
      </c>
      <c r="K318" s="170" t="s">
        <v>147</v>
      </c>
      <c r="L318" s="175"/>
      <c r="M318" s="176" t="s">
        <v>1</v>
      </c>
      <c r="N318" s="177" t="s">
        <v>41</v>
      </c>
      <c r="P318" s="144">
        <f>O318*H318</f>
        <v>0</v>
      </c>
      <c r="Q318" s="144">
        <v>0</v>
      </c>
      <c r="R318" s="144">
        <f>Q318*H318</f>
        <v>0</v>
      </c>
      <c r="S318" s="144">
        <v>0</v>
      </c>
      <c r="T318" s="145">
        <f>S318*H318</f>
        <v>0</v>
      </c>
      <c r="AR318" s="146" t="s">
        <v>194</v>
      </c>
      <c r="AT318" s="146" t="s">
        <v>205</v>
      </c>
      <c r="AU318" s="146" t="s">
        <v>89</v>
      </c>
      <c r="AY318" s="16" t="s">
        <v>141</v>
      </c>
      <c r="BE318" s="147">
        <f>IF(N318="základní",J318,0)</f>
        <v>0</v>
      </c>
      <c r="BF318" s="147">
        <f>IF(N318="snížená",J318,0)</f>
        <v>0</v>
      </c>
      <c r="BG318" s="147">
        <f>IF(N318="zákl. přenesená",J318,0)</f>
        <v>0</v>
      </c>
      <c r="BH318" s="147">
        <f>IF(N318="sníž. přenesená",J318,0)</f>
        <v>0</v>
      </c>
      <c r="BI318" s="147">
        <f>IF(N318="nulová",J318,0)</f>
        <v>0</v>
      </c>
      <c r="BJ318" s="16" t="s">
        <v>83</v>
      </c>
      <c r="BK318" s="147">
        <f>ROUND(I318*H318,2)</f>
        <v>0</v>
      </c>
      <c r="BL318" s="16" t="s">
        <v>148</v>
      </c>
      <c r="BM318" s="146" t="s">
        <v>663</v>
      </c>
    </row>
    <row r="319" spans="2:65" s="1" customFormat="1">
      <c r="B319" s="31"/>
      <c r="D319" s="148" t="s">
        <v>150</v>
      </c>
      <c r="F319" s="149" t="s">
        <v>662</v>
      </c>
      <c r="I319" s="150"/>
      <c r="L319" s="31"/>
      <c r="M319" s="151"/>
      <c r="T319" s="55"/>
      <c r="AT319" s="16" t="s">
        <v>150</v>
      </c>
      <c r="AU319" s="16" t="s">
        <v>89</v>
      </c>
    </row>
    <row r="320" spans="2:65" s="14" customFormat="1">
      <c r="B320" s="182"/>
      <c r="D320" s="148" t="s">
        <v>153</v>
      </c>
      <c r="E320" s="183" t="s">
        <v>1</v>
      </c>
      <c r="F320" s="184" t="s">
        <v>664</v>
      </c>
      <c r="H320" s="183" t="s">
        <v>1</v>
      </c>
      <c r="I320" s="185"/>
      <c r="L320" s="182"/>
      <c r="M320" s="186"/>
      <c r="T320" s="187"/>
      <c r="AT320" s="183" t="s">
        <v>153</v>
      </c>
      <c r="AU320" s="183" t="s">
        <v>89</v>
      </c>
      <c r="AV320" s="14" t="s">
        <v>83</v>
      </c>
      <c r="AW320" s="14" t="s">
        <v>33</v>
      </c>
      <c r="AX320" s="14" t="s">
        <v>76</v>
      </c>
      <c r="AY320" s="183" t="s">
        <v>141</v>
      </c>
    </row>
    <row r="321" spans="2:65" s="12" customFormat="1">
      <c r="B321" s="154"/>
      <c r="D321" s="148" t="s">
        <v>153</v>
      </c>
      <c r="E321" s="155" t="s">
        <v>1</v>
      </c>
      <c r="F321" s="156" t="s">
        <v>665</v>
      </c>
      <c r="H321" s="157">
        <v>260.10000000000002</v>
      </c>
      <c r="I321" s="158"/>
      <c r="L321" s="154"/>
      <c r="M321" s="159"/>
      <c r="T321" s="160"/>
      <c r="AT321" s="155" t="s">
        <v>153</v>
      </c>
      <c r="AU321" s="155" t="s">
        <v>89</v>
      </c>
      <c r="AV321" s="12" t="s">
        <v>89</v>
      </c>
      <c r="AW321" s="12" t="s">
        <v>33</v>
      </c>
      <c r="AX321" s="12" t="s">
        <v>76</v>
      </c>
      <c r="AY321" s="155" t="s">
        <v>141</v>
      </c>
    </row>
    <row r="322" spans="2:65" s="13" customFormat="1">
      <c r="B322" s="161"/>
      <c r="D322" s="148" t="s">
        <v>153</v>
      </c>
      <c r="E322" s="162" t="s">
        <v>1</v>
      </c>
      <c r="F322" s="163" t="s">
        <v>168</v>
      </c>
      <c r="H322" s="164">
        <v>260.10000000000002</v>
      </c>
      <c r="I322" s="165"/>
      <c r="L322" s="161"/>
      <c r="M322" s="166"/>
      <c r="T322" s="167"/>
      <c r="AT322" s="162" t="s">
        <v>153</v>
      </c>
      <c r="AU322" s="162" t="s">
        <v>89</v>
      </c>
      <c r="AV322" s="13" t="s">
        <v>148</v>
      </c>
      <c r="AW322" s="13" t="s">
        <v>33</v>
      </c>
      <c r="AX322" s="13" t="s">
        <v>83</v>
      </c>
      <c r="AY322" s="162" t="s">
        <v>141</v>
      </c>
    </row>
    <row r="323" spans="2:65" s="1" customFormat="1" ht="24.2" customHeight="1">
      <c r="B323" s="31"/>
      <c r="C323" s="168" t="s">
        <v>666</v>
      </c>
      <c r="D323" s="168" t="s">
        <v>205</v>
      </c>
      <c r="E323" s="169" t="s">
        <v>667</v>
      </c>
      <c r="F323" s="170" t="s">
        <v>668</v>
      </c>
      <c r="G323" s="171" t="s">
        <v>146</v>
      </c>
      <c r="H323" s="172">
        <v>10.199999999999999</v>
      </c>
      <c r="I323" s="173"/>
      <c r="J323" s="174">
        <f>ROUND(I323*H323,2)</f>
        <v>0</v>
      </c>
      <c r="K323" s="170" t="s">
        <v>147</v>
      </c>
      <c r="L323" s="175"/>
      <c r="M323" s="176" t="s">
        <v>1</v>
      </c>
      <c r="N323" s="177" t="s">
        <v>41</v>
      </c>
      <c r="P323" s="144">
        <f>O323*H323</f>
        <v>0</v>
      </c>
      <c r="Q323" s="144">
        <v>0</v>
      </c>
      <c r="R323" s="144">
        <f>Q323*H323</f>
        <v>0</v>
      </c>
      <c r="S323" s="144">
        <v>0</v>
      </c>
      <c r="T323" s="145">
        <f>S323*H323</f>
        <v>0</v>
      </c>
      <c r="AR323" s="146" t="s">
        <v>194</v>
      </c>
      <c r="AT323" s="146" t="s">
        <v>205</v>
      </c>
      <c r="AU323" s="146" t="s">
        <v>89</v>
      </c>
      <c r="AY323" s="16" t="s">
        <v>141</v>
      </c>
      <c r="BE323" s="147">
        <f>IF(N323="základní",J323,0)</f>
        <v>0</v>
      </c>
      <c r="BF323" s="147">
        <f>IF(N323="snížená",J323,0)</f>
        <v>0</v>
      </c>
      <c r="BG323" s="147">
        <f>IF(N323="zákl. přenesená",J323,0)</f>
        <v>0</v>
      </c>
      <c r="BH323" s="147">
        <f>IF(N323="sníž. přenesená",J323,0)</f>
        <v>0</v>
      </c>
      <c r="BI323" s="147">
        <f>IF(N323="nulová",J323,0)</f>
        <v>0</v>
      </c>
      <c r="BJ323" s="16" t="s">
        <v>83</v>
      </c>
      <c r="BK323" s="147">
        <f>ROUND(I323*H323,2)</f>
        <v>0</v>
      </c>
      <c r="BL323" s="16" t="s">
        <v>148</v>
      </c>
      <c r="BM323" s="146" t="s">
        <v>669</v>
      </c>
    </row>
    <row r="324" spans="2:65" s="1" customFormat="1">
      <c r="B324" s="31"/>
      <c r="D324" s="148" t="s">
        <v>150</v>
      </c>
      <c r="F324" s="149" t="s">
        <v>668</v>
      </c>
      <c r="I324" s="150"/>
      <c r="L324" s="31"/>
      <c r="M324" s="151"/>
      <c r="T324" s="55"/>
      <c r="AT324" s="16" t="s">
        <v>150</v>
      </c>
      <c r="AU324" s="16" t="s">
        <v>89</v>
      </c>
    </row>
    <row r="325" spans="2:65" s="12" customFormat="1">
      <c r="B325" s="154"/>
      <c r="D325" s="148" t="s">
        <v>153</v>
      </c>
      <c r="E325" s="155" t="s">
        <v>1</v>
      </c>
      <c r="F325" s="156" t="s">
        <v>670</v>
      </c>
      <c r="H325" s="157">
        <v>10.199999999999999</v>
      </c>
      <c r="I325" s="158"/>
      <c r="L325" s="154"/>
      <c r="M325" s="159"/>
      <c r="T325" s="160"/>
      <c r="AT325" s="155" t="s">
        <v>153</v>
      </c>
      <c r="AU325" s="155" t="s">
        <v>89</v>
      </c>
      <c r="AV325" s="12" t="s">
        <v>89</v>
      </c>
      <c r="AW325" s="12" t="s">
        <v>33</v>
      </c>
      <c r="AX325" s="12" t="s">
        <v>76</v>
      </c>
      <c r="AY325" s="155" t="s">
        <v>141</v>
      </c>
    </row>
    <row r="326" spans="2:65" s="13" customFormat="1">
      <c r="B326" s="161"/>
      <c r="D326" s="148" t="s">
        <v>153</v>
      </c>
      <c r="E326" s="162" t="s">
        <v>1</v>
      </c>
      <c r="F326" s="163" t="s">
        <v>168</v>
      </c>
      <c r="H326" s="164">
        <v>10.199999999999999</v>
      </c>
      <c r="I326" s="165"/>
      <c r="L326" s="161"/>
      <c r="M326" s="166"/>
      <c r="T326" s="167"/>
      <c r="AT326" s="162" t="s">
        <v>153</v>
      </c>
      <c r="AU326" s="162" t="s">
        <v>89</v>
      </c>
      <c r="AV326" s="13" t="s">
        <v>148</v>
      </c>
      <c r="AW326" s="13" t="s">
        <v>33</v>
      </c>
      <c r="AX326" s="13" t="s">
        <v>83</v>
      </c>
      <c r="AY326" s="162" t="s">
        <v>141</v>
      </c>
    </row>
    <row r="327" spans="2:65" s="11" customFormat="1" ht="22.9" customHeight="1">
      <c r="B327" s="123"/>
      <c r="D327" s="124" t="s">
        <v>75</v>
      </c>
      <c r="E327" s="133" t="s">
        <v>194</v>
      </c>
      <c r="F327" s="133" t="s">
        <v>671</v>
      </c>
      <c r="I327" s="126"/>
      <c r="J327" s="134">
        <f>BK327</f>
        <v>0</v>
      </c>
      <c r="L327" s="123"/>
      <c r="M327" s="128"/>
      <c r="P327" s="129">
        <f>SUM(P328:P337)</f>
        <v>0</v>
      </c>
      <c r="R327" s="129">
        <f>SUM(R328:R337)</f>
        <v>0</v>
      </c>
      <c r="T327" s="130">
        <f>SUM(T328:T337)</f>
        <v>0</v>
      </c>
      <c r="AR327" s="124" t="s">
        <v>83</v>
      </c>
      <c r="AT327" s="131" t="s">
        <v>75</v>
      </c>
      <c r="AU327" s="131" t="s">
        <v>83</v>
      </c>
      <c r="AY327" s="124" t="s">
        <v>141</v>
      </c>
      <c r="BK327" s="132">
        <f>SUM(BK328:BK337)</f>
        <v>0</v>
      </c>
    </row>
    <row r="328" spans="2:65" s="1" customFormat="1" ht="37.9" customHeight="1">
      <c r="B328" s="31"/>
      <c r="C328" s="135" t="s">
        <v>575</v>
      </c>
      <c r="D328" s="135" t="s">
        <v>143</v>
      </c>
      <c r="E328" s="136" t="s">
        <v>672</v>
      </c>
      <c r="F328" s="137" t="s">
        <v>673</v>
      </c>
      <c r="G328" s="138" t="s">
        <v>300</v>
      </c>
      <c r="H328" s="139">
        <v>2</v>
      </c>
      <c r="I328" s="140"/>
      <c r="J328" s="141">
        <f>ROUND(I328*H328,2)</f>
        <v>0</v>
      </c>
      <c r="K328" s="137" t="s">
        <v>147</v>
      </c>
      <c r="L328" s="31"/>
      <c r="M328" s="142" t="s">
        <v>1</v>
      </c>
      <c r="N328" s="143" t="s">
        <v>41</v>
      </c>
      <c r="P328" s="144">
        <f>O328*H328</f>
        <v>0</v>
      </c>
      <c r="Q328" s="144">
        <v>0</v>
      </c>
      <c r="R328" s="144">
        <f>Q328*H328</f>
        <v>0</v>
      </c>
      <c r="S328" s="144">
        <v>0</v>
      </c>
      <c r="T328" s="145">
        <f>S328*H328</f>
        <v>0</v>
      </c>
      <c r="AR328" s="146" t="s">
        <v>148</v>
      </c>
      <c r="AT328" s="146" t="s">
        <v>143</v>
      </c>
      <c r="AU328" s="146" t="s">
        <v>89</v>
      </c>
      <c r="AY328" s="16" t="s">
        <v>141</v>
      </c>
      <c r="BE328" s="147">
        <f>IF(N328="základní",J328,0)</f>
        <v>0</v>
      </c>
      <c r="BF328" s="147">
        <f>IF(N328="snížená",J328,0)</f>
        <v>0</v>
      </c>
      <c r="BG328" s="147">
        <f>IF(N328="zákl. přenesená",J328,0)</f>
        <v>0</v>
      </c>
      <c r="BH328" s="147">
        <f>IF(N328="sníž. přenesená",J328,0)</f>
        <v>0</v>
      </c>
      <c r="BI328" s="147">
        <f>IF(N328="nulová",J328,0)</f>
        <v>0</v>
      </c>
      <c r="BJ328" s="16" t="s">
        <v>83</v>
      </c>
      <c r="BK328" s="147">
        <f>ROUND(I328*H328,2)</f>
        <v>0</v>
      </c>
      <c r="BL328" s="16" t="s">
        <v>148</v>
      </c>
      <c r="BM328" s="146" t="s">
        <v>674</v>
      </c>
    </row>
    <row r="329" spans="2:65" s="1" customFormat="1">
      <c r="B329" s="31"/>
      <c r="D329" s="148" t="s">
        <v>150</v>
      </c>
      <c r="F329" s="149" t="s">
        <v>673</v>
      </c>
      <c r="I329" s="150"/>
      <c r="L329" s="31"/>
      <c r="M329" s="151"/>
      <c r="T329" s="55"/>
      <c r="AT329" s="16" t="s">
        <v>150</v>
      </c>
      <c r="AU329" s="16" t="s">
        <v>89</v>
      </c>
    </row>
    <row r="330" spans="2:65" s="1" customFormat="1">
      <c r="B330" s="31"/>
      <c r="D330" s="152" t="s">
        <v>151</v>
      </c>
      <c r="F330" s="153" t="s">
        <v>675</v>
      </c>
      <c r="I330" s="150"/>
      <c r="L330" s="31"/>
      <c r="M330" s="151"/>
      <c r="T330" s="55"/>
      <c r="AT330" s="16" t="s">
        <v>151</v>
      </c>
      <c r="AU330" s="16" t="s">
        <v>89</v>
      </c>
    </row>
    <row r="331" spans="2:65" s="1" customFormat="1" ht="21.75" customHeight="1">
      <c r="B331" s="31"/>
      <c r="C331" s="168" t="s">
        <v>676</v>
      </c>
      <c r="D331" s="168" t="s">
        <v>205</v>
      </c>
      <c r="E331" s="169" t="s">
        <v>677</v>
      </c>
      <c r="F331" s="170" t="s">
        <v>678</v>
      </c>
      <c r="G331" s="171" t="s">
        <v>300</v>
      </c>
      <c r="H331" s="172">
        <v>2</v>
      </c>
      <c r="I331" s="173"/>
      <c r="J331" s="174">
        <f>ROUND(I331*H331,2)</f>
        <v>0</v>
      </c>
      <c r="K331" s="170" t="s">
        <v>147</v>
      </c>
      <c r="L331" s="175"/>
      <c r="M331" s="176" t="s">
        <v>1</v>
      </c>
      <c r="N331" s="177" t="s">
        <v>41</v>
      </c>
      <c r="P331" s="144">
        <f>O331*H331</f>
        <v>0</v>
      </c>
      <c r="Q331" s="144">
        <v>0</v>
      </c>
      <c r="R331" s="144">
        <f>Q331*H331</f>
        <v>0</v>
      </c>
      <c r="S331" s="144">
        <v>0</v>
      </c>
      <c r="T331" s="145">
        <f>S331*H331</f>
        <v>0</v>
      </c>
      <c r="AR331" s="146" t="s">
        <v>194</v>
      </c>
      <c r="AT331" s="146" t="s">
        <v>205</v>
      </c>
      <c r="AU331" s="146" t="s">
        <v>89</v>
      </c>
      <c r="AY331" s="16" t="s">
        <v>141</v>
      </c>
      <c r="BE331" s="147">
        <f>IF(N331="základní",J331,0)</f>
        <v>0</v>
      </c>
      <c r="BF331" s="147">
        <f>IF(N331="snížená",J331,0)</f>
        <v>0</v>
      </c>
      <c r="BG331" s="147">
        <f>IF(N331="zákl. přenesená",J331,0)</f>
        <v>0</v>
      </c>
      <c r="BH331" s="147">
        <f>IF(N331="sníž. přenesená",J331,0)</f>
        <v>0</v>
      </c>
      <c r="BI331" s="147">
        <f>IF(N331="nulová",J331,0)</f>
        <v>0</v>
      </c>
      <c r="BJ331" s="16" t="s">
        <v>83</v>
      </c>
      <c r="BK331" s="147">
        <f>ROUND(I331*H331,2)</f>
        <v>0</v>
      </c>
      <c r="BL331" s="16" t="s">
        <v>148</v>
      </c>
      <c r="BM331" s="146" t="s">
        <v>679</v>
      </c>
    </row>
    <row r="332" spans="2:65" s="1" customFormat="1">
      <c r="B332" s="31"/>
      <c r="D332" s="148" t="s">
        <v>150</v>
      </c>
      <c r="F332" s="149" t="s">
        <v>678</v>
      </c>
      <c r="I332" s="150"/>
      <c r="L332" s="31"/>
      <c r="M332" s="151"/>
      <c r="T332" s="55"/>
      <c r="AT332" s="16" t="s">
        <v>150</v>
      </c>
      <c r="AU332" s="16" t="s">
        <v>89</v>
      </c>
    </row>
    <row r="333" spans="2:65" s="1" customFormat="1" ht="37.9" customHeight="1">
      <c r="B333" s="31"/>
      <c r="C333" s="135" t="s">
        <v>583</v>
      </c>
      <c r="D333" s="135" t="s">
        <v>143</v>
      </c>
      <c r="E333" s="136" t="s">
        <v>680</v>
      </c>
      <c r="F333" s="137" t="s">
        <v>681</v>
      </c>
      <c r="G333" s="138" t="s">
        <v>300</v>
      </c>
      <c r="H333" s="139">
        <v>1</v>
      </c>
      <c r="I333" s="140"/>
      <c r="J333" s="141">
        <f>ROUND(I333*H333,2)</f>
        <v>0</v>
      </c>
      <c r="K333" s="137" t="s">
        <v>147</v>
      </c>
      <c r="L333" s="31"/>
      <c r="M333" s="142" t="s">
        <v>1</v>
      </c>
      <c r="N333" s="143" t="s">
        <v>41</v>
      </c>
      <c r="P333" s="144">
        <f>O333*H333</f>
        <v>0</v>
      </c>
      <c r="Q333" s="144">
        <v>0</v>
      </c>
      <c r="R333" s="144">
        <f>Q333*H333</f>
        <v>0</v>
      </c>
      <c r="S333" s="144">
        <v>0</v>
      </c>
      <c r="T333" s="145">
        <f>S333*H333</f>
        <v>0</v>
      </c>
      <c r="AR333" s="146" t="s">
        <v>148</v>
      </c>
      <c r="AT333" s="146" t="s">
        <v>143</v>
      </c>
      <c r="AU333" s="146" t="s">
        <v>89</v>
      </c>
      <c r="AY333" s="16" t="s">
        <v>141</v>
      </c>
      <c r="BE333" s="147">
        <f>IF(N333="základní",J333,0)</f>
        <v>0</v>
      </c>
      <c r="BF333" s="147">
        <f>IF(N333="snížená",J333,0)</f>
        <v>0</v>
      </c>
      <c r="BG333" s="147">
        <f>IF(N333="zákl. přenesená",J333,0)</f>
        <v>0</v>
      </c>
      <c r="BH333" s="147">
        <f>IF(N333="sníž. přenesená",J333,0)</f>
        <v>0</v>
      </c>
      <c r="BI333" s="147">
        <f>IF(N333="nulová",J333,0)</f>
        <v>0</v>
      </c>
      <c r="BJ333" s="16" t="s">
        <v>83</v>
      </c>
      <c r="BK333" s="147">
        <f>ROUND(I333*H333,2)</f>
        <v>0</v>
      </c>
      <c r="BL333" s="16" t="s">
        <v>148</v>
      </c>
      <c r="BM333" s="146" t="s">
        <v>682</v>
      </c>
    </row>
    <row r="334" spans="2:65" s="1" customFormat="1">
      <c r="B334" s="31"/>
      <c r="D334" s="148" t="s">
        <v>150</v>
      </c>
      <c r="F334" s="149" t="s">
        <v>681</v>
      </c>
      <c r="I334" s="150"/>
      <c r="L334" s="31"/>
      <c r="M334" s="151"/>
      <c r="T334" s="55"/>
      <c r="AT334" s="16" t="s">
        <v>150</v>
      </c>
      <c r="AU334" s="16" t="s">
        <v>89</v>
      </c>
    </row>
    <row r="335" spans="2:65" s="1" customFormat="1">
      <c r="B335" s="31"/>
      <c r="D335" s="152" t="s">
        <v>151</v>
      </c>
      <c r="F335" s="153" t="s">
        <v>683</v>
      </c>
      <c r="I335" s="150"/>
      <c r="L335" s="31"/>
      <c r="M335" s="151"/>
      <c r="T335" s="55"/>
      <c r="AT335" s="16" t="s">
        <v>151</v>
      </c>
      <c r="AU335" s="16" t="s">
        <v>89</v>
      </c>
    </row>
    <row r="336" spans="2:65" s="1" customFormat="1" ht="24.2" customHeight="1">
      <c r="B336" s="31"/>
      <c r="C336" s="168" t="s">
        <v>684</v>
      </c>
      <c r="D336" s="168" t="s">
        <v>205</v>
      </c>
      <c r="E336" s="169" t="s">
        <v>685</v>
      </c>
      <c r="F336" s="170" t="s">
        <v>686</v>
      </c>
      <c r="G336" s="171" t="s">
        <v>300</v>
      </c>
      <c r="H336" s="172">
        <v>1</v>
      </c>
      <c r="I336" s="173"/>
      <c r="J336" s="174">
        <f>ROUND(I336*H336,2)</f>
        <v>0</v>
      </c>
      <c r="K336" s="170" t="s">
        <v>147</v>
      </c>
      <c r="L336" s="175"/>
      <c r="M336" s="176" t="s">
        <v>1</v>
      </c>
      <c r="N336" s="177" t="s">
        <v>41</v>
      </c>
      <c r="P336" s="144">
        <f>O336*H336</f>
        <v>0</v>
      </c>
      <c r="Q336" s="144">
        <v>0</v>
      </c>
      <c r="R336" s="144">
        <f>Q336*H336</f>
        <v>0</v>
      </c>
      <c r="S336" s="144">
        <v>0</v>
      </c>
      <c r="T336" s="145">
        <f>S336*H336</f>
        <v>0</v>
      </c>
      <c r="AR336" s="146" t="s">
        <v>194</v>
      </c>
      <c r="AT336" s="146" t="s">
        <v>205</v>
      </c>
      <c r="AU336" s="146" t="s">
        <v>89</v>
      </c>
      <c r="AY336" s="16" t="s">
        <v>141</v>
      </c>
      <c r="BE336" s="147">
        <f>IF(N336="základní",J336,0)</f>
        <v>0</v>
      </c>
      <c r="BF336" s="147">
        <f>IF(N336="snížená",J336,0)</f>
        <v>0</v>
      </c>
      <c r="BG336" s="147">
        <f>IF(N336="zákl. přenesená",J336,0)</f>
        <v>0</v>
      </c>
      <c r="BH336" s="147">
        <f>IF(N336="sníž. přenesená",J336,0)</f>
        <v>0</v>
      </c>
      <c r="BI336" s="147">
        <f>IF(N336="nulová",J336,0)</f>
        <v>0</v>
      </c>
      <c r="BJ336" s="16" t="s">
        <v>83</v>
      </c>
      <c r="BK336" s="147">
        <f>ROUND(I336*H336,2)</f>
        <v>0</v>
      </c>
      <c r="BL336" s="16" t="s">
        <v>148</v>
      </c>
      <c r="BM336" s="146" t="s">
        <v>687</v>
      </c>
    </row>
    <row r="337" spans="2:65" s="1" customFormat="1">
      <c r="B337" s="31"/>
      <c r="D337" s="148" t="s">
        <v>150</v>
      </c>
      <c r="F337" s="149" t="s">
        <v>686</v>
      </c>
      <c r="I337" s="150"/>
      <c r="L337" s="31"/>
      <c r="M337" s="151"/>
      <c r="T337" s="55"/>
      <c r="AT337" s="16" t="s">
        <v>150</v>
      </c>
      <c r="AU337" s="16" t="s">
        <v>89</v>
      </c>
    </row>
    <row r="338" spans="2:65" s="11" customFormat="1" ht="22.9" customHeight="1">
      <c r="B338" s="123"/>
      <c r="D338" s="124" t="s">
        <v>75</v>
      </c>
      <c r="E338" s="133" t="s">
        <v>199</v>
      </c>
      <c r="F338" s="133" t="s">
        <v>309</v>
      </c>
      <c r="I338" s="126"/>
      <c r="J338" s="134">
        <f>BK338</f>
        <v>0</v>
      </c>
      <c r="L338" s="123"/>
      <c r="M338" s="128"/>
      <c r="P338" s="129">
        <f>SUM(P339:P402)</f>
        <v>0</v>
      </c>
      <c r="R338" s="129">
        <f>SUM(R339:R402)</f>
        <v>0</v>
      </c>
      <c r="T338" s="130">
        <f>SUM(T339:T402)</f>
        <v>0</v>
      </c>
      <c r="AR338" s="124" t="s">
        <v>83</v>
      </c>
      <c r="AT338" s="131" t="s">
        <v>75</v>
      </c>
      <c r="AU338" s="131" t="s">
        <v>83</v>
      </c>
      <c r="AY338" s="124" t="s">
        <v>141</v>
      </c>
      <c r="BK338" s="132">
        <f>SUM(BK339:BK402)</f>
        <v>0</v>
      </c>
    </row>
    <row r="339" spans="2:65" s="1" customFormat="1" ht="24.2" customHeight="1">
      <c r="B339" s="31"/>
      <c r="C339" s="135" t="s">
        <v>586</v>
      </c>
      <c r="D339" s="135" t="s">
        <v>143</v>
      </c>
      <c r="E339" s="136" t="s">
        <v>688</v>
      </c>
      <c r="F339" s="137" t="s">
        <v>689</v>
      </c>
      <c r="G339" s="138" t="s">
        <v>300</v>
      </c>
      <c r="H339" s="139">
        <v>8</v>
      </c>
      <c r="I339" s="140"/>
      <c r="J339" s="141">
        <f>ROUND(I339*H339,2)</f>
        <v>0</v>
      </c>
      <c r="K339" s="137" t="s">
        <v>147</v>
      </c>
      <c r="L339" s="31"/>
      <c r="M339" s="142" t="s">
        <v>1</v>
      </c>
      <c r="N339" s="143" t="s">
        <v>41</v>
      </c>
      <c r="P339" s="144">
        <f>O339*H339</f>
        <v>0</v>
      </c>
      <c r="Q339" s="144">
        <v>0</v>
      </c>
      <c r="R339" s="144">
        <f>Q339*H339</f>
        <v>0</v>
      </c>
      <c r="S339" s="144">
        <v>0</v>
      </c>
      <c r="T339" s="145">
        <f>S339*H339</f>
        <v>0</v>
      </c>
      <c r="AR339" s="146" t="s">
        <v>148</v>
      </c>
      <c r="AT339" s="146" t="s">
        <v>143</v>
      </c>
      <c r="AU339" s="146" t="s">
        <v>89</v>
      </c>
      <c r="AY339" s="16" t="s">
        <v>141</v>
      </c>
      <c r="BE339" s="147">
        <f>IF(N339="základní",J339,0)</f>
        <v>0</v>
      </c>
      <c r="BF339" s="147">
        <f>IF(N339="snížená",J339,0)</f>
        <v>0</v>
      </c>
      <c r="BG339" s="147">
        <f>IF(N339="zákl. přenesená",J339,0)</f>
        <v>0</v>
      </c>
      <c r="BH339" s="147">
        <f>IF(N339="sníž. přenesená",J339,0)</f>
        <v>0</v>
      </c>
      <c r="BI339" s="147">
        <f>IF(N339="nulová",J339,0)</f>
        <v>0</v>
      </c>
      <c r="BJ339" s="16" t="s">
        <v>83</v>
      </c>
      <c r="BK339" s="147">
        <f>ROUND(I339*H339,2)</f>
        <v>0</v>
      </c>
      <c r="BL339" s="16" t="s">
        <v>148</v>
      </c>
      <c r="BM339" s="146" t="s">
        <v>690</v>
      </c>
    </row>
    <row r="340" spans="2:65" s="1" customFormat="1">
      <c r="B340" s="31"/>
      <c r="D340" s="148" t="s">
        <v>150</v>
      </c>
      <c r="F340" s="149" t="s">
        <v>689</v>
      </c>
      <c r="I340" s="150"/>
      <c r="L340" s="31"/>
      <c r="M340" s="151"/>
      <c r="T340" s="55"/>
      <c r="AT340" s="16" t="s">
        <v>150</v>
      </c>
      <c r="AU340" s="16" t="s">
        <v>89</v>
      </c>
    </row>
    <row r="341" spans="2:65" s="1" customFormat="1">
      <c r="B341" s="31"/>
      <c r="D341" s="152" t="s">
        <v>151</v>
      </c>
      <c r="F341" s="153" t="s">
        <v>691</v>
      </c>
      <c r="I341" s="150"/>
      <c r="L341" s="31"/>
      <c r="M341" s="151"/>
      <c r="T341" s="55"/>
      <c r="AT341" s="16" t="s">
        <v>151</v>
      </c>
      <c r="AU341" s="16" t="s">
        <v>89</v>
      </c>
    </row>
    <row r="342" spans="2:65" s="1" customFormat="1" ht="16.5" customHeight="1">
      <c r="B342" s="31"/>
      <c r="C342" s="168" t="s">
        <v>692</v>
      </c>
      <c r="D342" s="168" t="s">
        <v>205</v>
      </c>
      <c r="E342" s="169" t="s">
        <v>693</v>
      </c>
      <c r="F342" s="170" t="s">
        <v>694</v>
      </c>
      <c r="G342" s="171" t="s">
        <v>300</v>
      </c>
      <c r="H342" s="172">
        <v>1</v>
      </c>
      <c r="I342" s="173"/>
      <c r="J342" s="174">
        <f>ROUND(I342*H342,2)</f>
        <v>0</v>
      </c>
      <c r="K342" s="170" t="s">
        <v>147</v>
      </c>
      <c r="L342" s="175"/>
      <c r="M342" s="176" t="s">
        <v>1</v>
      </c>
      <c r="N342" s="177" t="s">
        <v>41</v>
      </c>
      <c r="P342" s="144">
        <f>O342*H342</f>
        <v>0</v>
      </c>
      <c r="Q342" s="144">
        <v>0</v>
      </c>
      <c r="R342" s="144">
        <f>Q342*H342</f>
        <v>0</v>
      </c>
      <c r="S342" s="144">
        <v>0</v>
      </c>
      <c r="T342" s="145">
        <f>S342*H342</f>
        <v>0</v>
      </c>
      <c r="AR342" s="146" t="s">
        <v>194</v>
      </c>
      <c r="AT342" s="146" t="s">
        <v>205</v>
      </c>
      <c r="AU342" s="146" t="s">
        <v>89</v>
      </c>
      <c r="AY342" s="16" t="s">
        <v>141</v>
      </c>
      <c r="BE342" s="147">
        <f>IF(N342="základní",J342,0)</f>
        <v>0</v>
      </c>
      <c r="BF342" s="147">
        <f>IF(N342="snížená",J342,0)</f>
        <v>0</v>
      </c>
      <c r="BG342" s="147">
        <f>IF(N342="zákl. přenesená",J342,0)</f>
        <v>0</v>
      </c>
      <c r="BH342" s="147">
        <f>IF(N342="sníž. přenesená",J342,0)</f>
        <v>0</v>
      </c>
      <c r="BI342" s="147">
        <f>IF(N342="nulová",J342,0)</f>
        <v>0</v>
      </c>
      <c r="BJ342" s="16" t="s">
        <v>83</v>
      </c>
      <c r="BK342" s="147">
        <f>ROUND(I342*H342,2)</f>
        <v>0</v>
      </c>
      <c r="BL342" s="16" t="s">
        <v>148</v>
      </c>
      <c r="BM342" s="146" t="s">
        <v>695</v>
      </c>
    </row>
    <row r="343" spans="2:65" s="1" customFormat="1">
      <c r="B343" s="31"/>
      <c r="D343" s="148" t="s">
        <v>150</v>
      </c>
      <c r="F343" s="149" t="s">
        <v>694</v>
      </c>
      <c r="I343" s="150"/>
      <c r="L343" s="31"/>
      <c r="M343" s="151"/>
      <c r="T343" s="55"/>
      <c r="AT343" s="16" t="s">
        <v>150</v>
      </c>
      <c r="AU343" s="16" t="s">
        <v>89</v>
      </c>
    </row>
    <row r="344" spans="2:65" s="1" customFormat="1" ht="24.2" customHeight="1">
      <c r="B344" s="31"/>
      <c r="C344" s="168" t="s">
        <v>588</v>
      </c>
      <c r="D344" s="168" t="s">
        <v>205</v>
      </c>
      <c r="E344" s="169" t="s">
        <v>696</v>
      </c>
      <c r="F344" s="170" t="s">
        <v>697</v>
      </c>
      <c r="G344" s="171" t="s">
        <v>300</v>
      </c>
      <c r="H344" s="172">
        <v>4</v>
      </c>
      <c r="I344" s="173"/>
      <c r="J344" s="174">
        <f>ROUND(I344*H344,2)</f>
        <v>0</v>
      </c>
      <c r="K344" s="170" t="s">
        <v>147</v>
      </c>
      <c r="L344" s="175"/>
      <c r="M344" s="176" t="s">
        <v>1</v>
      </c>
      <c r="N344" s="177" t="s">
        <v>41</v>
      </c>
      <c r="P344" s="144">
        <f>O344*H344</f>
        <v>0</v>
      </c>
      <c r="Q344" s="144">
        <v>0</v>
      </c>
      <c r="R344" s="144">
        <f>Q344*H344</f>
        <v>0</v>
      </c>
      <c r="S344" s="144">
        <v>0</v>
      </c>
      <c r="T344" s="145">
        <f>S344*H344</f>
        <v>0</v>
      </c>
      <c r="AR344" s="146" t="s">
        <v>194</v>
      </c>
      <c r="AT344" s="146" t="s">
        <v>205</v>
      </c>
      <c r="AU344" s="146" t="s">
        <v>89</v>
      </c>
      <c r="AY344" s="16" t="s">
        <v>141</v>
      </c>
      <c r="BE344" s="147">
        <f>IF(N344="základní",J344,0)</f>
        <v>0</v>
      </c>
      <c r="BF344" s="147">
        <f>IF(N344="snížená",J344,0)</f>
        <v>0</v>
      </c>
      <c r="BG344" s="147">
        <f>IF(N344="zákl. přenesená",J344,0)</f>
        <v>0</v>
      </c>
      <c r="BH344" s="147">
        <f>IF(N344="sníž. přenesená",J344,0)</f>
        <v>0</v>
      </c>
      <c r="BI344" s="147">
        <f>IF(N344="nulová",J344,0)</f>
        <v>0</v>
      </c>
      <c r="BJ344" s="16" t="s">
        <v>83</v>
      </c>
      <c r="BK344" s="147">
        <f>ROUND(I344*H344,2)</f>
        <v>0</v>
      </c>
      <c r="BL344" s="16" t="s">
        <v>148</v>
      </c>
      <c r="BM344" s="146" t="s">
        <v>698</v>
      </c>
    </row>
    <row r="345" spans="2:65" s="1" customFormat="1">
      <c r="B345" s="31"/>
      <c r="D345" s="148" t="s">
        <v>150</v>
      </c>
      <c r="F345" s="149" t="s">
        <v>697</v>
      </c>
      <c r="I345" s="150"/>
      <c r="L345" s="31"/>
      <c r="M345" s="151"/>
      <c r="T345" s="55"/>
      <c r="AT345" s="16" t="s">
        <v>150</v>
      </c>
      <c r="AU345" s="16" t="s">
        <v>89</v>
      </c>
    </row>
    <row r="346" spans="2:65" s="1" customFormat="1" ht="16.5" customHeight="1">
      <c r="B346" s="31"/>
      <c r="C346" s="168" t="s">
        <v>699</v>
      </c>
      <c r="D346" s="168" t="s">
        <v>205</v>
      </c>
      <c r="E346" s="169" t="s">
        <v>700</v>
      </c>
      <c r="F346" s="170" t="s">
        <v>701</v>
      </c>
      <c r="G346" s="171" t="s">
        <v>300</v>
      </c>
      <c r="H346" s="172">
        <v>1</v>
      </c>
      <c r="I346" s="173"/>
      <c r="J346" s="174">
        <f>ROUND(I346*H346,2)</f>
        <v>0</v>
      </c>
      <c r="K346" s="170" t="s">
        <v>147</v>
      </c>
      <c r="L346" s="175"/>
      <c r="M346" s="176" t="s">
        <v>1</v>
      </c>
      <c r="N346" s="177" t="s">
        <v>41</v>
      </c>
      <c r="P346" s="144">
        <f>O346*H346</f>
        <v>0</v>
      </c>
      <c r="Q346" s="144">
        <v>0</v>
      </c>
      <c r="R346" s="144">
        <f>Q346*H346</f>
        <v>0</v>
      </c>
      <c r="S346" s="144">
        <v>0</v>
      </c>
      <c r="T346" s="145">
        <f>S346*H346</f>
        <v>0</v>
      </c>
      <c r="AR346" s="146" t="s">
        <v>194</v>
      </c>
      <c r="AT346" s="146" t="s">
        <v>205</v>
      </c>
      <c r="AU346" s="146" t="s">
        <v>89</v>
      </c>
      <c r="AY346" s="16" t="s">
        <v>141</v>
      </c>
      <c r="BE346" s="147">
        <f>IF(N346="základní",J346,0)</f>
        <v>0</v>
      </c>
      <c r="BF346" s="147">
        <f>IF(N346="snížená",J346,0)</f>
        <v>0</v>
      </c>
      <c r="BG346" s="147">
        <f>IF(N346="zákl. přenesená",J346,0)</f>
        <v>0</v>
      </c>
      <c r="BH346" s="147">
        <f>IF(N346="sníž. přenesená",J346,0)</f>
        <v>0</v>
      </c>
      <c r="BI346" s="147">
        <f>IF(N346="nulová",J346,0)</f>
        <v>0</v>
      </c>
      <c r="BJ346" s="16" t="s">
        <v>83</v>
      </c>
      <c r="BK346" s="147">
        <f>ROUND(I346*H346,2)</f>
        <v>0</v>
      </c>
      <c r="BL346" s="16" t="s">
        <v>148</v>
      </c>
      <c r="BM346" s="146" t="s">
        <v>702</v>
      </c>
    </row>
    <row r="347" spans="2:65" s="1" customFormat="1">
      <c r="B347" s="31"/>
      <c r="D347" s="148" t="s">
        <v>150</v>
      </c>
      <c r="F347" s="149" t="s">
        <v>701</v>
      </c>
      <c r="I347" s="150"/>
      <c r="L347" s="31"/>
      <c r="M347" s="151"/>
      <c r="T347" s="55"/>
      <c r="AT347" s="16" t="s">
        <v>150</v>
      </c>
      <c r="AU347" s="16" t="s">
        <v>89</v>
      </c>
    </row>
    <row r="348" spans="2:65" s="1" customFormat="1" ht="24.2" customHeight="1">
      <c r="B348" s="31"/>
      <c r="C348" s="168" t="s">
        <v>592</v>
      </c>
      <c r="D348" s="168" t="s">
        <v>205</v>
      </c>
      <c r="E348" s="169" t="s">
        <v>703</v>
      </c>
      <c r="F348" s="170" t="s">
        <v>704</v>
      </c>
      <c r="G348" s="171" t="s">
        <v>300</v>
      </c>
      <c r="H348" s="172">
        <v>2</v>
      </c>
      <c r="I348" s="173"/>
      <c r="J348" s="174">
        <f>ROUND(I348*H348,2)</f>
        <v>0</v>
      </c>
      <c r="K348" s="170" t="s">
        <v>147</v>
      </c>
      <c r="L348" s="175"/>
      <c r="M348" s="176" t="s">
        <v>1</v>
      </c>
      <c r="N348" s="177" t="s">
        <v>41</v>
      </c>
      <c r="P348" s="144">
        <f>O348*H348</f>
        <v>0</v>
      </c>
      <c r="Q348" s="144">
        <v>0</v>
      </c>
      <c r="R348" s="144">
        <f>Q348*H348</f>
        <v>0</v>
      </c>
      <c r="S348" s="144">
        <v>0</v>
      </c>
      <c r="T348" s="145">
        <f>S348*H348</f>
        <v>0</v>
      </c>
      <c r="AR348" s="146" t="s">
        <v>194</v>
      </c>
      <c r="AT348" s="146" t="s">
        <v>205</v>
      </c>
      <c r="AU348" s="146" t="s">
        <v>89</v>
      </c>
      <c r="AY348" s="16" t="s">
        <v>141</v>
      </c>
      <c r="BE348" s="147">
        <f>IF(N348="základní",J348,0)</f>
        <v>0</v>
      </c>
      <c r="BF348" s="147">
        <f>IF(N348="snížená",J348,0)</f>
        <v>0</v>
      </c>
      <c r="BG348" s="147">
        <f>IF(N348="zákl. přenesená",J348,0)</f>
        <v>0</v>
      </c>
      <c r="BH348" s="147">
        <f>IF(N348="sníž. přenesená",J348,0)</f>
        <v>0</v>
      </c>
      <c r="BI348" s="147">
        <f>IF(N348="nulová",J348,0)</f>
        <v>0</v>
      </c>
      <c r="BJ348" s="16" t="s">
        <v>83</v>
      </c>
      <c r="BK348" s="147">
        <f>ROUND(I348*H348,2)</f>
        <v>0</v>
      </c>
      <c r="BL348" s="16" t="s">
        <v>148</v>
      </c>
      <c r="BM348" s="146" t="s">
        <v>705</v>
      </c>
    </row>
    <row r="349" spans="2:65" s="1" customFormat="1">
      <c r="B349" s="31"/>
      <c r="D349" s="148" t="s">
        <v>150</v>
      </c>
      <c r="F349" s="149" t="s">
        <v>704</v>
      </c>
      <c r="I349" s="150"/>
      <c r="L349" s="31"/>
      <c r="M349" s="151"/>
      <c r="T349" s="55"/>
      <c r="AT349" s="16" t="s">
        <v>150</v>
      </c>
      <c r="AU349" s="16" t="s">
        <v>89</v>
      </c>
    </row>
    <row r="350" spans="2:65" s="1" customFormat="1" ht="24.2" customHeight="1">
      <c r="B350" s="31"/>
      <c r="C350" s="135" t="s">
        <v>706</v>
      </c>
      <c r="D350" s="135" t="s">
        <v>143</v>
      </c>
      <c r="E350" s="136" t="s">
        <v>707</v>
      </c>
      <c r="F350" s="137" t="s">
        <v>708</v>
      </c>
      <c r="G350" s="138" t="s">
        <v>300</v>
      </c>
      <c r="H350" s="139">
        <v>5</v>
      </c>
      <c r="I350" s="140"/>
      <c r="J350" s="141">
        <f>ROUND(I350*H350,2)</f>
        <v>0</v>
      </c>
      <c r="K350" s="137" t="s">
        <v>147</v>
      </c>
      <c r="L350" s="31"/>
      <c r="M350" s="142" t="s">
        <v>1</v>
      </c>
      <c r="N350" s="143" t="s">
        <v>41</v>
      </c>
      <c r="P350" s="144">
        <f>O350*H350</f>
        <v>0</v>
      </c>
      <c r="Q350" s="144">
        <v>0</v>
      </c>
      <c r="R350" s="144">
        <f>Q350*H350</f>
        <v>0</v>
      </c>
      <c r="S350" s="144">
        <v>0</v>
      </c>
      <c r="T350" s="145">
        <f>S350*H350</f>
        <v>0</v>
      </c>
      <c r="AR350" s="146" t="s">
        <v>148</v>
      </c>
      <c r="AT350" s="146" t="s">
        <v>143</v>
      </c>
      <c r="AU350" s="146" t="s">
        <v>89</v>
      </c>
      <c r="AY350" s="16" t="s">
        <v>141</v>
      </c>
      <c r="BE350" s="147">
        <f>IF(N350="základní",J350,0)</f>
        <v>0</v>
      </c>
      <c r="BF350" s="147">
        <f>IF(N350="snížená",J350,0)</f>
        <v>0</v>
      </c>
      <c r="BG350" s="147">
        <f>IF(N350="zákl. přenesená",J350,0)</f>
        <v>0</v>
      </c>
      <c r="BH350" s="147">
        <f>IF(N350="sníž. přenesená",J350,0)</f>
        <v>0</v>
      </c>
      <c r="BI350" s="147">
        <f>IF(N350="nulová",J350,0)</f>
        <v>0</v>
      </c>
      <c r="BJ350" s="16" t="s">
        <v>83</v>
      </c>
      <c r="BK350" s="147">
        <f>ROUND(I350*H350,2)</f>
        <v>0</v>
      </c>
      <c r="BL350" s="16" t="s">
        <v>148</v>
      </c>
      <c r="BM350" s="146" t="s">
        <v>709</v>
      </c>
    </row>
    <row r="351" spans="2:65" s="1" customFormat="1">
      <c r="B351" s="31"/>
      <c r="D351" s="148" t="s">
        <v>150</v>
      </c>
      <c r="F351" s="149" t="s">
        <v>708</v>
      </c>
      <c r="I351" s="150"/>
      <c r="L351" s="31"/>
      <c r="M351" s="151"/>
      <c r="T351" s="55"/>
      <c r="AT351" s="16" t="s">
        <v>150</v>
      </c>
      <c r="AU351" s="16" t="s">
        <v>89</v>
      </c>
    </row>
    <row r="352" spans="2:65" s="1" customFormat="1">
      <c r="B352" s="31"/>
      <c r="D352" s="152" t="s">
        <v>151</v>
      </c>
      <c r="F352" s="153" t="s">
        <v>710</v>
      </c>
      <c r="I352" s="150"/>
      <c r="L352" s="31"/>
      <c r="M352" s="151"/>
      <c r="T352" s="55"/>
      <c r="AT352" s="16" t="s">
        <v>151</v>
      </c>
      <c r="AU352" s="16" t="s">
        <v>89</v>
      </c>
    </row>
    <row r="353" spans="2:65" s="1" customFormat="1" ht="21.75" customHeight="1">
      <c r="B353" s="31"/>
      <c r="C353" s="168" t="s">
        <v>595</v>
      </c>
      <c r="D353" s="168" t="s">
        <v>205</v>
      </c>
      <c r="E353" s="169" t="s">
        <v>711</v>
      </c>
      <c r="F353" s="170" t="s">
        <v>712</v>
      </c>
      <c r="G353" s="171" t="s">
        <v>300</v>
      </c>
      <c r="H353" s="172">
        <v>5</v>
      </c>
      <c r="I353" s="173"/>
      <c r="J353" s="174">
        <f>ROUND(I353*H353,2)</f>
        <v>0</v>
      </c>
      <c r="K353" s="170" t="s">
        <v>147</v>
      </c>
      <c r="L353" s="175"/>
      <c r="M353" s="176" t="s">
        <v>1</v>
      </c>
      <c r="N353" s="177" t="s">
        <v>41</v>
      </c>
      <c r="P353" s="144">
        <f>O353*H353</f>
        <v>0</v>
      </c>
      <c r="Q353" s="144">
        <v>0</v>
      </c>
      <c r="R353" s="144">
        <f>Q353*H353</f>
        <v>0</v>
      </c>
      <c r="S353" s="144">
        <v>0</v>
      </c>
      <c r="T353" s="145">
        <f>S353*H353</f>
        <v>0</v>
      </c>
      <c r="AR353" s="146" t="s">
        <v>194</v>
      </c>
      <c r="AT353" s="146" t="s">
        <v>205</v>
      </c>
      <c r="AU353" s="146" t="s">
        <v>89</v>
      </c>
      <c r="AY353" s="16" t="s">
        <v>141</v>
      </c>
      <c r="BE353" s="147">
        <f>IF(N353="základní",J353,0)</f>
        <v>0</v>
      </c>
      <c r="BF353" s="147">
        <f>IF(N353="snížená",J353,0)</f>
        <v>0</v>
      </c>
      <c r="BG353" s="147">
        <f>IF(N353="zákl. přenesená",J353,0)</f>
        <v>0</v>
      </c>
      <c r="BH353" s="147">
        <f>IF(N353="sníž. přenesená",J353,0)</f>
        <v>0</v>
      </c>
      <c r="BI353" s="147">
        <f>IF(N353="nulová",J353,0)</f>
        <v>0</v>
      </c>
      <c r="BJ353" s="16" t="s">
        <v>83</v>
      </c>
      <c r="BK353" s="147">
        <f>ROUND(I353*H353,2)</f>
        <v>0</v>
      </c>
      <c r="BL353" s="16" t="s">
        <v>148</v>
      </c>
      <c r="BM353" s="146" t="s">
        <v>713</v>
      </c>
    </row>
    <row r="354" spans="2:65" s="1" customFormat="1">
      <c r="B354" s="31"/>
      <c r="D354" s="148" t="s">
        <v>150</v>
      </c>
      <c r="F354" s="149" t="s">
        <v>712</v>
      </c>
      <c r="I354" s="150"/>
      <c r="L354" s="31"/>
      <c r="M354" s="151"/>
      <c r="T354" s="55"/>
      <c r="AT354" s="16" t="s">
        <v>150</v>
      </c>
      <c r="AU354" s="16" t="s">
        <v>89</v>
      </c>
    </row>
    <row r="355" spans="2:65" s="1" customFormat="1" ht="16.5" customHeight="1">
      <c r="B355" s="31"/>
      <c r="C355" s="168" t="s">
        <v>714</v>
      </c>
      <c r="D355" s="168" t="s">
        <v>205</v>
      </c>
      <c r="E355" s="169" t="s">
        <v>715</v>
      </c>
      <c r="F355" s="170" t="s">
        <v>716</v>
      </c>
      <c r="G355" s="171" t="s">
        <v>300</v>
      </c>
      <c r="H355" s="172">
        <v>5</v>
      </c>
      <c r="I355" s="173"/>
      <c r="J355" s="174">
        <f>ROUND(I355*H355,2)</f>
        <v>0</v>
      </c>
      <c r="K355" s="170" t="s">
        <v>147</v>
      </c>
      <c r="L355" s="175"/>
      <c r="M355" s="176" t="s">
        <v>1</v>
      </c>
      <c r="N355" s="177" t="s">
        <v>41</v>
      </c>
      <c r="P355" s="144">
        <f>O355*H355</f>
        <v>0</v>
      </c>
      <c r="Q355" s="144">
        <v>0</v>
      </c>
      <c r="R355" s="144">
        <f>Q355*H355</f>
        <v>0</v>
      </c>
      <c r="S355" s="144">
        <v>0</v>
      </c>
      <c r="T355" s="145">
        <f>S355*H355</f>
        <v>0</v>
      </c>
      <c r="AR355" s="146" t="s">
        <v>194</v>
      </c>
      <c r="AT355" s="146" t="s">
        <v>205</v>
      </c>
      <c r="AU355" s="146" t="s">
        <v>89</v>
      </c>
      <c r="AY355" s="16" t="s">
        <v>141</v>
      </c>
      <c r="BE355" s="147">
        <f>IF(N355="základní",J355,0)</f>
        <v>0</v>
      </c>
      <c r="BF355" s="147">
        <f>IF(N355="snížená",J355,0)</f>
        <v>0</v>
      </c>
      <c r="BG355" s="147">
        <f>IF(N355="zákl. přenesená",J355,0)</f>
        <v>0</v>
      </c>
      <c r="BH355" s="147">
        <f>IF(N355="sníž. přenesená",J355,0)</f>
        <v>0</v>
      </c>
      <c r="BI355" s="147">
        <f>IF(N355="nulová",J355,0)</f>
        <v>0</v>
      </c>
      <c r="BJ355" s="16" t="s">
        <v>83</v>
      </c>
      <c r="BK355" s="147">
        <f>ROUND(I355*H355,2)</f>
        <v>0</v>
      </c>
      <c r="BL355" s="16" t="s">
        <v>148</v>
      </c>
      <c r="BM355" s="146" t="s">
        <v>717</v>
      </c>
    </row>
    <row r="356" spans="2:65" s="1" customFormat="1">
      <c r="B356" s="31"/>
      <c r="D356" s="148" t="s">
        <v>150</v>
      </c>
      <c r="F356" s="149" t="s">
        <v>716</v>
      </c>
      <c r="I356" s="150"/>
      <c r="L356" s="31"/>
      <c r="M356" s="151"/>
      <c r="T356" s="55"/>
      <c r="AT356" s="16" t="s">
        <v>150</v>
      </c>
      <c r="AU356" s="16" t="s">
        <v>89</v>
      </c>
    </row>
    <row r="357" spans="2:65" s="1" customFormat="1" ht="33" customHeight="1">
      <c r="B357" s="31"/>
      <c r="C357" s="135" t="s">
        <v>602</v>
      </c>
      <c r="D357" s="135" t="s">
        <v>143</v>
      </c>
      <c r="E357" s="136" t="s">
        <v>718</v>
      </c>
      <c r="F357" s="137" t="s">
        <v>719</v>
      </c>
      <c r="G357" s="138" t="s">
        <v>146</v>
      </c>
      <c r="H357" s="139">
        <v>3</v>
      </c>
      <c r="I357" s="140"/>
      <c r="J357" s="141">
        <f>ROUND(I357*H357,2)</f>
        <v>0</v>
      </c>
      <c r="K357" s="137" t="s">
        <v>147</v>
      </c>
      <c r="L357" s="31"/>
      <c r="M357" s="142" t="s">
        <v>1</v>
      </c>
      <c r="N357" s="143" t="s">
        <v>41</v>
      </c>
      <c r="P357" s="144">
        <f>O357*H357</f>
        <v>0</v>
      </c>
      <c r="Q357" s="144">
        <v>0</v>
      </c>
      <c r="R357" s="144">
        <f>Q357*H357</f>
        <v>0</v>
      </c>
      <c r="S357" s="144">
        <v>0</v>
      </c>
      <c r="T357" s="145">
        <f>S357*H357</f>
        <v>0</v>
      </c>
      <c r="AR357" s="146" t="s">
        <v>148</v>
      </c>
      <c r="AT357" s="146" t="s">
        <v>143</v>
      </c>
      <c r="AU357" s="146" t="s">
        <v>89</v>
      </c>
      <c r="AY357" s="16" t="s">
        <v>141</v>
      </c>
      <c r="BE357" s="147">
        <f>IF(N357="základní",J357,0)</f>
        <v>0</v>
      </c>
      <c r="BF357" s="147">
        <f>IF(N357="snížená",J357,0)</f>
        <v>0</v>
      </c>
      <c r="BG357" s="147">
        <f>IF(N357="zákl. přenesená",J357,0)</f>
        <v>0</v>
      </c>
      <c r="BH357" s="147">
        <f>IF(N357="sníž. přenesená",J357,0)</f>
        <v>0</v>
      </c>
      <c r="BI357" s="147">
        <f>IF(N357="nulová",J357,0)</f>
        <v>0</v>
      </c>
      <c r="BJ357" s="16" t="s">
        <v>83</v>
      </c>
      <c r="BK357" s="147">
        <f>ROUND(I357*H357,2)</f>
        <v>0</v>
      </c>
      <c r="BL357" s="16" t="s">
        <v>148</v>
      </c>
      <c r="BM357" s="146" t="s">
        <v>720</v>
      </c>
    </row>
    <row r="358" spans="2:65" s="1" customFormat="1">
      <c r="B358" s="31"/>
      <c r="D358" s="148" t="s">
        <v>150</v>
      </c>
      <c r="F358" s="149" t="s">
        <v>719</v>
      </c>
      <c r="I358" s="150"/>
      <c r="L358" s="31"/>
      <c r="M358" s="151"/>
      <c r="T358" s="55"/>
      <c r="AT358" s="16" t="s">
        <v>150</v>
      </c>
      <c r="AU358" s="16" t="s">
        <v>89</v>
      </c>
    </row>
    <row r="359" spans="2:65" s="1" customFormat="1">
      <c r="B359" s="31"/>
      <c r="D359" s="152" t="s">
        <v>151</v>
      </c>
      <c r="F359" s="153" t="s">
        <v>721</v>
      </c>
      <c r="I359" s="150"/>
      <c r="L359" s="31"/>
      <c r="M359" s="151"/>
      <c r="T359" s="55"/>
      <c r="AT359" s="16" t="s">
        <v>151</v>
      </c>
      <c r="AU359" s="16" t="s">
        <v>89</v>
      </c>
    </row>
    <row r="360" spans="2:65" s="1" customFormat="1" ht="37.9" customHeight="1">
      <c r="B360" s="31"/>
      <c r="C360" s="135" t="s">
        <v>722</v>
      </c>
      <c r="D360" s="135" t="s">
        <v>143</v>
      </c>
      <c r="E360" s="136" t="s">
        <v>723</v>
      </c>
      <c r="F360" s="137" t="s">
        <v>724</v>
      </c>
      <c r="G360" s="138" t="s">
        <v>146</v>
      </c>
      <c r="H360" s="139">
        <v>3</v>
      </c>
      <c r="I360" s="140"/>
      <c r="J360" s="141">
        <f>ROUND(I360*H360,2)</f>
        <v>0</v>
      </c>
      <c r="K360" s="137" t="s">
        <v>147</v>
      </c>
      <c r="L360" s="31"/>
      <c r="M360" s="142" t="s">
        <v>1</v>
      </c>
      <c r="N360" s="143" t="s">
        <v>41</v>
      </c>
      <c r="P360" s="144">
        <f>O360*H360</f>
        <v>0</v>
      </c>
      <c r="Q360" s="144">
        <v>0</v>
      </c>
      <c r="R360" s="144">
        <f>Q360*H360</f>
        <v>0</v>
      </c>
      <c r="S360" s="144">
        <v>0</v>
      </c>
      <c r="T360" s="145">
        <f>S360*H360</f>
        <v>0</v>
      </c>
      <c r="AR360" s="146" t="s">
        <v>148</v>
      </c>
      <c r="AT360" s="146" t="s">
        <v>143</v>
      </c>
      <c r="AU360" s="146" t="s">
        <v>89</v>
      </c>
      <c r="AY360" s="16" t="s">
        <v>141</v>
      </c>
      <c r="BE360" s="147">
        <f>IF(N360="základní",J360,0)</f>
        <v>0</v>
      </c>
      <c r="BF360" s="147">
        <f>IF(N360="snížená",J360,0)</f>
        <v>0</v>
      </c>
      <c r="BG360" s="147">
        <f>IF(N360="zákl. přenesená",J360,0)</f>
        <v>0</v>
      </c>
      <c r="BH360" s="147">
        <f>IF(N360="sníž. přenesená",J360,0)</f>
        <v>0</v>
      </c>
      <c r="BI360" s="147">
        <f>IF(N360="nulová",J360,0)</f>
        <v>0</v>
      </c>
      <c r="BJ360" s="16" t="s">
        <v>83</v>
      </c>
      <c r="BK360" s="147">
        <f>ROUND(I360*H360,2)</f>
        <v>0</v>
      </c>
      <c r="BL360" s="16" t="s">
        <v>148</v>
      </c>
      <c r="BM360" s="146" t="s">
        <v>725</v>
      </c>
    </row>
    <row r="361" spans="2:65" s="1" customFormat="1">
      <c r="B361" s="31"/>
      <c r="D361" s="148" t="s">
        <v>150</v>
      </c>
      <c r="F361" s="149" t="s">
        <v>724</v>
      </c>
      <c r="I361" s="150"/>
      <c r="L361" s="31"/>
      <c r="M361" s="151"/>
      <c r="T361" s="55"/>
      <c r="AT361" s="16" t="s">
        <v>150</v>
      </c>
      <c r="AU361" s="16" t="s">
        <v>89</v>
      </c>
    </row>
    <row r="362" spans="2:65" s="1" customFormat="1">
      <c r="B362" s="31"/>
      <c r="D362" s="152" t="s">
        <v>151</v>
      </c>
      <c r="F362" s="153" t="s">
        <v>726</v>
      </c>
      <c r="I362" s="150"/>
      <c r="L362" s="31"/>
      <c r="M362" s="151"/>
      <c r="T362" s="55"/>
      <c r="AT362" s="16" t="s">
        <v>151</v>
      </c>
      <c r="AU362" s="16" t="s">
        <v>89</v>
      </c>
    </row>
    <row r="363" spans="2:65" s="1" customFormat="1" ht="49.15" customHeight="1">
      <c r="B363" s="31"/>
      <c r="C363" s="135" t="s">
        <v>605</v>
      </c>
      <c r="D363" s="135" t="s">
        <v>143</v>
      </c>
      <c r="E363" s="136" t="s">
        <v>727</v>
      </c>
      <c r="F363" s="137" t="s">
        <v>728</v>
      </c>
      <c r="G363" s="138" t="s">
        <v>415</v>
      </c>
      <c r="H363" s="139">
        <v>261</v>
      </c>
      <c r="I363" s="140"/>
      <c r="J363" s="141">
        <f>ROUND(I363*H363,2)</f>
        <v>0</v>
      </c>
      <c r="K363" s="137" t="s">
        <v>147</v>
      </c>
      <c r="L363" s="31"/>
      <c r="M363" s="142" t="s">
        <v>1</v>
      </c>
      <c r="N363" s="143" t="s">
        <v>41</v>
      </c>
      <c r="P363" s="144">
        <f>O363*H363</f>
        <v>0</v>
      </c>
      <c r="Q363" s="144">
        <v>0</v>
      </c>
      <c r="R363" s="144">
        <f>Q363*H363</f>
        <v>0</v>
      </c>
      <c r="S363" s="144">
        <v>0</v>
      </c>
      <c r="T363" s="145">
        <f>S363*H363</f>
        <v>0</v>
      </c>
      <c r="AR363" s="146" t="s">
        <v>148</v>
      </c>
      <c r="AT363" s="146" t="s">
        <v>143</v>
      </c>
      <c r="AU363" s="146" t="s">
        <v>89</v>
      </c>
      <c r="AY363" s="16" t="s">
        <v>141</v>
      </c>
      <c r="BE363" s="147">
        <f>IF(N363="základní",J363,0)</f>
        <v>0</v>
      </c>
      <c r="BF363" s="147">
        <f>IF(N363="snížená",J363,0)</f>
        <v>0</v>
      </c>
      <c r="BG363" s="147">
        <f>IF(N363="zákl. přenesená",J363,0)</f>
        <v>0</v>
      </c>
      <c r="BH363" s="147">
        <f>IF(N363="sníž. přenesená",J363,0)</f>
        <v>0</v>
      </c>
      <c r="BI363" s="147">
        <f>IF(N363="nulová",J363,0)</f>
        <v>0</v>
      </c>
      <c r="BJ363" s="16" t="s">
        <v>83</v>
      </c>
      <c r="BK363" s="147">
        <f>ROUND(I363*H363,2)</f>
        <v>0</v>
      </c>
      <c r="BL363" s="16" t="s">
        <v>148</v>
      </c>
      <c r="BM363" s="146" t="s">
        <v>729</v>
      </c>
    </row>
    <row r="364" spans="2:65" s="1" customFormat="1">
      <c r="B364" s="31"/>
      <c r="D364" s="148" t="s">
        <v>150</v>
      </c>
      <c r="F364" s="149" t="s">
        <v>728</v>
      </c>
      <c r="I364" s="150"/>
      <c r="L364" s="31"/>
      <c r="M364" s="151"/>
      <c r="T364" s="55"/>
      <c r="AT364" s="16" t="s">
        <v>150</v>
      </c>
      <c r="AU364" s="16" t="s">
        <v>89</v>
      </c>
    </row>
    <row r="365" spans="2:65" s="1" customFormat="1">
      <c r="B365" s="31"/>
      <c r="D365" s="152" t="s">
        <v>151</v>
      </c>
      <c r="F365" s="153" t="s">
        <v>730</v>
      </c>
      <c r="I365" s="150"/>
      <c r="L365" s="31"/>
      <c r="M365" s="151"/>
      <c r="T365" s="55"/>
      <c r="AT365" s="16" t="s">
        <v>151</v>
      </c>
      <c r="AU365" s="16" t="s">
        <v>89</v>
      </c>
    </row>
    <row r="366" spans="2:65" s="1" customFormat="1" ht="16.5" customHeight="1">
      <c r="B366" s="31"/>
      <c r="C366" s="168" t="s">
        <v>731</v>
      </c>
      <c r="D366" s="168" t="s">
        <v>205</v>
      </c>
      <c r="E366" s="169" t="s">
        <v>732</v>
      </c>
      <c r="F366" s="170" t="s">
        <v>733</v>
      </c>
      <c r="G366" s="171" t="s">
        <v>415</v>
      </c>
      <c r="H366" s="172">
        <v>227.46</v>
      </c>
      <c r="I366" s="173"/>
      <c r="J366" s="174">
        <f>ROUND(I366*H366,2)</f>
        <v>0</v>
      </c>
      <c r="K366" s="170" t="s">
        <v>147</v>
      </c>
      <c r="L366" s="175"/>
      <c r="M366" s="176" t="s">
        <v>1</v>
      </c>
      <c r="N366" s="177" t="s">
        <v>41</v>
      </c>
      <c r="P366" s="144">
        <f>O366*H366</f>
        <v>0</v>
      </c>
      <c r="Q366" s="144">
        <v>0</v>
      </c>
      <c r="R366" s="144">
        <f>Q366*H366</f>
        <v>0</v>
      </c>
      <c r="S366" s="144">
        <v>0</v>
      </c>
      <c r="T366" s="145">
        <f>S366*H366</f>
        <v>0</v>
      </c>
      <c r="AR366" s="146" t="s">
        <v>194</v>
      </c>
      <c r="AT366" s="146" t="s">
        <v>205</v>
      </c>
      <c r="AU366" s="146" t="s">
        <v>89</v>
      </c>
      <c r="AY366" s="16" t="s">
        <v>141</v>
      </c>
      <c r="BE366" s="147">
        <f>IF(N366="základní",J366,0)</f>
        <v>0</v>
      </c>
      <c r="BF366" s="147">
        <f>IF(N366="snížená",J366,0)</f>
        <v>0</v>
      </c>
      <c r="BG366" s="147">
        <f>IF(N366="zákl. přenesená",J366,0)</f>
        <v>0</v>
      </c>
      <c r="BH366" s="147">
        <f>IF(N366="sníž. přenesená",J366,0)</f>
        <v>0</v>
      </c>
      <c r="BI366" s="147">
        <f>IF(N366="nulová",J366,0)</f>
        <v>0</v>
      </c>
      <c r="BJ366" s="16" t="s">
        <v>83</v>
      </c>
      <c r="BK366" s="147">
        <f>ROUND(I366*H366,2)</f>
        <v>0</v>
      </c>
      <c r="BL366" s="16" t="s">
        <v>148</v>
      </c>
      <c r="BM366" s="146" t="s">
        <v>734</v>
      </c>
    </row>
    <row r="367" spans="2:65" s="1" customFormat="1">
      <c r="B367" s="31"/>
      <c r="D367" s="148" t="s">
        <v>150</v>
      </c>
      <c r="F367" s="149" t="s">
        <v>733</v>
      </c>
      <c r="I367" s="150"/>
      <c r="L367" s="31"/>
      <c r="M367" s="151"/>
      <c r="T367" s="55"/>
      <c r="AT367" s="16" t="s">
        <v>150</v>
      </c>
      <c r="AU367" s="16" t="s">
        <v>89</v>
      </c>
    </row>
    <row r="368" spans="2:65" s="12" customFormat="1">
      <c r="B368" s="154"/>
      <c r="D368" s="148" t="s">
        <v>153</v>
      </c>
      <c r="E368" s="155" t="s">
        <v>1</v>
      </c>
      <c r="F368" s="156" t="s">
        <v>735</v>
      </c>
      <c r="H368" s="157">
        <v>227.46</v>
      </c>
      <c r="I368" s="158"/>
      <c r="L368" s="154"/>
      <c r="M368" s="159"/>
      <c r="T368" s="160"/>
      <c r="AT368" s="155" t="s">
        <v>153</v>
      </c>
      <c r="AU368" s="155" t="s">
        <v>89</v>
      </c>
      <c r="AV368" s="12" t="s">
        <v>89</v>
      </c>
      <c r="AW368" s="12" t="s">
        <v>33</v>
      </c>
      <c r="AX368" s="12" t="s">
        <v>76</v>
      </c>
      <c r="AY368" s="155" t="s">
        <v>141</v>
      </c>
    </row>
    <row r="369" spans="2:65" s="13" customFormat="1">
      <c r="B369" s="161"/>
      <c r="D369" s="148" t="s">
        <v>153</v>
      </c>
      <c r="E369" s="162" t="s">
        <v>1</v>
      </c>
      <c r="F369" s="163" t="s">
        <v>168</v>
      </c>
      <c r="H369" s="164">
        <v>227.46</v>
      </c>
      <c r="I369" s="165"/>
      <c r="L369" s="161"/>
      <c r="M369" s="166"/>
      <c r="T369" s="167"/>
      <c r="AT369" s="162" t="s">
        <v>153</v>
      </c>
      <c r="AU369" s="162" t="s">
        <v>89</v>
      </c>
      <c r="AV369" s="13" t="s">
        <v>148</v>
      </c>
      <c r="AW369" s="13" t="s">
        <v>33</v>
      </c>
      <c r="AX369" s="13" t="s">
        <v>83</v>
      </c>
      <c r="AY369" s="162" t="s">
        <v>141</v>
      </c>
    </row>
    <row r="370" spans="2:65" s="1" customFormat="1" ht="16.5" customHeight="1">
      <c r="B370" s="31"/>
      <c r="C370" s="168" t="s">
        <v>610</v>
      </c>
      <c r="D370" s="168" t="s">
        <v>205</v>
      </c>
      <c r="E370" s="169" t="s">
        <v>736</v>
      </c>
      <c r="F370" s="170" t="s">
        <v>737</v>
      </c>
      <c r="G370" s="171" t="s">
        <v>415</v>
      </c>
      <c r="H370" s="172">
        <v>19.38</v>
      </c>
      <c r="I370" s="173"/>
      <c r="J370" s="174">
        <f>ROUND(I370*H370,2)</f>
        <v>0</v>
      </c>
      <c r="K370" s="170" t="s">
        <v>147</v>
      </c>
      <c r="L370" s="175"/>
      <c r="M370" s="176" t="s">
        <v>1</v>
      </c>
      <c r="N370" s="177" t="s">
        <v>41</v>
      </c>
      <c r="P370" s="144">
        <f>O370*H370</f>
        <v>0</v>
      </c>
      <c r="Q370" s="144">
        <v>0</v>
      </c>
      <c r="R370" s="144">
        <f>Q370*H370</f>
        <v>0</v>
      </c>
      <c r="S370" s="144">
        <v>0</v>
      </c>
      <c r="T370" s="145">
        <f>S370*H370</f>
        <v>0</v>
      </c>
      <c r="AR370" s="146" t="s">
        <v>194</v>
      </c>
      <c r="AT370" s="146" t="s">
        <v>205</v>
      </c>
      <c r="AU370" s="146" t="s">
        <v>89</v>
      </c>
      <c r="AY370" s="16" t="s">
        <v>141</v>
      </c>
      <c r="BE370" s="147">
        <f>IF(N370="základní",J370,0)</f>
        <v>0</v>
      </c>
      <c r="BF370" s="147">
        <f>IF(N370="snížená",J370,0)</f>
        <v>0</v>
      </c>
      <c r="BG370" s="147">
        <f>IF(N370="zákl. přenesená",J370,0)</f>
        <v>0</v>
      </c>
      <c r="BH370" s="147">
        <f>IF(N370="sníž. přenesená",J370,0)</f>
        <v>0</v>
      </c>
      <c r="BI370" s="147">
        <f>IF(N370="nulová",J370,0)</f>
        <v>0</v>
      </c>
      <c r="BJ370" s="16" t="s">
        <v>83</v>
      </c>
      <c r="BK370" s="147">
        <f>ROUND(I370*H370,2)</f>
        <v>0</v>
      </c>
      <c r="BL370" s="16" t="s">
        <v>148</v>
      </c>
      <c r="BM370" s="146" t="s">
        <v>738</v>
      </c>
    </row>
    <row r="371" spans="2:65" s="1" customFormat="1">
      <c r="B371" s="31"/>
      <c r="D371" s="148" t="s">
        <v>150</v>
      </c>
      <c r="F371" s="149" t="s">
        <v>737</v>
      </c>
      <c r="I371" s="150"/>
      <c r="L371" s="31"/>
      <c r="M371" s="151"/>
      <c r="T371" s="55"/>
      <c r="AT371" s="16" t="s">
        <v>150</v>
      </c>
      <c r="AU371" s="16" t="s">
        <v>89</v>
      </c>
    </row>
    <row r="372" spans="2:65" s="12" customFormat="1">
      <c r="B372" s="154"/>
      <c r="D372" s="148" t="s">
        <v>153</v>
      </c>
      <c r="E372" s="155" t="s">
        <v>1</v>
      </c>
      <c r="F372" s="156" t="s">
        <v>739</v>
      </c>
      <c r="H372" s="157">
        <v>19.38</v>
      </c>
      <c r="I372" s="158"/>
      <c r="L372" s="154"/>
      <c r="M372" s="159"/>
      <c r="T372" s="160"/>
      <c r="AT372" s="155" t="s">
        <v>153</v>
      </c>
      <c r="AU372" s="155" t="s">
        <v>89</v>
      </c>
      <c r="AV372" s="12" t="s">
        <v>89</v>
      </c>
      <c r="AW372" s="12" t="s">
        <v>33</v>
      </c>
      <c r="AX372" s="12" t="s">
        <v>76</v>
      </c>
      <c r="AY372" s="155" t="s">
        <v>141</v>
      </c>
    </row>
    <row r="373" spans="2:65" s="13" customFormat="1">
      <c r="B373" s="161"/>
      <c r="D373" s="148" t="s">
        <v>153</v>
      </c>
      <c r="E373" s="162" t="s">
        <v>1</v>
      </c>
      <c r="F373" s="163" t="s">
        <v>168</v>
      </c>
      <c r="H373" s="164">
        <v>19.38</v>
      </c>
      <c r="I373" s="165"/>
      <c r="L373" s="161"/>
      <c r="M373" s="166"/>
      <c r="T373" s="167"/>
      <c r="AT373" s="162" t="s">
        <v>153</v>
      </c>
      <c r="AU373" s="162" t="s">
        <v>89</v>
      </c>
      <c r="AV373" s="13" t="s">
        <v>148</v>
      </c>
      <c r="AW373" s="13" t="s">
        <v>33</v>
      </c>
      <c r="AX373" s="13" t="s">
        <v>83</v>
      </c>
      <c r="AY373" s="162" t="s">
        <v>141</v>
      </c>
    </row>
    <row r="374" spans="2:65" s="1" customFormat="1" ht="21.75" customHeight="1">
      <c r="B374" s="31"/>
      <c r="C374" s="168" t="s">
        <v>740</v>
      </c>
      <c r="D374" s="168" t="s">
        <v>205</v>
      </c>
      <c r="E374" s="169" t="s">
        <v>741</v>
      </c>
      <c r="F374" s="170" t="s">
        <v>742</v>
      </c>
      <c r="G374" s="171" t="s">
        <v>415</v>
      </c>
      <c r="H374" s="172">
        <v>15</v>
      </c>
      <c r="I374" s="173"/>
      <c r="J374" s="174">
        <f>ROUND(I374*H374,2)</f>
        <v>0</v>
      </c>
      <c r="K374" s="170" t="s">
        <v>147</v>
      </c>
      <c r="L374" s="175"/>
      <c r="M374" s="176" t="s">
        <v>1</v>
      </c>
      <c r="N374" s="177" t="s">
        <v>41</v>
      </c>
      <c r="P374" s="144">
        <f>O374*H374</f>
        <v>0</v>
      </c>
      <c r="Q374" s="144">
        <v>0</v>
      </c>
      <c r="R374" s="144">
        <f>Q374*H374</f>
        <v>0</v>
      </c>
      <c r="S374" s="144">
        <v>0</v>
      </c>
      <c r="T374" s="145">
        <f>S374*H374</f>
        <v>0</v>
      </c>
      <c r="AR374" s="146" t="s">
        <v>194</v>
      </c>
      <c r="AT374" s="146" t="s">
        <v>205</v>
      </c>
      <c r="AU374" s="146" t="s">
        <v>89</v>
      </c>
      <c r="AY374" s="16" t="s">
        <v>141</v>
      </c>
      <c r="BE374" s="147">
        <f>IF(N374="základní",J374,0)</f>
        <v>0</v>
      </c>
      <c r="BF374" s="147">
        <f>IF(N374="snížená",J374,0)</f>
        <v>0</v>
      </c>
      <c r="BG374" s="147">
        <f>IF(N374="zákl. přenesená",J374,0)</f>
        <v>0</v>
      </c>
      <c r="BH374" s="147">
        <f>IF(N374="sníž. přenesená",J374,0)</f>
        <v>0</v>
      </c>
      <c r="BI374" s="147">
        <f>IF(N374="nulová",J374,0)</f>
        <v>0</v>
      </c>
      <c r="BJ374" s="16" t="s">
        <v>83</v>
      </c>
      <c r="BK374" s="147">
        <f>ROUND(I374*H374,2)</f>
        <v>0</v>
      </c>
      <c r="BL374" s="16" t="s">
        <v>148</v>
      </c>
      <c r="BM374" s="146" t="s">
        <v>743</v>
      </c>
    </row>
    <row r="375" spans="2:65" s="1" customFormat="1">
      <c r="B375" s="31"/>
      <c r="D375" s="148" t="s">
        <v>150</v>
      </c>
      <c r="F375" s="149" t="s">
        <v>742</v>
      </c>
      <c r="I375" s="150"/>
      <c r="L375" s="31"/>
      <c r="M375" s="151"/>
      <c r="T375" s="55"/>
      <c r="AT375" s="16" t="s">
        <v>150</v>
      </c>
      <c r="AU375" s="16" t="s">
        <v>89</v>
      </c>
    </row>
    <row r="376" spans="2:65" s="12" customFormat="1">
      <c r="B376" s="154"/>
      <c r="D376" s="148" t="s">
        <v>153</v>
      </c>
      <c r="E376" s="155" t="s">
        <v>1</v>
      </c>
      <c r="F376" s="156" t="s">
        <v>744</v>
      </c>
      <c r="H376" s="157">
        <v>4</v>
      </c>
      <c r="I376" s="158"/>
      <c r="L376" s="154"/>
      <c r="M376" s="159"/>
      <c r="T376" s="160"/>
      <c r="AT376" s="155" t="s">
        <v>153</v>
      </c>
      <c r="AU376" s="155" t="s">
        <v>89</v>
      </c>
      <c r="AV376" s="12" t="s">
        <v>89</v>
      </c>
      <c r="AW376" s="12" t="s">
        <v>33</v>
      </c>
      <c r="AX376" s="12" t="s">
        <v>76</v>
      </c>
      <c r="AY376" s="155" t="s">
        <v>141</v>
      </c>
    </row>
    <row r="377" spans="2:65" s="12" customFormat="1">
      <c r="B377" s="154"/>
      <c r="D377" s="148" t="s">
        <v>153</v>
      </c>
      <c r="E377" s="155" t="s">
        <v>1</v>
      </c>
      <c r="F377" s="156" t="s">
        <v>745</v>
      </c>
      <c r="H377" s="157">
        <v>11</v>
      </c>
      <c r="I377" s="158"/>
      <c r="L377" s="154"/>
      <c r="M377" s="159"/>
      <c r="T377" s="160"/>
      <c r="AT377" s="155" t="s">
        <v>153</v>
      </c>
      <c r="AU377" s="155" t="s">
        <v>89</v>
      </c>
      <c r="AV377" s="12" t="s">
        <v>89</v>
      </c>
      <c r="AW377" s="12" t="s">
        <v>33</v>
      </c>
      <c r="AX377" s="12" t="s">
        <v>76</v>
      </c>
      <c r="AY377" s="155" t="s">
        <v>141</v>
      </c>
    </row>
    <row r="378" spans="2:65" s="13" customFormat="1">
      <c r="B378" s="161"/>
      <c r="D378" s="148" t="s">
        <v>153</v>
      </c>
      <c r="E378" s="162" t="s">
        <v>1</v>
      </c>
      <c r="F378" s="163" t="s">
        <v>168</v>
      </c>
      <c r="H378" s="164">
        <v>15</v>
      </c>
      <c r="I378" s="165"/>
      <c r="L378" s="161"/>
      <c r="M378" s="166"/>
      <c r="T378" s="167"/>
      <c r="AT378" s="162" t="s">
        <v>153</v>
      </c>
      <c r="AU378" s="162" t="s">
        <v>89</v>
      </c>
      <c r="AV378" s="13" t="s">
        <v>148</v>
      </c>
      <c r="AW378" s="13" t="s">
        <v>33</v>
      </c>
      <c r="AX378" s="13" t="s">
        <v>83</v>
      </c>
      <c r="AY378" s="162" t="s">
        <v>141</v>
      </c>
    </row>
    <row r="379" spans="2:65" s="1" customFormat="1" ht="21.75" customHeight="1">
      <c r="B379" s="31"/>
      <c r="C379" s="168" t="s">
        <v>612</v>
      </c>
      <c r="D379" s="168" t="s">
        <v>205</v>
      </c>
      <c r="E379" s="169" t="s">
        <v>746</v>
      </c>
      <c r="F379" s="170" t="s">
        <v>747</v>
      </c>
      <c r="G379" s="171" t="s">
        <v>300</v>
      </c>
      <c r="H379" s="172">
        <v>4</v>
      </c>
      <c r="I379" s="173"/>
      <c r="J379" s="174">
        <f>ROUND(I379*H379,2)</f>
        <v>0</v>
      </c>
      <c r="K379" s="170" t="s">
        <v>147</v>
      </c>
      <c r="L379" s="175"/>
      <c r="M379" s="176" t="s">
        <v>1</v>
      </c>
      <c r="N379" s="177" t="s">
        <v>41</v>
      </c>
      <c r="P379" s="144">
        <f>O379*H379</f>
        <v>0</v>
      </c>
      <c r="Q379" s="144">
        <v>0</v>
      </c>
      <c r="R379" s="144">
        <f>Q379*H379</f>
        <v>0</v>
      </c>
      <c r="S379" s="144">
        <v>0</v>
      </c>
      <c r="T379" s="145">
        <f>S379*H379</f>
        <v>0</v>
      </c>
      <c r="AR379" s="146" t="s">
        <v>194</v>
      </c>
      <c r="AT379" s="146" t="s">
        <v>205</v>
      </c>
      <c r="AU379" s="146" t="s">
        <v>89</v>
      </c>
      <c r="AY379" s="16" t="s">
        <v>141</v>
      </c>
      <c r="BE379" s="147">
        <f>IF(N379="základní",J379,0)</f>
        <v>0</v>
      </c>
      <c r="BF379" s="147">
        <f>IF(N379="snížená",J379,0)</f>
        <v>0</v>
      </c>
      <c r="BG379" s="147">
        <f>IF(N379="zákl. přenesená",J379,0)</f>
        <v>0</v>
      </c>
      <c r="BH379" s="147">
        <f>IF(N379="sníž. přenesená",J379,0)</f>
        <v>0</v>
      </c>
      <c r="BI379" s="147">
        <f>IF(N379="nulová",J379,0)</f>
        <v>0</v>
      </c>
      <c r="BJ379" s="16" t="s">
        <v>83</v>
      </c>
      <c r="BK379" s="147">
        <f>ROUND(I379*H379,2)</f>
        <v>0</v>
      </c>
      <c r="BL379" s="16" t="s">
        <v>148</v>
      </c>
      <c r="BM379" s="146" t="s">
        <v>748</v>
      </c>
    </row>
    <row r="380" spans="2:65" s="1" customFormat="1">
      <c r="B380" s="31"/>
      <c r="D380" s="148" t="s">
        <v>150</v>
      </c>
      <c r="F380" s="149" t="s">
        <v>747</v>
      </c>
      <c r="I380" s="150"/>
      <c r="L380" s="31"/>
      <c r="M380" s="151"/>
      <c r="T380" s="55"/>
      <c r="AT380" s="16" t="s">
        <v>150</v>
      </c>
      <c r="AU380" s="16" t="s">
        <v>89</v>
      </c>
    </row>
    <row r="381" spans="2:65" s="1" customFormat="1" ht="49.15" customHeight="1">
      <c r="B381" s="31"/>
      <c r="C381" s="135" t="s">
        <v>749</v>
      </c>
      <c r="D381" s="135" t="s">
        <v>143</v>
      </c>
      <c r="E381" s="136" t="s">
        <v>750</v>
      </c>
      <c r="F381" s="137" t="s">
        <v>751</v>
      </c>
      <c r="G381" s="138" t="s">
        <v>415</v>
      </c>
      <c r="H381" s="139">
        <v>350</v>
      </c>
      <c r="I381" s="140"/>
      <c r="J381" s="141">
        <f>ROUND(I381*H381,2)</f>
        <v>0</v>
      </c>
      <c r="K381" s="137" t="s">
        <v>147</v>
      </c>
      <c r="L381" s="31"/>
      <c r="M381" s="142" t="s">
        <v>1</v>
      </c>
      <c r="N381" s="143" t="s">
        <v>41</v>
      </c>
      <c r="P381" s="144">
        <f>O381*H381</f>
        <v>0</v>
      </c>
      <c r="Q381" s="144">
        <v>0</v>
      </c>
      <c r="R381" s="144">
        <f>Q381*H381</f>
        <v>0</v>
      </c>
      <c r="S381" s="144">
        <v>0</v>
      </c>
      <c r="T381" s="145">
        <f>S381*H381</f>
        <v>0</v>
      </c>
      <c r="AR381" s="146" t="s">
        <v>148</v>
      </c>
      <c r="AT381" s="146" t="s">
        <v>143</v>
      </c>
      <c r="AU381" s="146" t="s">
        <v>89</v>
      </c>
      <c r="AY381" s="16" t="s">
        <v>141</v>
      </c>
      <c r="BE381" s="147">
        <f>IF(N381="základní",J381,0)</f>
        <v>0</v>
      </c>
      <c r="BF381" s="147">
        <f>IF(N381="snížená",J381,0)</f>
        <v>0</v>
      </c>
      <c r="BG381" s="147">
        <f>IF(N381="zákl. přenesená",J381,0)</f>
        <v>0</v>
      </c>
      <c r="BH381" s="147">
        <f>IF(N381="sníž. přenesená",J381,0)</f>
        <v>0</v>
      </c>
      <c r="BI381" s="147">
        <f>IF(N381="nulová",J381,0)</f>
        <v>0</v>
      </c>
      <c r="BJ381" s="16" t="s">
        <v>83</v>
      </c>
      <c r="BK381" s="147">
        <f>ROUND(I381*H381,2)</f>
        <v>0</v>
      </c>
      <c r="BL381" s="16" t="s">
        <v>148</v>
      </c>
      <c r="BM381" s="146" t="s">
        <v>752</v>
      </c>
    </row>
    <row r="382" spans="2:65" s="1" customFormat="1">
      <c r="B382" s="31"/>
      <c r="D382" s="148" t="s">
        <v>150</v>
      </c>
      <c r="F382" s="149" t="s">
        <v>751</v>
      </c>
      <c r="I382" s="150"/>
      <c r="L382" s="31"/>
      <c r="M382" s="151"/>
      <c r="T382" s="55"/>
      <c r="AT382" s="16" t="s">
        <v>150</v>
      </c>
      <c r="AU382" s="16" t="s">
        <v>89</v>
      </c>
    </row>
    <row r="383" spans="2:65" s="1" customFormat="1">
      <c r="B383" s="31"/>
      <c r="D383" s="152" t="s">
        <v>151</v>
      </c>
      <c r="F383" s="153" t="s">
        <v>753</v>
      </c>
      <c r="I383" s="150"/>
      <c r="L383" s="31"/>
      <c r="M383" s="151"/>
      <c r="T383" s="55"/>
      <c r="AT383" s="16" t="s">
        <v>151</v>
      </c>
      <c r="AU383" s="16" t="s">
        <v>89</v>
      </c>
    </row>
    <row r="384" spans="2:65" s="1" customFormat="1" ht="24.2" customHeight="1">
      <c r="B384" s="31"/>
      <c r="C384" s="168" t="s">
        <v>613</v>
      </c>
      <c r="D384" s="168" t="s">
        <v>205</v>
      </c>
      <c r="E384" s="169" t="s">
        <v>754</v>
      </c>
      <c r="F384" s="170" t="s">
        <v>755</v>
      </c>
      <c r="G384" s="171" t="s">
        <v>415</v>
      </c>
      <c r="H384" s="172">
        <v>8</v>
      </c>
      <c r="I384" s="173"/>
      <c r="J384" s="174">
        <f>ROUND(I384*H384,2)</f>
        <v>0</v>
      </c>
      <c r="K384" s="170" t="s">
        <v>147</v>
      </c>
      <c r="L384" s="175"/>
      <c r="M384" s="176" t="s">
        <v>1</v>
      </c>
      <c r="N384" s="177" t="s">
        <v>41</v>
      </c>
      <c r="P384" s="144">
        <f>O384*H384</f>
        <v>0</v>
      </c>
      <c r="Q384" s="144">
        <v>0</v>
      </c>
      <c r="R384" s="144">
        <f>Q384*H384</f>
        <v>0</v>
      </c>
      <c r="S384" s="144">
        <v>0</v>
      </c>
      <c r="T384" s="145">
        <f>S384*H384</f>
        <v>0</v>
      </c>
      <c r="AR384" s="146" t="s">
        <v>194</v>
      </c>
      <c r="AT384" s="146" t="s">
        <v>205</v>
      </c>
      <c r="AU384" s="146" t="s">
        <v>89</v>
      </c>
      <c r="AY384" s="16" t="s">
        <v>141</v>
      </c>
      <c r="BE384" s="147">
        <f>IF(N384="základní",J384,0)</f>
        <v>0</v>
      </c>
      <c r="BF384" s="147">
        <f>IF(N384="snížená",J384,0)</f>
        <v>0</v>
      </c>
      <c r="BG384" s="147">
        <f>IF(N384="zákl. přenesená",J384,0)</f>
        <v>0</v>
      </c>
      <c r="BH384" s="147">
        <f>IF(N384="sníž. přenesená",J384,0)</f>
        <v>0</v>
      </c>
      <c r="BI384" s="147">
        <f>IF(N384="nulová",J384,0)</f>
        <v>0</v>
      </c>
      <c r="BJ384" s="16" t="s">
        <v>83</v>
      </c>
      <c r="BK384" s="147">
        <f>ROUND(I384*H384,2)</f>
        <v>0</v>
      </c>
      <c r="BL384" s="16" t="s">
        <v>148</v>
      </c>
      <c r="BM384" s="146" t="s">
        <v>756</v>
      </c>
    </row>
    <row r="385" spans="2:65" s="1" customFormat="1">
      <c r="B385" s="31"/>
      <c r="D385" s="148" t="s">
        <v>150</v>
      </c>
      <c r="F385" s="149" t="s">
        <v>755</v>
      </c>
      <c r="I385" s="150"/>
      <c r="L385" s="31"/>
      <c r="M385" s="151"/>
      <c r="T385" s="55"/>
      <c r="AT385" s="16" t="s">
        <v>150</v>
      </c>
      <c r="AU385" s="16" t="s">
        <v>89</v>
      </c>
    </row>
    <row r="386" spans="2:65" s="12" customFormat="1">
      <c r="B386" s="154"/>
      <c r="D386" s="148" t="s">
        <v>153</v>
      </c>
      <c r="E386" s="155" t="s">
        <v>1</v>
      </c>
      <c r="F386" s="156" t="s">
        <v>757</v>
      </c>
      <c r="H386" s="157">
        <v>8</v>
      </c>
      <c r="I386" s="158"/>
      <c r="L386" s="154"/>
      <c r="M386" s="159"/>
      <c r="T386" s="160"/>
      <c r="AT386" s="155" t="s">
        <v>153</v>
      </c>
      <c r="AU386" s="155" t="s">
        <v>89</v>
      </c>
      <c r="AV386" s="12" t="s">
        <v>89</v>
      </c>
      <c r="AW386" s="12" t="s">
        <v>33</v>
      </c>
      <c r="AX386" s="12" t="s">
        <v>76</v>
      </c>
      <c r="AY386" s="155" t="s">
        <v>141</v>
      </c>
    </row>
    <row r="387" spans="2:65" s="13" customFormat="1">
      <c r="B387" s="161"/>
      <c r="D387" s="148" t="s">
        <v>153</v>
      </c>
      <c r="E387" s="162" t="s">
        <v>1</v>
      </c>
      <c r="F387" s="163" t="s">
        <v>168</v>
      </c>
      <c r="H387" s="164">
        <v>8</v>
      </c>
      <c r="I387" s="165"/>
      <c r="L387" s="161"/>
      <c r="M387" s="166"/>
      <c r="T387" s="167"/>
      <c r="AT387" s="162" t="s">
        <v>153</v>
      </c>
      <c r="AU387" s="162" t="s">
        <v>89</v>
      </c>
      <c r="AV387" s="13" t="s">
        <v>148</v>
      </c>
      <c r="AW387" s="13" t="s">
        <v>33</v>
      </c>
      <c r="AX387" s="13" t="s">
        <v>83</v>
      </c>
      <c r="AY387" s="162" t="s">
        <v>141</v>
      </c>
    </row>
    <row r="388" spans="2:65" s="1" customFormat="1" ht="16.5" customHeight="1">
      <c r="B388" s="31"/>
      <c r="C388" s="168" t="s">
        <v>758</v>
      </c>
      <c r="D388" s="168" t="s">
        <v>205</v>
      </c>
      <c r="E388" s="169" t="s">
        <v>759</v>
      </c>
      <c r="F388" s="170" t="s">
        <v>760</v>
      </c>
      <c r="G388" s="171" t="s">
        <v>415</v>
      </c>
      <c r="H388" s="172">
        <v>348.84</v>
      </c>
      <c r="I388" s="173"/>
      <c r="J388" s="174">
        <f>ROUND(I388*H388,2)</f>
        <v>0</v>
      </c>
      <c r="K388" s="170" t="s">
        <v>147</v>
      </c>
      <c r="L388" s="175"/>
      <c r="M388" s="176" t="s">
        <v>1</v>
      </c>
      <c r="N388" s="177" t="s">
        <v>41</v>
      </c>
      <c r="P388" s="144">
        <f>O388*H388</f>
        <v>0</v>
      </c>
      <c r="Q388" s="144">
        <v>0</v>
      </c>
      <c r="R388" s="144">
        <f>Q388*H388</f>
        <v>0</v>
      </c>
      <c r="S388" s="144">
        <v>0</v>
      </c>
      <c r="T388" s="145">
        <f>S388*H388</f>
        <v>0</v>
      </c>
      <c r="AR388" s="146" t="s">
        <v>194</v>
      </c>
      <c r="AT388" s="146" t="s">
        <v>205</v>
      </c>
      <c r="AU388" s="146" t="s">
        <v>89</v>
      </c>
      <c r="AY388" s="16" t="s">
        <v>141</v>
      </c>
      <c r="BE388" s="147">
        <f>IF(N388="základní",J388,0)</f>
        <v>0</v>
      </c>
      <c r="BF388" s="147">
        <f>IF(N388="snížená",J388,0)</f>
        <v>0</v>
      </c>
      <c r="BG388" s="147">
        <f>IF(N388="zákl. přenesená",J388,0)</f>
        <v>0</v>
      </c>
      <c r="BH388" s="147">
        <f>IF(N388="sníž. přenesená",J388,0)</f>
        <v>0</v>
      </c>
      <c r="BI388" s="147">
        <f>IF(N388="nulová",J388,0)</f>
        <v>0</v>
      </c>
      <c r="BJ388" s="16" t="s">
        <v>83</v>
      </c>
      <c r="BK388" s="147">
        <f>ROUND(I388*H388,2)</f>
        <v>0</v>
      </c>
      <c r="BL388" s="16" t="s">
        <v>148</v>
      </c>
      <c r="BM388" s="146" t="s">
        <v>761</v>
      </c>
    </row>
    <row r="389" spans="2:65" s="1" customFormat="1">
      <c r="B389" s="31"/>
      <c r="D389" s="148" t="s">
        <v>150</v>
      </c>
      <c r="F389" s="149" t="s">
        <v>760</v>
      </c>
      <c r="I389" s="150"/>
      <c r="L389" s="31"/>
      <c r="M389" s="151"/>
      <c r="T389" s="55"/>
      <c r="AT389" s="16" t="s">
        <v>150</v>
      </c>
      <c r="AU389" s="16" t="s">
        <v>89</v>
      </c>
    </row>
    <row r="390" spans="2:65" s="12" customFormat="1">
      <c r="B390" s="154"/>
      <c r="D390" s="148" t="s">
        <v>153</v>
      </c>
      <c r="E390" s="155" t="s">
        <v>1</v>
      </c>
      <c r="F390" s="156" t="s">
        <v>762</v>
      </c>
      <c r="H390" s="157">
        <v>348.84</v>
      </c>
      <c r="I390" s="158"/>
      <c r="L390" s="154"/>
      <c r="M390" s="159"/>
      <c r="T390" s="160"/>
      <c r="AT390" s="155" t="s">
        <v>153</v>
      </c>
      <c r="AU390" s="155" t="s">
        <v>89</v>
      </c>
      <c r="AV390" s="12" t="s">
        <v>89</v>
      </c>
      <c r="AW390" s="12" t="s">
        <v>33</v>
      </c>
      <c r="AX390" s="12" t="s">
        <v>76</v>
      </c>
      <c r="AY390" s="155" t="s">
        <v>141</v>
      </c>
    </row>
    <row r="391" spans="2:65" s="13" customFormat="1">
      <c r="B391" s="161"/>
      <c r="D391" s="148" t="s">
        <v>153</v>
      </c>
      <c r="E391" s="162" t="s">
        <v>1</v>
      </c>
      <c r="F391" s="163" t="s">
        <v>168</v>
      </c>
      <c r="H391" s="164">
        <v>348.84</v>
      </c>
      <c r="I391" s="165"/>
      <c r="L391" s="161"/>
      <c r="M391" s="166"/>
      <c r="T391" s="167"/>
      <c r="AT391" s="162" t="s">
        <v>153</v>
      </c>
      <c r="AU391" s="162" t="s">
        <v>89</v>
      </c>
      <c r="AV391" s="13" t="s">
        <v>148</v>
      </c>
      <c r="AW391" s="13" t="s">
        <v>33</v>
      </c>
      <c r="AX391" s="13" t="s">
        <v>83</v>
      </c>
      <c r="AY391" s="162" t="s">
        <v>141</v>
      </c>
    </row>
    <row r="392" spans="2:65" s="1" customFormat="1" ht="62.65" customHeight="1">
      <c r="B392" s="31"/>
      <c r="C392" s="135" t="s">
        <v>614</v>
      </c>
      <c r="D392" s="135" t="s">
        <v>143</v>
      </c>
      <c r="E392" s="136" t="s">
        <v>763</v>
      </c>
      <c r="F392" s="137" t="s">
        <v>764</v>
      </c>
      <c r="G392" s="138" t="s">
        <v>415</v>
      </c>
      <c r="H392" s="139">
        <v>13</v>
      </c>
      <c r="I392" s="140"/>
      <c r="J392" s="141">
        <f>ROUND(I392*H392,2)</f>
        <v>0</v>
      </c>
      <c r="K392" s="137" t="s">
        <v>147</v>
      </c>
      <c r="L392" s="31"/>
      <c r="M392" s="142" t="s">
        <v>1</v>
      </c>
      <c r="N392" s="143" t="s">
        <v>41</v>
      </c>
      <c r="P392" s="144">
        <f>O392*H392</f>
        <v>0</v>
      </c>
      <c r="Q392" s="144">
        <v>0</v>
      </c>
      <c r="R392" s="144">
        <f>Q392*H392</f>
        <v>0</v>
      </c>
      <c r="S392" s="144">
        <v>0</v>
      </c>
      <c r="T392" s="145">
        <f>S392*H392</f>
        <v>0</v>
      </c>
      <c r="AR392" s="146" t="s">
        <v>148</v>
      </c>
      <c r="AT392" s="146" t="s">
        <v>143</v>
      </c>
      <c r="AU392" s="146" t="s">
        <v>89</v>
      </c>
      <c r="AY392" s="16" t="s">
        <v>141</v>
      </c>
      <c r="BE392" s="147">
        <f>IF(N392="základní",J392,0)</f>
        <v>0</v>
      </c>
      <c r="BF392" s="147">
        <f>IF(N392="snížená",J392,0)</f>
        <v>0</v>
      </c>
      <c r="BG392" s="147">
        <f>IF(N392="zákl. přenesená",J392,0)</f>
        <v>0</v>
      </c>
      <c r="BH392" s="147">
        <f>IF(N392="sníž. přenesená",J392,0)</f>
        <v>0</v>
      </c>
      <c r="BI392" s="147">
        <f>IF(N392="nulová",J392,0)</f>
        <v>0</v>
      </c>
      <c r="BJ392" s="16" t="s">
        <v>83</v>
      </c>
      <c r="BK392" s="147">
        <f>ROUND(I392*H392,2)</f>
        <v>0</v>
      </c>
      <c r="BL392" s="16" t="s">
        <v>148</v>
      </c>
      <c r="BM392" s="146" t="s">
        <v>765</v>
      </c>
    </row>
    <row r="393" spans="2:65" s="1" customFormat="1">
      <c r="B393" s="31"/>
      <c r="D393" s="148" t="s">
        <v>150</v>
      </c>
      <c r="F393" s="149" t="s">
        <v>764</v>
      </c>
      <c r="I393" s="150"/>
      <c r="L393" s="31"/>
      <c r="M393" s="151"/>
      <c r="T393" s="55"/>
      <c r="AT393" s="16" t="s">
        <v>150</v>
      </c>
      <c r="AU393" s="16" t="s">
        <v>89</v>
      </c>
    </row>
    <row r="394" spans="2:65" s="1" customFormat="1">
      <c r="B394" s="31"/>
      <c r="D394" s="152" t="s">
        <v>151</v>
      </c>
      <c r="F394" s="153" t="s">
        <v>766</v>
      </c>
      <c r="I394" s="150"/>
      <c r="L394" s="31"/>
      <c r="M394" s="151"/>
      <c r="T394" s="55"/>
      <c r="AT394" s="16" t="s">
        <v>151</v>
      </c>
      <c r="AU394" s="16" t="s">
        <v>89</v>
      </c>
    </row>
    <row r="395" spans="2:65" s="1" customFormat="1" ht="24.2" customHeight="1">
      <c r="B395" s="31"/>
      <c r="C395" s="135" t="s">
        <v>767</v>
      </c>
      <c r="D395" s="135" t="s">
        <v>143</v>
      </c>
      <c r="E395" s="136" t="s">
        <v>768</v>
      </c>
      <c r="F395" s="137" t="s">
        <v>769</v>
      </c>
      <c r="G395" s="138" t="s">
        <v>415</v>
      </c>
      <c r="H395" s="139">
        <v>13</v>
      </c>
      <c r="I395" s="140"/>
      <c r="J395" s="141">
        <f>ROUND(I395*H395,2)</f>
        <v>0</v>
      </c>
      <c r="K395" s="137" t="s">
        <v>147</v>
      </c>
      <c r="L395" s="31"/>
      <c r="M395" s="142" t="s">
        <v>1</v>
      </c>
      <c r="N395" s="143" t="s">
        <v>41</v>
      </c>
      <c r="P395" s="144">
        <f>O395*H395</f>
        <v>0</v>
      </c>
      <c r="Q395" s="144">
        <v>0</v>
      </c>
      <c r="R395" s="144">
        <f>Q395*H395</f>
        <v>0</v>
      </c>
      <c r="S395" s="144">
        <v>0</v>
      </c>
      <c r="T395" s="145">
        <f>S395*H395</f>
        <v>0</v>
      </c>
      <c r="AR395" s="146" t="s">
        <v>148</v>
      </c>
      <c r="AT395" s="146" t="s">
        <v>143</v>
      </c>
      <c r="AU395" s="146" t="s">
        <v>89</v>
      </c>
      <c r="AY395" s="16" t="s">
        <v>141</v>
      </c>
      <c r="BE395" s="147">
        <f>IF(N395="základní",J395,0)</f>
        <v>0</v>
      </c>
      <c r="BF395" s="147">
        <f>IF(N395="snížená",J395,0)</f>
        <v>0</v>
      </c>
      <c r="BG395" s="147">
        <f>IF(N395="zákl. přenesená",J395,0)</f>
        <v>0</v>
      </c>
      <c r="BH395" s="147">
        <f>IF(N395="sníž. přenesená",J395,0)</f>
        <v>0</v>
      </c>
      <c r="BI395" s="147">
        <f>IF(N395="nulová",J395,0)</f>
        <v>0</v>
      </c>
      <c r="BJ395" s="16" t="s">
        <v>83</v>
      </c>
      <c r="BK395" s="147">
        <f>ROUND(I395*H395,2)</f>
        <v>0</v>
      </c>
      <c r="BL395" s="16" t="s">
        <v>148</v>
      </c>
      <c r="BM395" s="146" t="s">
        <v>770</v>
      </c>
    </row>
    <row r="396" spans="2:65" s="1" customFormat="1">
      <c r="B396" s="31"/>
      <c r="D396" s="148" t="s">
        <v>150</v>
      </c>
      <c r="F396" s="149" t="s">
        <v>769</v>
      </c>
      <c r="I396" s="150"/>
      <c r="L396" s="31"/>
      <c r="M396" s="151"/>
      <c r="T396" s="55"/>
      <c r="AT396" s="16" t="s">
        <v>150</v>
      </c>
      <c r="AU396" s="16" t="s">
        <v>89</v>
      </c>
    </row>
    <row r="397" spans="2:65" s="1" customFormat="1">
      <c r="B397" s="31"/>
      <c r="D397" s="152" t="s">
        <v>151</v>
      </c>
      <c r="F397" s="153" t="s">
        <v>771</v>
      </c>
      <c r="I397" s="150"/>
      <c r="L397" s="31"/>
      <c r="M397" s="151"/>
      <c r="T397" s="55"/>
      <c r="AT397" s="16" t="s">
        <v>151</v>
      </c>
      <c r="AU397" s="16" t="s">
        <v>89</v>
      </c>
    </row>
    <row r="398" spans="2:65" s="1" customFormat="1" ht="24.2" customHeight="1">
      <c r="B398" s="31"/>
      <c r="C398" s="135" t="s">
        <v>615</v>
      </c>
      <c r="D398" s="135" t="s">
        <v>143</v>
      </c>
      <c r="E398" s="136" t="s">
        <v>772</v>
      </c>
      <c r="F398" s="137" t="s">
        <v>773</v>
      </c>
      <c r="G398" s="138" t="s">
        <v>300</v>
      </c>
      <c r="H398" s="139">
        <v>50</v>
      </c>
      <c r="I398" s="140"/>
      <c r="J398" s="141">
        <f>ROUND(I398*H398,2)</f>
        <v>0</v>
      </c>
      <c r="K398" s="137" t="s">
        <v>147</v>
      </c>
      <c r="L398" s="31"/>
      <c r="M398" s="142" t="s">
        <v>1</v>
      </c>
      <c r="N398" s="143" t="s">
        <v>41</v>
      </c>
      <c r="P398" s="144">
        <f>O398*H398</f>
        <v>0</v>
      </c>
      <c r="Q398" s="144">
        <v>0</v>
      </c>
      <c r="R398" s="144">
        <f>Q398*H398</f>
        <v>0</v>
      </c>
      <c r="S398" s="144">
        <v>0</v>
      </c>
      <c r="T398" s="145">
        <f>S398*H398</f>
        <v>0</v>
      </c>
      <c r="AR398" s="146" t="s">
        <v>148</v>
      </c>
      <c r="AT398" s="146" t="s">
        <v>143</v>
      </c>
      <c r="AU398" s="146" t="s">
        <v>89</v>
      </c>
      <c r="AY398" s="16" t="s">
        <v>141</v>
      </c>
      <c r="BE398" s="147">
        <f>IF(N398="základní",J398,0)</f>
        <v>0</v>
      </c>
      <c r="BF398" s="147">
        <f>IF(N398="snížená",J398,0)</f>
        <v>0</v>
      </c>
      <c r="BG398" s="147">
        <f>IF(N398="zákl. přenesená",J398,0)</f>
        <v>0</v>
      </c>
      <c r="BH398" s="147">
        <f>IF(N398="sníž. přenesená",J398,0)</f>
        <v>0</v>
      </c>
      <c r="BI398" s="147">
        <f>IF(N398="nulová",J398,0)</f>
        <v>0</v>
      </c>
      <c r="BJ398" s="16" t="s">
        <v>83</v>
      </c>
      <c r="BK398" s="147">
        <f>ROUND(I398*H398,2)</f>
        <v>0</v>
      </c>
      <c r="BL398" s="16" t="s">
        <v>148</v>
      </c>
      <c r="BM398" s="146" t="s">
        <v>774</v>
      </c>
    </row>
    <row r="399" spans="2:65" s="1" customFormat="1">
      <c r="B399" s="31"/>
      <c r="D399" s="148" t="s">
        <v>150</v>
      </c>
      <c r="F399" s="149" t="s">
        <v>773</v>
      </c>
      <c r="I399" s="150"/>
      <c r="L399" s="31"/>
      <c r="M399" s="151"/>
      <c r="T399" s="55"/>
      <c r="AT399" s="16" t="s">
        <v>150</v>
      </c>
      <c r="AU399" s="16" t="s">
        <v>89</v>
      </c>
    </row>
    <row r="400" spans="2:65" s="1" customFormat="1">
      <c r="B400" s="31"/>
      <c r="D400" s="152" t="s">
        <v>151</v>
      </c>
      <c r="F400" s="153" t="s">
        <v>775</v>
      </c>
      <c r="I400" s="150"/>
      <c r="L400" s="31"/>
      <c r="M400" s="151"/>
      <c r="T400" s="55"/>
      <c r="AT400" s="16" t="s">
        <v>151</v>
      </c>
      <c r="AU400" s="16" t="s">
        <v>89</v>
      </c>
    </row>
    <row r="401" spans="2:65" s="12" customFormat="1">
      <c r="B401" s="154"/>
      <c r="D401" s="148" t="s">
        <v>153</v>
      </c>
      <c r="E401" s="155" t="s">
        <v>1</v>
      </c>
      <c r="F401" s="156" t="s">
        <v>776</v>
      </c>
      <c r="H401" s="157">
        <v>50</v>
      </c>
      <c r="I401" s="158"/>
      <c r="L401" s="154"/>
      <c r="M401" s="159"/>
      <c r="T401" s="160"/>
      <c r="AT401" s="155" t="s">
        <v>153</v>
      </c>
      <c r="AU401" s="155" t="s">
        <v>89</v>
      </c>
      <c r="AV401" s="12" t="s">
        <v>89</v>
      </c>
      <c r="AW401" s="12" t="s">
        <v>33</v>
      </c>
      <c r="AX401" s="12" t="s">
        <v>76</v>
      </c>
      <c r="AY401" s="155" t="s">
        <v>141</v>
      </c>
    </row>
    <row r="402" spans="2:65" s="13" customFormat="1">
      <c r="B402" s="161"/>
      <c r="D402" s="148" t="s">
        <v>153</v>
      </c>
      <c r="E402" s="162" t="s">
        <v>1</v>
      </c>
      <c r="F402" s="163" t="s">
        <v>168</v>
      </c>
      <c r="H402" s="164">
        <v>50</v>
      </c>
      <c r="I402" s="165"/>
      <c r="L402" s="161"/>
      <c r="M402" s="166"/>
      <c r="T402" s="167"/>
      <c r="AT402" s="162" t="s">
        <v>153</v>
      </c>
      <c r="AU402" s="162" t="s">
        <v>89</v>
      </c>
      <c r="AV402" s="13" t="s">
        <v>148</v>
      </c>
      <c r="AW402" s="13" t="s">
        <v>33</v>
      </c>
      <c r="AX402" s="13" t="s">
        <v>83</v>
      </c>
      <c r="AY402" s="162" t="s">
        <v>141</v>
      </c>
    </row>
    <row r="403" spans="2:65" s="11" customFormat="1" ht="22.9" customHeight="1">
      <c r="B403" s="123"/>
      <c r="D403" s="124" t="s">
        <v>75</v>
      </c>
      <c r="E403" s="133" t="s">
        <v>777</v>
      </c>
      <c r="F403" s="133" t="s">
        <v>778</v>
      </c>
      <c r="I403" s="126"/>
      <c r="J403" s="134">
        <f>BK403</f>
        <v>0</v>
      </c>
      <c r="L403" s="123"/>
      <c r="M403" s="128"/>
      <c r="P403" s="129">
        <f>SUM(P404:P433)</f>
        <v>0</v>
      </c>
      <c r="R403" s="129">
        <f>SUM(R404:R433)</f>
        <v>0</v>
      </c>
      <c r="T403" s="130">
        <f>SUM(T404:T433)</f>
        <v>0</v>
      </c>
      <c r="AR403" s="124" t="s">
        <v>83</v>
      </c>
      <c r="AT403" s="131" t="s">
        <v>75</v>
      </c>
      <c r="AU403" s="131" t="s">
        <v>83</v>
      </c>
      <c r="AY403" s="124" t="s">
        <v>141</v>
      </c>
      <c r="BK403" s="132">
        <f>SUM(BK404:BK433)</f>
        <v>0</v>
      </c>
    </row>
    <row r="404" spans="2:65" s="1" customFormat="1" ht="49.15" customHeight="1">
      <c r="B404" s="31"/>
      <c r="C404" s="135" t="s">
        <v>779</v>
      </c>
      <c r="D404" s="135" t="s">
        <v>143</v>
      </c>
      <c r="E404" s="136" t="s">
        <v>780</v>
      </c>
      <c r="F404" s="137" t="s">
        <v>781</v>
      </c>
      <c r="G404" s="138" t="s">
        <v>162</v>
      </c>
      <c r="H404" s="139">
        <v>75</v>
      </c>
      <c r="I404" s="140"/>
      <c r="J404" s="141">
        <f>ROUND(I404*H404,2)</f>
        <v>0</v>
      </c>
      <c r="K404" s="137" t="s">
        <v>147</v>
      </c>
      <c r="L404" s="31"/>
      <c r="M404" s="142" t="s">
        <v>1</v>
      </c>
      <c r="N404" s="143" t="s">
        <v>41</v>
      </c>
      <c r="P404" s="144">
        <f>O404*H404</f>
        <v>0</v>
      </c>
      <c r="Q404" s="144">
        <v>0</v>
      </c>
      <c r="R404" s="144">
        <f>Q404*H404</f>
        <v>0</v>
      </c>
      <c r="S404" s="144">
        <v>0</v>
      </c>
      <c r="T404" s="145">
        <f>S404*H404</f>
        <v>0</v>
      </c>
      <c r="AR404" s="146" t="s">
        <v>148</v>
      </c>
      <c r="AT404" s="146" t="s">
        <v>143</v>
      </c>
      <c r="AU404" s="146" t="s">
        <v>89</v>
      </c>
      <c r="AY404" s="16" t="s">
        <v>141</v>
      </c>
      <c r="BE404" s="147">
        <f>IF(N404="základní",J404,0)</f>
        <v>0</v>
      </c>
      <c r="BF404" s="147">
        <f>IF(N404="snížená",J404,0)</f>
        <v>0</v>
      </c>
      <c r="BG404" s="147">
        <f>IF(N404="zákl. přenesená",J404,0)</f>
        <v>0</v>
      </c>
      <c r="BH404" s="147">
        <f>IF(N404="sníž. přenesená",J404,0)</f>
        <v>0</v>
      </c>
      <c r="BI404" s="147">
        <f>IF(N404="nulová",J404,0)</f>
        <v>0</v>
      </c>
      <c r="BJ404" s="16" t="s">
        <v>83</v>
      </c>
      <c r="BK404" s="147">
        <f>ROUND(I404*H404,2)</f>
        <v>0</v>
      </c>
      <c r="BL404" s="16" t="s">
        <v>148</v>
      </c>
      <c r="BM404" s="146" t="s">
        <v>782</v>
      </c>
    </row>
    <row r="405" spans="2:65" s="1" customFormat="1">
      <c r="B405" s="31"/>
      <c r="D405" s="148" t="s">
        <v>150</v>
      </c>
      <c r="F405" s="149" t="s">
        <v>781</v>
      </c>
      <c r="I405" s="150"/>
      <c r="L405" s="31"/>
      <c r="M405" s="151"/>
      <c r="T405" s="55"/>
      <c r="AT405" s="16" t="s">
        <v>150</v>
      </c>
      <c r="AU405" s="16" t="s">
        <v>89</v>
      </c>
    </row>
    <row r="406" spans="2:65" s="1" customFormat="1">
      <c r="B406" s="31"/>
      <c r="D406" s="152" t="s">
        <v>151</v>
      </c>
      <c r="F406" s="153" t="s">
        <v>783</v>
      </c>
      <c r="I406" s="150"/>
      <c r="L406" s="31"/>
      <c r="M406" s="151"/>
      <c r="T406" s="55"/>
      <c r="AT406" s="16" t="s">
        <v>151</v>
      </c>
      <c r="AU406" s="16" t="s">
        <v>89</v>
      </c>
    </row>
    <row r="407" spans="2:65" s="12" customFormat="1">
      <c r="B407" s="154"/>
      <c r="D407" s="148" t="s">
        <v>153</v>
      </c>
      <c r="E407" s="155" t="s">
        <v>1</v>
      </c>
      <c r="F407" s="156" t="s">
        <v>784</v>
      </c>
      <c r="H407" s="157">
        <v>75</v>
      </c>
      <c r="I407" s="158"/>
      <c r="L407" s="154"/>
      <c r="M407" s="159"/>
      <c r="T407" s="160"/>
      <c r="AT407" s="155" t="s">
        <v>153</v>
      </c>
      <c r="AU407" s="155" t="s">
        <v>89</v>
      </c>
      <c r="AV407" s="12" t="s">
        <v>89</v>
      </c>
      <c r="AW407" s="12" t="s">
        <v>33</v>
      </c>
      <c r="AX407" s="12" t="s">
        <v>76</v>
      </c>
      <c r="AY407" s="155" t="s">
        <v>141</v>
      </c>
    </row>
    <row r="408" spans="2:65" s="13" customFormat="1">
      <c r="B408" s="161"/>
      <c r="D408" s="148" t="s">
        <v>153</v>
      </c>
      <c r="E408" s="162" t="s">
        <v>1</v>
      </c>
      <c r="F408" s="163" t="s">
        <v>168</v>
      </c>
      <c r="H408" s="164">
        <v>75</v>
      </c>
      <c r="I408" s="165"/>
      <c r="L408" s="161"/>
      <c r="M408" s="166"/>
      <c r="T408" s="167"/>
      <c r="AT408" s="162" t="s">
        <v>153</v>
      </c>
      <c r="AU408" s="162" t="s">
        <v>89</v>
      </c>
      <c r="AV408" s="13" t="s">
        <v>148</v>
      </c>
      <c r="AW408" s="13" t="s">
        <v>33</v>
      </c>
      <c r="AX408" s="13" t="s">
        <v>83</v>
      </c>
      <c r="AY408" s="162" t="s">
        <v>141</v>
      </c>
    </row>
    <row r="409" spans="2:65" s="1" customFormat="1" ht="44.25" customHeight="1">
      <c r="B409" s="31"/>
      <c r="C409" s="135" t="s">
        <v>617</v>
      </c>
      <c r="D409" s="135" t="s">
        <v>143</v>
      </c>
      <c r="E409" s="136" t="s">
        <v>785</v>
      </c>
      <c r="F409" s="137" t="s">
        <v>786</v>
      </c>
      <c r="G409" s="138" t="s">
        <v>162</v>
      </c>
      <c r="H409" s="139">
        <v>22.5</v>
      </c>
      <c r="I409" s="140"/>
      <c r="J409" s="141">
        <f>ROUND(I409*H409,2)</f>
        <v>0</v>
      </c>
      <c r="K409" s="137" t="s">
        <v>147</v>
      </c>
      <c r="L409" s="31"/>
      <c r="M409" s="142" t="s">
        <v>1</v>
      </c>
      <c r="N409" s="143" t="s">
        <v>41</v>
      </c>
      <c r="P409" s="144">
        <f>O409*H409</f>
        <v>0</v>
      </c>
      <c r="Q409" s="144">
        <v>0</v>
      </c>
      <c r="R409" s="144">
        <f>Q409*H409</f>
        <v>0</v>
      </c>
      <c r="S409" s="144">
        <v>0</v>
      </c>
      <c r="T409" s="145">
        <f>S409*H409</f>
        <v>0</v>
      </c>
      <c r="AR409" s="146" t="s">
        <v>148</v>
      </c>
      <c r="AT409" s="146" t="s">
        <v>143</v>
      </c>
      <c r="AU409" s="146" t="s">
        <v>89</v>
      </c>
      <c r="AY409" s="16" t="s">
        <v>141</v>
      </c>
      <c r="BE409" s="147">
        <f>IF(N409="základní",J409,0)</f>
        <v>0</v>
      </c>
      <c r="BF409" s="147">
        <f>IF(N409="snížená",J409,0)</f>
        <v>0</v>
      </c>
      <c r="BG409" s="147">
        <f>IF(N409="zákl. přenesená",J409,0)</f>
        <v>0</v>
      </c>
      <c r="BH409" s="147">
        <f>IF(N409="sníž. přenesená",J409,0)</f>
        <v>0</v>
      </c>
      <c r="BI409" s="147">
        <f>IF(N409="nulová",J409,0)</f>
        <v>0</v>
      </c>
      <c r="BJ409" s="16" t="s">
        <v>83</v>
      </c>
      <c r="BK409" s="147">
        <f>ROUND(I409*H409,2)</f>
        <v>0</v>
      </c>
      <c r="BL409" s="16" t="s">
        <v>148</v>
      </c>
      <c r="BM409" s="146" t="s">
        <v>787</v>
      </c>
    </row>
    <row r="410" spans="2:65" s="1" customFormat="1">
      <c r="B410" s="31"/>
      <c r="D410" s="148" t="s">
        <v>150</v>
      </c>
      <c r="F410" s="149" t="s">
        <v>786</v>
      </c>
      <c r="I410" s="150"/>
      <c r="L410" s="31"/>
      <c r="M410" s="151"/>
      <c r="T410" s="55"/>
      <c r="AT410" s="16" t="s">
        <v>150</v>
      </c>
      <c r="AU410" s="16" t="s">
        <v>89</v>
      </c>
    </row>
    <row r="411" spans="2:65" s="1" customFormat="1">
      <c r="B411" s="31"/>
      <c r="D411" s="152" t="s">
        <v>151</v>
      </c>
      <c r="F411" s="153" t="s">
        <v>788</v>
      </c>
      <c r="I411" s="150"/>
      <c r="L411" s="31"/>
      <c r="M411" s="151"/>
      <c r="T411" s="55"/>
      <c r="AT411" s="16" t="s">
        <v>151</v>
      </c>
      <c r="AU411" s="16" t="s">
        <v>89</v>
      </c>
    </row>
    <row r="412" spans="2:65" s="1" customFormat="1" ht="16.5" customHeight="1">
      <c r="B412" s="31"/>
      <c r="C412" s="168" t="s">
        <v>789</v>
      </c>
      <c r="D412" s="168" t="s">
        <v>205</v>
      </c>
      <c r="E412" s="169" t="s">
        <v>790</v>
      </c>
      <c r="F412" s="170" t="s">
        <v>791</v>
      </c>
      <c r="G412" s="171" t="s">
        <v>183</v>
      </c>
      <c r="H412" s="172">
        <v>45</v>
      </c>
      <c r="I412" s="173"/>
      <c r="J412" s="174">
        <f>ROUND(I412*H412,2)</f>
        <v>0</v>
      </c>
      <c r="K412" s="170" t="s">
        <v>147</v>
      </c>
      <c r="L412" s="175"/>
      <c r="M412" s="176" t="s">
        <v>1</v>
      </c>
      <c r="N412" s="177" t="s">
        <v>41</v>
      </c>
      <c r="P412" s="144">
        <f>O412*H412</f>
        <v>0</v>
      </c>
      <c r="Q412" s="144">
        <v>0</v>
      </c>
      <c r="R412" s="144">
        <f>Q412*H412</f>
        <v>0</v>
      </c>
      <c r="S412" s="144">
        <v>0</v>
      </c>
      <c r="T412" s="145">
        <f>S412*H412</f>
        <v>0</v>
      </c>
      <c r="AR412" s="146" t="s">
        <v>194</v>
      </c>
      <c r="AT412" s="146" t="s">
        <v>205</v>
      </c>
      <c r="AU412" s="146" t="s">
        <v>89</v>
      </c>
      <c r="AY412" s="16" t="s">
        <v>141</v>
      </c>
      <c r="BE412" s="147">
        <f>IF(N412="základní",J412,0)</f>
        <v>0</v>
      </c>
      <c r="BF412" s="147">
        <f>IF(N412="snížená",J412,0)</f>
        <v>0</v>
      </c>
      <c r="BG412" s="147">
        <f>IF(N412="zákl. přenesená",J412,0)</f>
        <v>0</v>
      </c>
      <c r="BH412" s="147">
        <f>IF(N412="sníž. přenesená",J412,0)</f>
        <v>0</v>
      </c>
      <c r="BI412" s="147">
        <f>IF(N412="nulová",J412,0)</f>
        <v>0</v>
      </c>
      <c r="BJ412" s="16" t="s">
        <v>83</v>
      </c>
      <c r="BK412" s="147">
        <f>ROUND(I412*H412,2)</f>
        <v>0</v>
      </c>
      <c r="BL412" s="16" t="s">
        <v>148</v>
      </c>
      <c r="BM412" s="146" t="s">
        <v>792</v>
      </c>
    </row>
    <row r="413" spans="2:65" s="1" customFormat="1">
      <c r="B413" s="31"/>
      <c r="D413" s="148" t="s">
        <v>150</v>
      </c>
      <c r="F413" s="149" t="s">
        <v>791</v>
      </c>
      <c r="I413" s="150"/>
      <c r="L413" s="31"/>
      <c r="M413" s="151"/>
      <c r="T413" s="55"/>
      <c r="AT413" s="16" t="s">
        <v>150</v>
      </c>
      <c r="AU413" s="16" t="s">
        <v>89</v>
      </c>
    </row>
    <row r="414" spans="2:65" s="12" customFormat="1">
      <c r="B414" s="154"/>
      <c r="D414" s="148" t="s">
        <v>153</v>
      </c>
      <c r="E414" s="155" t="s">
        <v>1</v>
      </c>
      <c r="F414" s="156" t="s">
        <v>793</v>
      </c>
      <c r="H414" s="157">
        <v>45</v>
      </c>
      <c r="I414" s="158"/>
      <c r="L414" s="154"/>
      <c r="M414" s="159"/>
      <c r="T414" s="160"/>
      <c r="AT414" s="155" t="s">
        <v>153</v>
      </c>
      <c r="AU414" s="155" t="s">
        <v>89</v>
      </c>
      <c r="AV414" s="12" t="s">
        <v>89</v>
      </c>
      <c r="AW414" s="12" t="s">
        <v>33</v>
      </c>
      <c r="AX414" s="12" t="s">
        <v>76</v>
      </c>
      <c r="AY414" s="155" t="s">
        <v>141</v>
      </c>
    </row>
    <row r="415" spans="2:65" s="13" customFormat="1">
      <c r="B415" s="161"/>
      <c r="D415" s="148" t="s">
        <v>153</v>
      </c>
      <c r="E415" s="162" t="s">
        <v>1</v>
      </c>
      <c r="F415" s="163" t="s">
        <v>168</v>
      </c>
      <c r="H415" s="164">
        <v>45</v>
      </c>
      <c r="I415" s="165"/>
      <c r="L415" s="161"/>
      <c r="M415" s="166"/>
      <c r="T415" s="167"/>
      <c r="AT415" s="162" t="s">
        <v>153</v>
      </c>
      <c r="AU415" s="162" t="s">
        <v>89</v>
      </c>
      <c r="AV415" s="13" t="s">
        <v>148</v>
      </c>
      <c r="AW415" s="13" t="s">
        <v>33</v>
      </c>
      <c r="AX415" s="13" t="s">
        <v>83</v>
      </c>
      <c r="AY415" s="162" t="s">
        <v>141</v>
      </c>
    </row>
    <row r="416" spans="2:65" s="1" customFormat="1" ht="37.9" customHeight="1">
      <c r="B416" s="31"/>
      <c r="C416" s="135" t="s">
        <v>622</v>
      </c>
      <c r="D416" s="135" t="s">
        <v>143</v>
      </c>
      <c r="E416" s="136" t="s">
        <v>794</v>
      </c>
      <c r="F416" s="137" t="s">
        <v>795</v>
      </c>
      <c r="G416" s="138" t="s">
        <v>162</v>
      </c>
      <c r="H416" s="139">
        <v>3.375</v>
      </c>
      <c r="I416" s="140"/>
      <c r="J416" s="141">
        <f>ROUND(I416*H416,2)</f>
        <v>0</v>
      </c>
      <c r="K416" s="137" t="s">
        <v>147</v>
      </c>
      <c r="L416" s="31"/>
      <c r="M416" s="142" t="s">
        <v>1</v>
      </c>
      <c r="N416" s="143" t="s">
        <v>41</v>
      </c>
      <c r="P416" s="144">
        <f>O416*H416</f>
        <v>0</v>
      </c>
      <c r="Q416" s="144">
        <v>0</v>
      </c>
      <c r="R416" s="144">
        <f>Q416*H416</f>
        <v>0</v>
      </c>
      <c r="S416" s="144">
        <v>0</v>
      </c>
      <c r="T416" s="145">
        <f>S416*H416</f>
        <v>0</v>
      </c>
      <c r="AR416" s="146" t="s">
        <v>148</v>
      </c>
      <c r="AT416" s="146" t="s">
        <v>143</v>
      </c>
      <c r="AU416" s="146" t="s">
        <v>89</v>
      </c>
      <c r="AY416" s="16" t="s">
        <v>141</v>
      </c>
      <c r="BE416" s="147">
        <f>IF(N416="základní",J416,0)</f>
        <v>0</v>
      </c>
      <c r="BF416" s="147">
        <f>IF(N416="snížená",J416,0)</f>
        <v>0</v>
      </c>
      <c r="BG416" s="147">
        <f>IF(N416="zákl. přenesená",J416,0)</f>
        <v>0</v>
      </c>
      <c r="BH416" s="147">
        <f>IF(N416="sníž. přenesená",J416,0)</f>
        <v>0</v>
      </c>
      <c r="BI416" s="147">
        <f>IF(N416="nulová",J416,0)</f>
        <v>0</v>
      </c>
      <c r="BJ416" s="16" t="s">
        <v>83</v>
      </c>
      <c r="BK416" s="147">
        <f>ROUND(I416*H416,2)</f>
        <v>0</v>
      </c>
      <c r="BL416" s="16" t="s">
        <v>148</v>
      </c>
      <c r="BM416" s="146" t="s">
        <v>796</v>
      </c>
    </row>
    <row r="417" spans="2:65" s="1" customFormat="1">
      <c r="B417" s="31"/>
      <c r="D417" s="148" t="s">
        <v>150</v>
      </c>
      <c r="F417" s="149" t="s">
        <v>795</v>
      </c>
      <c r="I417" s="150"/>
      <c r="L417" s="31"/>
      <c r="M417" s="151"/>
      <c r="T417" s="55"/>
      <c r="AT417" s="16" t="s">
        <v>150</v>
      </c>
      <c r="AU417" s="16" t="s">
        <v>89</v>
      </c>
    </row>
    <row r="418" spans="2:65" s="1" customFormat="1">
      <c r="B418" s="31"/>
      <c r="D418" s="152" t="s">
        <v>151</v>
      </c>
      <c r="F418" s="153" t="s">
        <v>797</v>
      </c>
      <c r="I418" s="150"/>
      <c r="L418" s="31"/>
      <c r="M418" s="151"/>
      <c r="T418" s="55"/>
      <c r="AT418" s="16" t="s">
        <v>151</v>
      </c>
      <c r="AU418" s="16" t="s">
        <v>89</v>
      </c>
    </row>
    <row r="419" spans="2:65" s="12" customFormat="1">
      <c r="B419" s="154"/>
      <c r="D419" s="148" t="s">
        <v>153</v>
      </c>
      <c r="E419" s="155" t="s">
        <v>1</v>
      </c>
      <c r="F419" s="156" t="s">
        <v>798</v>
      </c>
      <c r="H419" s="157">
        <v>3.375</v>
      </c>
      <c r="I419" s="158"/>
      <c r="L419" s="154"/>
      <c r="M419" s="159"/>
      <c r="T419" s="160"/>
      <c r="AT419" s="155" t="s">
        <v>153</v>
      </c>
      <c r="AU419" s="155" t="s">
        <v>89</v>
      </c>
      <c r="AV419" s="12" t="s">
        <v>89</v>
      </c>
      <c r="AW419" s="12" t="s">
        <v>33</v>
      </c>
      <c r="AX419" s="12" t="s">
        <v>76</v>
      </c>
      <c r="AY419" s="155" t="s">
        <v>141</v>
      </c>
    </row>
    <row r="420" spans="2:65" s="13" customFormat="1">
      <c r="B420" s="161"/>
      <c r="D420" s="148" t="s">
        <v>153</v>
      </c>
      <c r="E420" s="162" t="s">
        <v>1</v>
      </c>
      <c r="F420" s="163" t="s">
        <v>168</v>
      </c>
      <c r="H420" s="164">
        <v>3.375</v>
      </c>
      <c r="I420" s="165"/>
      <c r="L420" s="161"/>
      <c r="M420" s="166"/>
      <c r="T420" s="167"/>
      <c r="AT420" s="162" t="s">
        <v>153</v>
      </c>
      <c r="AU420" s="162" t="s">
        <v>89</v>
      </c>
      <c r="AV420" s="13" t="s">
        <v>148</v>
      </c>
      <c r="AW420" s="13" t="s">
        <v>33</v>
      </c>
      <c r="AX420" s="13" t="s">
        <v>83</v>
      </c>
      <c r="AY420" s="162" t="s">
        <v>141</v>
      </c>
    </row>
    <row r="421" spans="2:65" s="1" customFormat="1" ht="33" customHeight="1">
      <c r="B421" s="31"/>
      <c r="C421" s="135" t="s">
        <v>799</v>
      </c>
      <c r="D421" s="135" t="s">
        <v>143</v>
      </c>
      <c r="E421" s="136" t="s">
        <v>800</v>
      </c>
      <c r="F421" s="137" t="s">
        <v>801</v>
      </c>
      <c r="G421" s="138" t="s">
        <v>162</v>
      </c>
      <c r="H421" s="139">
        <v>3.375</v>
      </c>
      <c r="I421" s="140"/>
      <c r="J421" s="141">
        <f>ROUND(I421*H421,2)</f>
        <v>0</v>
      </c>
      <c r="K421" s="137" t="s">
        <v>147</v>
      </c>
      <c r="L421" s="31"/>
      <c r="M421" s="142" t="s">
        <v>1</v>
      </c>
      <c r="N421" s="143" t="s">
        <v>41</v>
      </c>
      <c r="P421" s="144">
        <f>O421*H421</f>
        <v>0</v>
      </c>
      <c r="Q421" s="144">
        <v>0</v>
      </c>
      <c r="R421" s="144">
        <f>Q421*H421</f>
        <v>0</v>
      </c>
      <c r="S421" s="144">
        <v>0</v>
      </c>
      <c r="T421" s="145">
        <f>S421*H421</f>
        <v>0</v>
      </c>
      <c r="AR421" s="146" t="s">
        <v>148</v>
      </c>
      <c r="AT421" s="146" t="s">
        <v>143</v>
      </c>
      <c r="AU421" s="146" t="s">
        <v>89</v>
      </c>
      <c r="AY421" s="16" t="s">
        <v>141</v>
      </c>
      <c r="BE421" s="147">
        <f>IF(N421="základní",J421,0)</f>
        <v>0</v>
      </c>
      <c r="BF421" s="147">
        <f>IF(N421="snížená",J421,0)</f>
        <v>0</v>
      </c>
      <c r="BG421" s="147">
        <f>IF(N421="zákl. přenesená",J421,0)</f>
        <v>0</v>
      </c>
      <c r="BH421" s="147">
        <f>IF(N421="sníž. přenesená",J421,0)</f>
        <v>0</v>
      </c>
      <c r="BI421" s="147">
        <f>IF(N421="nulová",J421,0)</f>
        <v>0</v>
      </c>
      <c r="BJ421" s="16" t="s">
        <v>83</v>
      </c>
      <c r="BK421" s="147">
        <f>ROUND(I421*H421,2)</f>
        <v>0</v>
      </c>
      <c r="BL421" s="16" t="s">
        <v>148</v>
      </c>
      <c r="BM421" s="146" t="s">
        <v>802</v>
      </c>
    </row>
    <row r="422" spans="2:65" s="1" customFormat="1">
      <c r="B422" s="31"/>
      <c r="D422" s="148" t="s">
        <v>150</v>
      </c>
      <c r="F422" s="149" t="s">
        <v>801</v>
      </c>
      <c r="I422" s="150"/>
      <c r="L422" s="31"/>
      <c r="M422" s="151"/>
      <c r="T422" s="55"/>
      <c r="AT422" s="16" t="s">
        <v>150</v>
      </c>
      <c r="AU422" s="16" t="s">
        <v>89</v>
      </c>
    </row>
    <row r="423" spans="2:65" s="1" customFormat="1">
      <c r="B423" s="31"/>
      <c r="D423" s="152" t="s">
        <v>151</v>
      </c>
      <c r="F423" s="153" t="s">
        <v>803</v>
      </c>
      <c r="I423" s="150"/>
      <c r="L423" s="31"/>
      <c r="M423" s="151"/>
      <c r="T423" s="55"/>
      <c r="AT423" s="16" t="s">
        <v>151</v>
      </c>
      <c r="AU423" s="16" t="s">
        <v>89</v>
      </c>
    </row>
    <row r="424" spans="2:65" s="12" customFormat="1">
      <c r="B424" s="154"/>
      <c r="D424" s="148" t="s">
        <v>153</v>
      </c>
      <c r="E424" s="155" t="s">
        <v>1</v>
      </c>
      <c r="F424" s="156" t="s">
        <v>798</v>
      </c>
      <c r="H424" s="157">
        <v>3.375</v>
      </c>
      <c r="I424" s="158"/>
      <c r="L424" s="154"/>
      <c r="M424" s="159"/>
      <c r="T424" s="160"/>
      <c r="AT424" s="155" t="s">
        <v>153</v>
      </c>
      <c r="AU424" s="155" t="s">
        <v>89</v>
      </c>
      <c r="AV424" s="12" t="s">
        <v>89</v>
      </c>
      <c r="AW424" s="12" t="s">
        <v>33</v>
      </c>
      <c r="AX424" s="12" t="s">
        <v>76</v>
      </c>
      <c r="AY424" s="155" t="s">
        <v>141</v>
      </c>
    </row>
    <row r="425" spans="2:65" s="13" customFormat="1">
      <c r="B425" s="161"/>
      <c r="D425" s="148" t="s">
        <v>153</v>
      </c>
      <c r="E425" s="162" t="s">
        <v>1</v>
      </c>
      <c r="F425" s="163" t="s">
        <v>168</v>
      </c>
      <c r="H425" s="164">
        <v>3.375</v>
      </c>
      <c r="I425" s="165"/>
      <c r="L425" s="161"/>
      <c r="M425" s="166"/>
      <c r="T425" s="167"/>
      <c r="AT425" s="162" t="s">
        <v>153</v>
      </c>
      <c r="AU425" s="162" t="s">
        <v>89</v>
      </c>
      <c r="AV425" s="13" t="s">
        <v>148</v>
      </c>
      <c r="AW425" s="13" t="s">
        <v>33</v>
      </c>
      <c r="AX425" s="13" t="s">
        <v>83</v>
      </c>
      <c r="AY425" s="162" t="s">
        <v>141</v>
      </c>
    </row>
    <row r="426" spans="2:65" s="1" customFormat="1" ht="24.2" customHeight="1">
      <c r="B426" s="31"/>
      <c r="C426" s="135" t="s">
        <v>626</v>
      </c>
      <c r="D426" s="135" t="s">
        <v>143</v>
      </c>
      <c r="E426" s="136" t="s">
        <v>804</v>
      </c>
      <c r="F426" s="137" t="s">
        <v>805</v>
      </c>
      <c r="G426" s="138" t="s">
        <v>146</v>
      </c>
      <c r="H426" s="139">
        <v>22.5</v>
      </c>
      <c r="I426" s="140"/>
      <c r="J426" s="141">
        <f>ROUND(I426*H426,2)</f>
        <v>0</v>
      </c>
      <c r="K426" s="137" t="s">
        <v>147</v>
      </c>
      <c r="L426" s="31"/>
      <c r="M426" s="142" t="s">
        <v>1</v>
      </c>
      <c r="N426" s="143" t="s">
        <v>41</v>
      </c>
      <c r="P426" s="144">
        <f>O426*H426</f>
        <v>0</v>
      </c>
      <c r="Q426" s="144">
        <v>0</v>
      </c>
      <c r="R426" s="144">
        <f>Q426*H426</f>
        <v>0</v>
      </c>
      <c r="S426" s="144">
        <v>0</v>
      </c>
      <c r="T426" s="145">
        <f>S426*H426</f>
        <v>0</v>
      </c>
      <c r="AR426" s="146" t="s">
        <v>148</v>
      </c>
      <c r="AT426" s="146" t="s">
        <v>143</v>
      </c>
      <c r="AU426" s="146" t="s">
        <v>89</v>
      </c>
      <c r="AY426" s="16" t="s">
        <v>141</v>
      </c>
      <c r="BE426" s="147">
        <f>IF(N426="základní",J426,0)</f>
        <v>0</v>
      </c>
      <c r="BF426" s="147">
        <f>IF(N426="snížená",J426,0)</f>
        <v>0</v>
      </c>
      <c r="BG426" s="147">
        <f>IF(N426="zákl. přenesená",J426,0)</f>
        <v>0</v>
      </c>
      <c r="BH426" s="147">
        <f>IF(N426="sníž. přenesená",J426,0)</f>
        <v>0</v>
      </c>
      <c r="BI426" s="147">
        <f>IF(N426="nulová",J426,0)</f>
        <v>0</v>
      </c>
      <c r="BJ426" s="16" t="s">
        <v>83</v>
      </c>
      <c r="BK426" s="147">
        <f>ROUND(I426*H426,2)</f>
        <v>0</v>
      </c>
      <c r="BL426" s="16" t="s">
        <v>148</v>
      </c>
      <c r="BM426" s="146" t="s">
        <v>806</v>
      </c>
    </row>
    <row r="427" spans="2:65" s="1" customFormat="1">
      <c r="B427" s="31"/>
      <c r="D427" s="148" t="s">
        <v>150</v>
      </c>
      <c r="F427" s="149" t="s">
        <v>805</v>
      </c>
      <c r="I427" s="150"/>
      <c r="L427" s="31"/>
      <c r="M427" s="151"/>
      <c r="T427" s="55"/>
      <c r="AT427" s="16" t="s">
        <v>150</v>
      </c>
      <c r="AU427" s="16" t="s">
        <v>89</v>
      </c>
    </row>
    <row r="428" spans="2:65" s="1" customFormat="1">
      <c r="B428" s="31"/>
      <c r="D428" s="152" t="s">
        <v>151</v>
      </c>
      <c r="F428" s="153" t="s">
        <v>807</v>
      </c>
      <c r="I428" s="150"/>
      <c r="L428" s="31"/>
      <c r="M428" s="151"/>
      <c r="T428" s="55"/>
      <c r="AT428" s="16" t="s">
        <v>151</v>
      </c>
      <c r="AU428" s="16" t="s">
        <v>89</v>
      </c>
    </row>
    <row r="429" spans="2:65" s="12" customFormat="1">
      <c r="B429" s="154"/>
      <c r="D429" s="148" t="s">
        <v>153</v>
      </c>
      <c r="E429" s="155" t="s">
        <v>1</v>
      </c>
      <c r="F429" s="156" t="s">
        <v>808</v>
      </c>
      <c r="H429" s="157">
        <v>22.5</v>
      </c>
      <c r="I429" s="158"/>
      <c r="L429" s="154"/>
      <c r="M429" s="159"/>
      <c r="T429" s="160"/>
      <c r="AT429" s="155" t="s">
        <v>153</v>
      </c>
      <c r="AU429" s="155" t="s">
        <v>89</v>
      </c>
      <c r="AV429" s="12" t="s">
        <v>89</v>
      </c>
      <c r="AW429" s="12" t="s">
        <v>33</v>
      </c>
      <c r="AX429" s="12" t="s">
        <v>76</v>
      </c>
      <c r="AY429" s="155" t="s">
        <v>141</v>
      </c>
    </row>
    <row r="430" spans="2:65" s="13" customFormat="1">
      <c r="B430" s="161"/>
      <c r="D430" s="148" t="s">
        <v>153</v>
      </c>
      <c r="E430" s="162" t="s">
        <v>1</v>
      </c>
      <c r="F430" s="163" t="s">
        <v>168</v>
      </c>
      <c r="H430" s="164">
        <v>22.5</v>
      </c>
      <c r="I430" s="165"/>
      <c r="L430" s="161"/>
      <c r="M430" s="166"/>
      <c r="T430" s="167"/>
      <c r="AT430" s="162" t="s">
        <v>153</v>
      </c>
      <c r="AU430" s="162" t="s">
        <v>89</v>
      </c>
      <c r="AV430" s="13" t="s">
        <v>148</v>
      </c>
      <c r="AW430" s="13" t="s">
        <v>33</v>
      </c>
      <c r="AX430" s="13" t="s">
        <v>83</v>
      </c>
      <c r="AY430" s="162" t="s">
        <v>141</v>
      </c>
    </row>
    <row r="431" spans="2:65" s="1" customFormat="1" ht="24.2" customHeight="1">
      <c r="B431" s="31"/>
      <c r="C431" s="135" t="s">
        <v>809</v>
      </c>
      <c r="D431" s="135" t="s">
        <v>143</v>
      </c>
      <c r="E431" s="136" t="s">
        <v>810</v>
      </c>
      <c r="F431" s="137" t="s">
        <v>811</v>
      </c>
      <c r="G431" s="138" t="s">
        <v>162</v>
      </c>
      <c r="H431" s="139">
        <v>1.5</v>
      </c>
      <c r="I431" s="140"/>
      <c r="J431" s="141">
        <f>ROUND(I431*H431,2)</f>
        <v>0</v>
      </c>
      <c r="K431" s="137" t="s">
        <v>147</v>
      </c>
      <c r="L431" s="31"/>
      <c r="M431" s="142" t="s">
        <v>1</v>
      </c>
      <c r="N431" s="143" t="s">
        <v>41</v>
      </c>
      <c r="P431" s="144">
        <f>O431*H431</f>
        <v>0</v>
      </c>
      <c r="Q431" s="144">
        <v>0</v>
      </c>
      <c r="R431" s="144">
        <f>Q431*H431</f>
        <v>0</v>
      </c>
      <c r="S431" s="144">
        <v>0</v>
      </c>
      <c r="T431" s="145">
        <f>S431*H431</f>
        <v>0</v>
      </c>
      <c r="AR431" s="146" t="s">
        <v>148</v>
      </c>
      <c r="AT431" s="146" t="s">
        <v>143</v>
      </c>
      <c r="AU431" s="146" t="s">
        <v>89</v>
      </c>
      <c r="AY431" s="16" t="s">
        <v>141</v>
      </c>
      <c r="BE431" s="147">
        <f>IF(N431="základní",J431,0)</f>
        <v>0</v>
      </c>
      <c r="BF431" s="147">
        <f>IF(N431="snížená",J431,0)</f>
        <v>0</v>
      </c>
      <c r="BG431" s="147">
        <f>IF(N431="zákl. přenesená",J431,0)</f>
        <v>0</v>
      </c>
      <c r="BH431" s="147">
        <f>IF(N431="sníž. přenesená",J431,0)</f>
        <v>0</v>
      </c>
      <c r="BI431" s="147">
        <f>IF(N431="nulová",J431,0)</f>
        <v>0</v>
      </c>
      <c r="BJ431" s="16" t="s">
        <v>83</v>
      </c>
      <c r="BK431" s="147">
        <f>ROUND(I431*H431,2)</f>
        <v>0</v>
      </c>
      <c r="BL431" s="16" t="s">
        <v>148</v>
      </c>
      <c r="BM431" s="146" t="s">
        <v>812</v>
      </c>
    </row>
    <row r="432" spans="2:65" s="1" customFormat="1">
      <c r="B432" s="31"/>
      <c r="D432" s="148" t="s">
        <v>150</v>
      </c>
      <c r="F432" s="149" t="s">
        <v>811</v>
      </c>
      <c r="I432" s="150"/>
      <c r="L432" s="31"/>
      <c r="M432" s="151"/>
      <c r="T432" s="55"/>
      <c r="AT432" s="16" t="s">
        <v>150</v>
      </c>
      <c r="AU432" s="16" t="s">
        <v>89</v>
      </c>
    </row>
    <row r="433" spans="2:65" s="1" customFormat="1">
      <c r="B433" s="31"/>
      <c r="D433" s="152" t="s">
        <v>151</v>
      </c>
      <c r="F433" s="153" t="s">
        <v>813</v>
      </c>
      <c r="I433" s="150"/>
      <c r="L433" s="31"/>
      <c r="M433" s="151"/>
      <c r="T433" s="55"/>
      <c r="AT433" s="16" t="s">
        <v>151</v>
      </c>
      <c r="AU433" s="16" t="s">
        <v>89</v>
      </c>
    </row>
    <row r="434" spans="2:65" s="11" customFormat="1" ht="22.9" customHeight="1">
      <c r="B434" s="123"/>
      <c r="D434" s="124" t="s">
        <v>75</v>
      </c>
      <c r="E434" s="133" t="s">
        <v>814</v>
      </c>
      <c r="F434" s="133" t="s">
        <v>815</v>
      </c>
      <c r="I434" s="126"/>
      <c r="J434" s="134">
        <f>BK434</f>
        <v>0</v>
      </c>
      <c r="L434" s="123"/>
      <c r="M434" s="128"/>
      <c r="P434" s="129">
        <f>SUM(P435:P439)</f>
        <v>0</v>
      </c>
      <c r="R434" s="129">
        <f>SUM(R435:R439)</f>
        <v>0</v>
      </c>
      <c r="T434" s="130">
        <f>SUM(T435:T439)</f>
        <v>0</v>
      </c>
      <c r="AR434" s="124" t="s">
        <v>159</v>
      </c>
      <c r="AT434" s="131" t="s">
        <v>75</v>
      </c>
      <c r="AU434" s="131" t="s">
        <v>83</v>
      </c>
      <c r="AY434" s="124" t="s">
        <v>141</v>
      </c>
      <c r="BK434" s="132">
        <f>SUM(BK435:BK439)</f>
        <v>0</v>
      </c>
    </row>
    <row r="435" spans="2:65" s="1" customFormat="1" ht="33" customHeight="1">
      <c r="B435" s="31"/>
      <c r="C435" s="135" t="s">
        <v>630</v>
      </c>
      <c r="D435" s="135" t="s">
        <v>143</v>
      </c>
      <c r="E435" s="136" t="s">
        <v>816</v>
      </c>
      <c r="F435" s="137" t="s">
        <v>817</v>
      </c>
      <c r="G435" s="138" t="s">
        <v>300</v>
      </c>
      <c r="H435" s="139">
        <v>20</v>
      </c>
      <c r="I435" s="140"/>
      <c r="J435" s="141">
        <f>ROUND(I435*H435,2)</f>
        <v>0</v>
      </c>
      <c r="K435" s="137" t="s">
        <v>147</v>
      </c>
      <c r="L435" s="31"/>
      <c r="M435" s="142" t="s">
        <v>1</v>
      </c>
      <c r="N435" s="143" t="s">
        <v>41</v>
      </c>
      <c r="P435" s="144">
        <f>O435*H435</f>
        <v>0</v>
      </c>
      <c r="Q435" s="144">
        <v>0</v>
      </c>
      <c r="R435" s="144">
        <f>Q435*H435</f>
        <v>0</v>
      </c>
      <c r="S435" s="144">
        <v>0</v>
      </c>
      <c r="T435" s="145">
        <f>S435*H435</f>
        <v>0</v>
      </c>
      <c r="AR435" s="146" t="s">
        <v>610</v>
      </c>
      <c r="AT435" s="146" t="s">
        <v>143</v>
      </c>
      <c r="AU435" s="146" t="s">
        <v>89</v>
      </c>
      <c r="AY435" s="16" t="s">
        <v>141</v>
      </c>
      <c r="BE435" s="147">
        <f>IF(N435="základní",J435,0)</f>
        <v>0</v>
      </c>
      <c r="BF435" s="147">
        <f>IF(N435="snížená",J435,0)</f>
        <v>0</v>
      </c>
      <c r="BG435" s="147">
        <f>IF(N435="zákl. přenesená",J435,0)</f>
        <v>0</v>
      </c>
      <c r="BH435" s="147">
        <f>IF(N435="sníž. přenesená",J435,0)</f>
        <v>0</v>
      </c>
      <c r="BI435" s="147">
        <f>IF(N435="nulová",J435,0)</f>
        <v>0</v>
      </c>
      <c r="BJ435" s="16" t="s">
        <v>83</v>
      </c>
      <c r="BK435" s="147">
        <f>ROUND(I435*H435,2)</f>
        <v>0</v>
      </c>
      <c r="BL435" s="16" t="s">
        <v>610</v>
      </c>
      <c r="BM435" s="146" t="s">
        <v>818</v>
      </c>
    </row>
    <row r="436" spans="2:65" s="1" customFormat="1">
      <c r="B436" s="31"/>
      <c r="D436" s="148" t="s">
        <v>150</v>
      </c>
      <c r="F436" s="149" t="s">
        <v>817</v>
      </c>
      <c r="I436" s="150"/>
      <c r="L436" s="31"/>
      <c r="M436" s="151"/>
      <c r="T436" s="55"/>
      <c r="AT436" s="16" t="s">
        <v>150</v>
      </c>
      <c r="AU436" s="16" t="s">
        <v>89</v>
      </c>
    </row>
    <row r="437" spans="2:65" s="1" customFormat="1">
      <c r="B437" s="31"/>
      <c r="D437" s="152" t="s">
        <v>151</v>
      </c>
      <c r="F437" s="153" t="s">
        <v>819</v>
      </c>
      <c r="I437" s="150"/>
      <c r="L437" s="31"/>
      <c r="M437" s="151"/>
      <c r="T437" s="55"/>
      <c r="AT437" s="16" t="s">
        <v>151</v>
      </c>
      <c r="AU437" s="16" t="s">
        <v>89</v>
      </c>
    </row>
    <row r="438" spans="2:65" s="12" customFormat="1">
      <c r="B438" s="154"/>
      <c r="D438" s="148" t="s">
        <v>153</v>
      </c>
      <c r="E438" s="155" t="s">
        <v>1</v>
      </c>
      <c r="F438" s="156" t="s">
        <v>820</v>
      </c>
      <c r="H438" s="157">
        <v>20</v>
      </c>
      <c r="I438" s="158"/>
      <c r="L438" s="154"/>
      <c r="M438" s="159"/>
      <c r="T438" s="160"/>
      <c r="AT438" s="155" t="s">
        <v>153</v>
      </c>
      <c r="AU438" s="155" t="s">
        <v>89</v>
      </c>
      <c r="AV438" s="12" t="s">
        <v>89</v>
      </c>
      <c r="AW438" s="12" t="s">
        <v>33</v>
      </c>
      <c r="AX438" s="12" t="s">
        <v>76</v>
      </c>
      <c r="AY438" s="155" t="s">
        <v>141</v>
      </c>
    </row>
    <row r="439" spans="2:65" s="13" customFormat="1">
      <c r="B439" s="161"/>
      <c r="D439" s="148" t="s">
        <v>153</v>
      </c>
      <c r="E439" s="162" t="s">
        <v>1</v>
      </c>
      <c r="F439" s="163" t="s">
        <v>168</v>
      </c>
      <c r="H439" s="164">
        <v>20</v>
      </c>
      <c r="I439" s="165"/>
      <c r="L439" s="161"/>
      <c r="M439" s="166"/>
      <c r="T439" s="167"/>
      <c r="AT439" s="162" t="s">
        <v>153</v>
      </c>
      <c r="AU439" s="162" t="s">
        <v>89</v>
      </c>
      <c r="AV439" s="13" t="s">
        <v>148</v>
      </c>
      <c r="AW439" s="13" t="s">
        <v>33</v>
      </c>
      <c r="AX439" s="13" t="s">
        <v>83</v>
      </c>
      <c r="AY439" s="162" t="s">
        <v>141</v>
      </c>
    </row>
    <row r="440" spans="2:65" s="11" customFormat="1" ht="22.9" customHeight="1">
      <c r="B440" s="123"/>
      <c r="D440" s="124" t="s">
        <v>75</v>
      </c>
      <c r="E440" s="133" t="s">
        <v>821</v>
      </c>
      <c r="F440" s="133" t="s">
        <v>822</v>
      </c>
      <c r="I440" s="126"/>
      <c r="J440" s="134">
        <f>BK440</f>
        <v>0</v>
      </c>
      <c r="L440" s="123"/>
      <c r="M440" s="128"/>
      <c r="P440" s="129">
        <f>SUM(P441:P460)</f>
        <v>0</v>
      </c>
      <c r="R440" s="129">
        <f>SUM(R441:R460)</f>
        <v>0</v>
      </c>
      <c r="T440" s="130">
        <f>SUM(T441:T460)</f>
        <v>0</v>
      </c>
      <c r="AR440" s="124" t="s">
        <v>83</v>
      </c>
      <c r="AT440" s="131" t="s">
        <v>75</v>
      </c>
      <c r="AU440" s="131" t="s">
        <v>83</v>
      </c>
      <c r="AY440" s="124" t="s">
        <v>141</v>
      </c>
      <c r="BK440" s="132">
        <f>SUM(BK441:BK460)</f>
        <v>0</v>
      </c>
    </row>
    <row r="441" spans="2:65" s="1" customFormat="1" ht="37.9" customHeight="1">
      <c r="B441" s="31"/>
      <c r="C441" s="135" t="s">
        <v>823</v>
      </c>
      <c r="D441" s="135" t="s">
        <v>143</v>
      </c>
      <c r="E441" s="136" t="s">
        <v>824</v>
      </c>
      <c r="F441" s="137" t="s">
        <v>825</v>
      </c>
      <c r="G441" s="138" t="s">
        <v>183</v>
      </c>
      <c r="H441" s="139">
        <v>1244.405</v>
      </c>
      <c r="I441" s="140"/>
      <c r="J441" s="141">
        <f>ROUND(I441*H441,2)</f>
        <v>0</v>
      </c>
      <c r="K441" s="137" t="s">
        <v>147</v>
      </c>
      <c r="L441" s="31"/>
      <c r="M441" s="142" t="s">
        <v>1</v>
      </c>
      <c r="N441" s="143" t="s">
        <v>41</v>
      </c>
      <c r="P441" s="144">
        <f>O441*H441</f>
        <v>0</v>
      </c>
      <c r="Q441" s="144">
        <v>0</v>
      </c>
      <c r="R441" s="144">
        <f>Q441*H441</f>
        <v>0</v>
      </c>
      <c r="S441" s="144">
        <v>0</v>
      </c>
      <c r="T441" s="145">
        <f>S441*H441</f>
        <v>0</v>
      </c>
      <c r="AR441" s="146" t="s">
        <v>148</v>
      </c>
      <c r="AT441" s="146" t="s">
        <v>143</v>
      </c>
      <c r="AU441" s="146" t="s">
        <v>89</v>
      </c>
      <c r="AY441" s="16" t="s">
        <v>141</v>
      </c>
      <c r="BE441" s="147">
        <f>IF(N441="základní",J441,0)</f>
        <v>0</v>
      </c>
      <c r="BF441" s="147">
        <f>IF(N441="snížená",J441,0)</f>
        <v>0</v>
      </c>
      <c r="BG441" s="147">
        <f>IF(N441="zákl. přenesená",J441,0)</f>
        <v>0</v>
      </c>
      <c r="BH441" s="147">
        <f>IF(N441="sníž. přenesená",J441,0)</f>
        <v>0</v>
      </c>
      <c r="BI441" s="147">
        <f>IF(N441="nulová",J441,0)</f>
        <v>0</v>
      </c>
      <c r="BJ441" s="16" t="s">
        <v>83</v>
      </c>
      <c r="BK441" s="147">
        <f>ROUND(I441*H441,2)</f>
        <v>0</v>
      </c>
      <c r="BL441" s="16" t="s">
        <v>148</v>
      </c>
      <c r="BM441" s="146" t="s">
        <v>826</v>
      </c>
    </row>
    <row r="442" spans="2:65" s="1" customFormat="1">
      <c r="B442" s="31"/>
      <c r="D442" s="148" t="s">
        <v>150</v>
      </c>
      <c r="F442" s="149" t="s">
        <v>825</v>
      </c>
      <c r="I442" s="150"/>
      <c r="L442" s="31"/>
      <c r="M442" s="151"/>
      <c r="T442" s="55"/>
      <c r="AT442" s="16" t="s">
        <v>150</v>
      </c>
      <c r="AU442" s="16" t="s">
        <v>89</v>
      </c>
    </row>
    <row r="443" spans="2:65" s="1" customFormat="1">
      <c r="B443" s="31"/>
      <c r="D443" s="152" t="s">
        <v>151</v>
      </c>
      <c r="F443" s="153" t="s">
        <v>827</v>
      </c>
      <c r="I443" s="150"/>
      <c r="L443" s="31"/>
      <c r="M443" s="151"/>
      <c r="T443" s="55"/>
      <c r="AT443" s="16" t="s">
        <v>151</v>
      </c>
      <c r="AU443" s="16" t="s">
        <v>89</v>
      </c>
    </row>
    <row r="444" spans="2:65" s="1" customFormat="1" ht="49.15" customHeight="1">
      <c r="B444" s="31"/>
      <c r="C444" s="135" t="s">
        <v>636</v>
      </c>
      <c r="D444" s="135" t="s">
        <v>143</v>
      </c>
      <c r="E444" s="136" t="s">
        <v>828</v>
      </c>
      <c r="F444" s="137" t="s">
        <v>829</v>
      </c>
      <c r="G444" s="138" t="s">
        <v>183</v>
      </c>
      <c r="H444" s="139">
        <v>11199.645</v>
      </c>
      <c r="I444" s="140"/>
      <c r="J444" s="141">
        <f>ROUND(I444*H444,2)</f>
        <v>0</v>
      </c>
      <c r="K444" s="137" t="s">
        <v>147</v>
      </c>
      <c r="L444" s="31"/>
      <c r="M444" s="142" t="s">
        <v>1</v>
      </c>
      <c r="N444" s="143" t="s">
        <v>41</v>
      </c>
      <c r="P444" s="144">
        <f>O444*H444</f>
        <v>0</v>
      </c>
      <c r="Q444" s="144">
        <v>0</v>
      </c>
      <c r="R444" s="144">
        <f>Q444*H444</f>
        <v>0</v>
      </c>
      <c r="S444" s="144">
        <v>0</v>
      </c>
      <c r="T444" s="145">
        <f>S444*H444</f>
        <v>0</v>
      </c>
      <c r="AR444" s="146" t="s">
        <v>148</v>
      </c>
      <c r="AT444" s="146" t="s">
        <v>143</v>
      </c>
      <c r="AU444" s="146" t="s">
        <v>89</v>
      </c>
      <c r="AY444" s="16" t="s">
        <v>141</v>
      </c>
      <c r="BE444" s="147">
        <f>IF(N444="základní",J444,0)</f>
        <v>0</v>
      </c>
      <c r="BF444" s="147">
        <f>IF(N444="snížená",J444,0)</f>
        <v>0</v>
      </c>
      <c r="BG444" s="147">
        <f>IF(N444="zákl. přenesená",J444,0)</f>
        <v>0</v>
      </c>
      <c r="BH444" s="147">
        <f>IF(N444="sníž. přenesená",J444,0)</f>
        <v>0</v>
      </c>
      <c r="BI444" s="147">
        <f>IF(N444="nulová",J444,0)</f>
        <v>0</v>
      </c>
      <c r="BJ444" s="16" t="s">
        <v>83</v>
      </c>
      <c r="BK444" s="147">
        <f>ROUND(I444*H444,2)</f>
        <v>0</v>
      </c>
      <c r="BL444" s="16" t="s">
        <v>148</v>
      </c>
      <c r="BM444" s="146" t="s">
        <v>830</v>
      </c>
    </row>
    <row r="445" spans="2:65" s="1" customFormat="1">
      <c r="B445" s="31"/>
      <c r="D445" s="148" t="s">
        <v>150</v>
      </c>
      <c r="F445" s="149" t="s">
        <v>829</v>
      </c>
      <c r="I445" s="150"/>
      <c r="L445" s="31"/>
      <c r="M445" s="151"/>
      <c r="T445" s="55"/>
      <c r="AT445" s="16" t="s">
        <v>150</v>
      </c>
      <c r="AU445" s="16" t="s">
        <v>89</v>
      </c>
    </row>
    <row r="446" spans="2:65" s="1" customFormat="1">
      <c r="B446" s="31"/>
      <c r="D446" s="152" t="s">
        <v>151</v>
      </c>
      <c r="F446" s="153" t="s">
        <v>831</v>
      </c>
      <c r="I446" s="150"/>
      <c r="L446" s="31"/>
      <c r="M446" s="151"/>
      <c r="T446" s="55"/>
      <c r="AT446" s="16" t="s">
        <v>151</v>
      </c>
      <c r="AU446" s="16" t="s">
        <v>89</v>
      </c>
    </row>
    <row r="447" spans="2:65" s="12" customFormat="1">
      <c r="B447" s="154"/>
      <c r="D447" s="148" t="s">
        <v>153</v>
      </c>
      <c r="E447" s="155" t="s">
        <v>1</v>
      </c>
      <c r="F447" s="156" t="s">
        <v>832</v>
      </c>
      <c r="H447" s="157">
        <v>11199.645</v>
      </c>
      <c r="I447" s="158"/>
      <c r="L447" s="154"/>
      <c r="M447" s="159"/>
      <c r="T447" s="160"/>
      <c r="AT447" s="155" t="s">
        <v>153</v>
      </c>
      <c r="AU447" s="155" t="s">
        <v>89</v>
      </c>
      <c r="AV447" s="12" t="s">
        <v>89</v>
      </c>
      <c r="AW447" s="12" t="s">
        <v>33</v>
      </c>
      <c r="AX447" s="12" t="s">
        <v>76</v>
      </c>
      <c r="AY447" s="155" t="s">
        <v>141</v>
      </c>
    </row>
    <row r="448" spans="2:65" s="13" customFormat="1">
      <c r="B448" s="161"/>
      <c r="D448" s="148" t="s">
        <v>153</v>
      </c>
      <c r="E448" s="162" t="s">
        <v>1</v>
      </c>
      <c r="F448" s="163" t="s">
        <v>168</v>
      </c>
      <c r="H448" s="164">
        <v>11199.645</v>
      </c>
      <c r="I448" s="165"/>
      <c r="L448" s="161"/>
      <c r="M448" s="166"/>
      <c r="T448" s="167"/>
      <c r="AT448" s="162" t="s">
        <v>153</v>
      </c>
      <c r="AU448" s="162" t="s">
        <v>89</v>
      </c>
      <c r="AV448" s="13" t="s">
        <v>148</v>
      </c>
      <c r="AW448" s="13" t="s">
        <v>33</v>
      </c>
      <c r="AX448" s="13" t="s">
        <v>83</v>
      </c>
      <c r="AY448" s="162" t="s">
        <v>141</v>
      </c>
    </row>
    <row r="449" spans="2:65" s="1" customFormat="1" ht="44.25" customHeight="1">
      <c r="B449" s="31"/>
      <c r="C449" s="135" t="s">
        <v>833</v>
      </c>
      <c r="D449" s="135" t="s">
        <v>143</v>
      </c>
      <c r="E449" s="136" t="s">
        <v>834</v>
      </c>
      <c r="F449" s="137" t="s">
        <v>835</v>
      </c>
      <c r="G449" s="138" t="s">
        <v>183</v>
      </c>
      <c r="H449" s="139">
        <v>58.015000000000001</v>
      </c>
      <c r="I449" s="140"/>
      <c r="J449" s="141">
        <f>ROUND(I449*H449,2)</f>
        <v>0</v>
      </c>
      <c r="K449" s="137" t="s">
        <v>147</v>
      </c>
      <c r="L449" s="31"/>
      <c r="M449" s="142" t="s">
        <v>1</v>
      </c>
      <c r="N449" s="143" t="s">
        <v>41</v>
      </c>
      <c r="P449" s="144">
        <f>O449*H449</f>
        <v>0</v>
      </c>
      <c r="Q449" s="144">
        <v>0</v>
      </c>
      <c r="R449" s="144">
        <f>Q449*H449</f>
        <v>0</v>
      </c>
      <c r="S449" s="144">
        <v>0</v>
      </c>
      <c r="T449" s="145">
        <f>S449*H449</f>
        <v>0</v>
      </c>
      <c r="AR449" s="146" t="s">
        <v>148</v>
      </c>
      <c r="AT449" s="146" t="s">
        <v>143</v>
      </c>
      <c r="AU449" s="146" t="s">
        <v>89</v>
      </c>
      <c r="AY449" s="16" t="s">
        <v>141</v>
      </c>
      <c r="BE449" s="147">
        <f>IF(N449="základní",J449,0)</f>
        <v>0</v>
      </c>
      <c r="BF449" s="147">
        <f>IF(N449="snížená",J449,0)</f>
        <v>0</v>
      </c>
      <c r="BG449" s="147">
        <f>IF(N449="zákl. přenesená",J449,0)</f>
        <v>0</v>
      </c>
      <c r="BH449" s="147">
        <f>IF(N449="sníž. přenesená",J449,0)</f>
        <v>0</v>
      </c>
      <c r="BI449" s="147">
        <f>IF(N449="nulová",J449,0)</f>
        <v>0</v>
      </c>
      <c r="BJ449" s="16" t="s">
        <v>83</v>
      </c>
      <c r="BK449" s="147">
        <f>ROUND(I449*H449,2)</f>
        <v>0</v>
      </c>
      <c r="BL449" s="16" t="s">
        <v>148</v>
      </c>
      <c r="BM449" s="146" t="s">
        <v>836</v>
      </c>
    </row>
    <row r="450" spans="2:65" s="1" customFormat="1">
      <c r="B450" s="31"/>
      <c r="D450" s="148" t="s">
        <v>150</v>
      </c>
      <c r="F450" s="149" t="s">
        <v>835</v>
      </c>
      <c r="I450" s="150"/>
      <c r="L450" s="31"/>
      <c r="M450" s="151"/>
      <c r="T450" s="55"/>
      <c r="AT450" s="16" t="s">
        <v>150</v>
      </c>
      <c r="AU450" s="16" t="s">
        <v>89</v>
      </c>
    </row>
    <row r="451" spans="2:65" s="1" customFormat="1">
      <c r="B451" s="31"/>
      <c r="D451" s="152" t="s">
        <v>151</v>
      </c>
      <c r="F451" s="153" t="s">
        <v>837</v>
      </c>
      <c r="I451" s="150"/>
      <c r="L451" s="31"/>
      <c r="M451" s="151"/>
      <c r="T451" s="55"/>
      <c r="AT451" s="16" t="s">
        <v>151</v>
      </c>
      <c r="AU451" s="16" t="s">
        <v>89</v>
      </c>
    </row>
    <row r="452" spans="2:65" s="1" customFormat="1" ht="44.25" customHeight="1">
      <c r="B452" s="31"/>
      <c r="C452" s="135" t="s">
        <v>641</v>
      </c>
      <c r="D452" s="135" t="s">
        <v>143</v>
      </c>
      <c r="E452" s="136" t="s">
        <v>838</v>
      </c>
      <c r="F452" s="137" t="s">
        <v>839</v>
      </c>
      <c r="G452" s="138" t="s">
        <v>183</v>
      </c>
      <c r="H452" s="139">
        <v>24</v>
      </c>
      <c r="I452" s="140"/>
      <c r="J452" s="141">
        <f>ROUND(I452*H452,2)</f>
        <v>0</v>
      </c>
      <c r="K452" s="137" t="s">
        <v>840</v>
      </c>
      <c r="L452" s="31"/>
      <c r="M452" s="142" t="s">
        <v>1</v>
      </c>
      <c r="N452" s="143" t="s">
        <v>41</v>
      </c>
      <c r="P452" s="144">
        <f>O452*H452</f>
        <v>0</v>
      </c>
      <c r="Q452" s="144">
        <v>0</v>
      </c>
      <c r="R452" s="144">
        <f>Q452*H452</f>
        <v>0</v>
      </c>
      <c r="S452" s="144">
        <v>0</v>
      </c>
      <c r="T452" s="145">
        <f>S452*H452</f>
        <v>0</v>
      </c>
      <c r="AR452" s="146" t="s">
        <v>148</v>
      </c>
      <c r="AT452" s="146" t="s">
        <v>143</v>
      </c>
      <c r="AU452" s="146" t="s">
        <v>89</v>
      </c>
      <c r="AY452" s="16" t="s">
        <v>141</v>
      </c>
      <c r="BE452" s="147">
        <f>IF(N452="základní",J452,0)</f>
        <v>0</v>
      </c>
      <c r="BF452" s="147">
        <f>IF(N452="snížená",J452,0)</f>
        <v>0</v>
      </c>
      <c r="BG452" s="147">
        <f>IF(N452="zákl. přenesená",J452,0)</f>
        <v>0</v>
      </c>
      <c r="BH452" s="147">
        <f>IF(N452="sníž. přenesená",J452,0)</f>
        <v>0</v>
      </c>
      <c r="BI452" s="147">
        <f>IF(N452="nulová",J452,0)</f>
        <v>0</v>
      </c>
      <c r="BJ452" s="16" t="s">
        <v>83</v>
      </c>
      <c r="BK452" s="147">
        <f>ROUND(I452*H452,2)</f>
        <v>0</v>
      </c>
      <c r="BL452" s="16" t="s">
        <v>148</v>
      </c>
      <c r="BM452" s="146" t="s">
        <v>841</v>
      </c>
    </row>
    <row r="453" spans="2:65" s="1" customFormat="1">
      <c r="B453" s="31"/>
      <c r="D453" s="148" t="s">
        <v>150</v>
      </c>
      <c r="F453" s="149" t="s">
        <v>839</v>
      </c>
      <c r="I453" s="150"/>
      <c r="L453" s="31"/>
      <c r="M453" s="151"/>
      <c r="T453" s="55"/>
      <c r="AT453" s="16" t="s">
        <v>150</v>
      </c>
      <c r="AU453" s="16" t="s">
        <v>89</v>
      </c>
    </row>
    <row r="454" spans="2:65" s="1" customFormat="1">
      <c r="B454" s="31"/>
      <c r="D454" s="152" t="s">
        <v>151</v>
      </c>
      <c r="F454" s="153" t="s">
        <v>842</v>
      </c>
      <c r="I454" s="150"/>
      <c r="L454" s="31"/>
      <c r="M454" s="151"/>
      <c r="T454" s="55"/>
      <c r="AT454" s="16" t="s">
        <v>151</v>
      </c>
      <c r="AU454" s="16" t="s">
        <v>89</v>
      </c>
    </row>
    <row r="455" spans="2:65" s="1" customFormat="1" ht="44.25" customHeight="1">
      <c r="B455" s="31"/>
      <c r="C455" s="135" t="s">
        <v>843</v>
      </c>
      <c r="D455" s="135" t="s">
        <v>143</v>
      </c>
      <c r="E455" s="136" t="s">
        <v>844</v>
      </c>
      <c r="F455" s="137" t="s">
        <v>182</v>
      </c>
      <c r="G455" s="138" t="s">
        <v>183</v>
      </c>
      <c r="H455" s="139">
        <v>751.1</v>
      </c>
      <c r="I455" s="140"/>
      <c r="J455" s="141">
        <f>ROUND(I455*H455,2)</f>
        <v>0</v>
      </c>
      <c r="K455" s="137" t="s">
        <v>147</v>
      </c>
      <c r="L455" s="31"/>
      <c r="M455" s="142" t="s">
        <v>1</v>
      </c>
      <c r="N455" s="143" t="s">
        <v>41</v>
      </c>
      <c r="P455" s="144">
        <f>O455*H455</f>
        <v>0</v>
      </c>
      <c r="Q455" s="144">
        <v>0</v>
      </c>
      <c r="R455" s="144">
        <f>Q455*H455</f>
        <v>0</v>
      </c>
      <c r="S455" s="144">
        <v>0</v>
      </c>
      <c r="T455" s="145">
        <f>S455*H455</f>
        <v>0</v>
      </c>
      <c r="AR455" s="146" t="s">
        <v>148</v>
      </c>
      <c r="AT455" s="146" t="s">
        <v>143</v>
      </c>
      <c r="AU455" s="146" t="s">
        <v>89</v>
      </c>
      <c r="AY455" s="16" t="s">
        <v>141</v>
      </c>
      <c r="BE455" s="147">
        <f>IF(N455="základní",J455,0)</f>
        <v>0</v>
      </c>
      <c r="BF455" s="147">
        <f>IF(N455="snížená",J455,0)</f>
        <v>0</v>
      </c>
      <c r="BG455" s="147">
        <f>IF(N455="zákl. přenesená",J455,0)</f>
        <v>0</v>
      </c>
      <c r="BH455" s="147">
        <f>IF(N455="sníž. přenesená",J455,0)</f>
        <v>0</v>
      </c>
      <c r="BI455" s="147">
        <f>IF(N455="nulová",J455,0)</f>
        <v>0</v>
      </c>
      <c r="BJ455" s="16" t="s">
        <v>83</v>
      </c>
      <c r="BK455" s="147">
        <f>ROUND(I455*H455,2)</f>
        <v>0</v>
      </c>
      <c r="BL455" s="16" t="s">
        <v>148</v>
      </c>
      <c r="BM455" s="146" t="s">
        <v>845</v>
      </c>
    </row>
    <row r="456" spans="2:65" s="1" customFormat="1">
      <c r="B456" s="31"/>
      <c r="D456" s="148" t="s">
        <v>150</v>
      </c>
      <c r="F456" s="149" t="s">
        <v>182</v>
      </c>
      <c r="I456" s="150"/>
      <c r="L456" s="31"/>
      <c r="M456" s="151"/>
      <c r="T456" s="55"/>
      <c r="AT456" s="16" t="s">
        <v>150</v>
      </c>
      <c r="AU456" s="16" t="s">
        <v>89</v>
      </c>
    </row>
    <row r="457" spans="2:65" s="1" customFormat="1">
      <c r="B457" s="31"/>
      <c r="D457" s="152" t="s">
        <v>151</v>
      </c>
      <c r="F457" s="153" t="s">
        <v>846</v>
      </c>
      <c r="I457" s="150"/>
      <c r="L457" s="31"/>
      <c r="M457" s="151"/>
      <c r="T457" s="55"/>
      <c r="AT457" s="16" t="s">
        <v>151</v>
      </c>
      <c r="AU457" s="16" t="s">
        <v>89</v>
      </c>
    </row>
    <row r="458" spans="2:65" s="1" customFormat="1" ht="44.25" customHeight="1">
      <c r="B458" s="31"/>
      <c r="C458" s="135" t="s">
        <v>646</v>
      </c>
      <c r="D458" s="135" t="s">
        <v>143</v>
      </c>
      <c r="E458" s="136" t="s">
        <v>847</v>
      </c>
      <c r="F458" s="137" t="s">
        <v>848</v>
      </c>
      <c r="G458" s="138" t="s">
        <v>183</v>
      </c>
      <c r="H458" s="139">
        <v>409.22</v>
      </c>
      <c r="I458" s="140"/>
      <c r="J458" s="141">
        <f>ROUND(I458*H458,2)</f>
        <v>0</v>
      </c>
      <c r="K458" s="137" t="s">
        <v>147</v>
      </c>
      <c r="L458" s="31"/>
      <c r="M458" s="142" t="s">
        <v>1</v>
      </c>
      <c r="N458" s="143" t="s">
        <v>41</v>
      </c>
      <c r="P458" s="144">
        <f>O458*H458</f>
        <v>0</v>
      </c>
      <c r="Q458" s="144">
        <v>0</v>
      </c>
      <c r="R458" s="144">
        <f>Q458*H458</f>
        <v>0</v>
      </c>
      <c r="S458" s="144">
        <v>0</v>
      </c>
      <c r="T458" s="145">
        <f>S458*H458</f>
        <v>0</v>
      </c>
      <c r="AR458" s="146" t="s">
        <v>148</v>
      </c>
      <c r="AT458" s="146" t="s">
        <v>143</v>
      </c>
      <c r="AU458" s="146" t="s">
        <v>89</v>
      </c>
      <c r="AY458" s="16" t="s">
        <v>141</v>
      </c>
      <c r="BE458" s="147">
        <f>IF(N458="základní",J458,0)</f>
        <v>0</v>
      </c>
      <c r="BF458" s="147">
        <f>IF(N458="snížená",J458,0)</f>
        <v>0</v>
      </c>
      <c r="BG458" s="147">
        <f>IF(N458="zákl. přenesená",J458,0)</f>
        <v>0</v>
      </c>
      <c r="BH458" s="147">
        <f>IF(N458="sníž. přenesená",J458,0)</f>
        <v>0</v>
      </c>
      <c r="BI458" s="147">
        <f>IF(N458="nulová",J458,0)</f>
        <v>0</v>
      </c>
      <c r="BJ458" s="16" t="s">
        <v>83</v>
      </c>
      <c r="BK458" s="147">
        <f>ROUND(I458*H458,2)</f>
        <v>0</v>
      </c>
      <c r="BL458" s="16" t="s">
        <v>148</v>
      </c>
      <c r="BM458" s="146" t="s">
        <v>849</v>
      </c>
    </row>
    <row r="459" spans="2:65" s="1" customFormat="1">
      <c r="B459" s="31"/>
      <c r="D459" s="148" t="s">
        <v>150</v>
      </c>
      <c r="F459" s="149" t="s">
        <v>848</v>
      </c>
      <c r="I459" s="150"/>
      <c r="L459" s="31"/>
      <c r="M459" s="151"/>
      <c r="T459" s="55"/>
      <c r="AT459" s="16" t="s">
        <v>150</v>
      </c>
      <c r="AU459" s="16" t="s">
        <v>89</v>
      </c>
    </row>
    <row r="460" spans="2:65" s="1" customFormat="1">
      <c r="B460" s="31"/>
      <c r="D460" s="152" t="s">
        <v>151</v>
      </c>
      <c r="F460" s="153" t="s">
        <v>850</v>
      </c>
      <c r="I460" s="150"/>
      <c r="L460" s="31"/>
      <c r="M460" s="151"/>
      <c r="T460" s="55"/>
      <c r="AT460" s="16" t="s">
        <v>151</v>
      </c>
      <c r="AU460" s="16" t="s">
        <v>89</v>
      </c>
    </row>
    <row r="461" spans="2:65" s="11" customFormat="1" ht="22.9" customHeight="1">
      <c r="B461" s="123"/>
      <c r="D461" s="124" t="s">
        <v>75</v>
      </c>
      <c r="E461" s="133" t="s">
        <v>240</v>
      </c>
      <c r="F461" s="133" t="s">
        <v>241</v>
      </c>
      <c r="I461" s="126"/>
      <c r="J461" s="134">
        <f>BK461</f>
        <v>0</v>
      </c>
      <c r="L461" s="123"/>
      <c r="M461" s="128"/>
      <c r="P461" s="129">
        <f>SUM(P462:P464)</f>
        <v>0</v>
      </c>
      <c r="R461" s="129">
        <f>SUM(R462:R464)</f>
        <v>0</v>
      </c>
      <c r="T461" s="130">
        <f>SUM(T462:T464)</f>
        <v>0</v>
      </c>
      <c r="AR461" s="124" t="s">
        <v>83</v>
      </c>
      <c r="AT461" s="131" t="s">
        <v>75</v>
      </c>
      <c r="AU461" s="131" t="s">
        <v>83</v>
      </c>
      <c r="AY461" s="124" t="s">
        <v>141</v>
      </c>
      <c r="BK461" s="132">
        <f>SUM(BK462:BK464)</f>
        <v>0</v>
      </c>
    </row>
    <row r="462" spans="2:65" s="1" customFormat="1" ht="44.25" customHeight="1">
      <c r="B462" s="31"/>
      <c r="C462" s="135" t="s">
        <v>851</v>
      </c>
      <c r="D462" s="135" t="s">
        <v>143</v>
      </c>
      <c r="E462" s="136" t="s">
        <v>852</v>
      </c>
      <c r="F462" s="137" t="s">
        <v>853</v>
      </c>
      <c r="G462" s="138" t="s">
        <v>183</v>
      </c>
      <c r="H462" s="139">
        <v>459.69499999999999</v>
      </c>
      <c r="I462" s="140"/>
      <c r="J462" s="141">
        <f>ROUND(I462*H462,2)</f>
        <v>0</v>
      </c>
      <c r="K462" s="137" t="s">
        <v>147</v>
      </c>
      <c r="L462" s="31"/>
      <c r="M462" s="142" t="s">
        <v>1</v>
      </c>
      <c r="N462" s="143" t="s">
        <v>41</v>
      </c>
      <c r="P462" s="144">
        <f>O462*H462</f>
        <v>0</v>
      </c>
      <c r="Q462" s="144">
        <v>0</v>
      </c>
      <c r="R462" s="144">
        <f>Q462*H462</f>
        <v>0</v>
      </c>
      <c r="S462" s="144">
        <v>0</v>
      </c>
      <c r="T462" s="145">
        <f>S462*H462</f>
        <v>0</v>
      </c>
      <c r="AR462" s="146" t="s">
        <v>148</v>
      </c>
      <c r="AT462" s="146" t="s">
        <v>143</v>
      </c>
      <c r="AU462" s="146" t="s">
        <v>89</v>
      </c>
      <c r="AY462" s="16" t="s">
        <v>141</v>
      </c>
      <c r="BE462" s="147">
        <f>IF(N462="základní",J462,0)</f>
        <v>0</v>
      </c>
      <c r="BF462" s="147">
        <f>IF(N462="snížená",J462,0)</f>
        <v>0</v>
      </c>
      <c r="BG462" s="147">
        <f>IF(N462="zákl. přenesená",J462,0)</f>
        <v>0</v>
      </c>
      <c r="BH462" s="147">
        <f>IF(N462="sníž. přenesená",J462,0)</f>
        <v>0</v>
      </c>
      <c r="BI462" s="147">
        <f>IF(N462="nulová",J462,0)</f>
        <v>0</v>
      </c>
      <c r="BJ462" s="16" t="s">
        <v>83</v>
      </c>
      <c r="BK462" s="147">
        <f>ROUND(I462*H462,2)</f>
        <v>0</v>
      </c>
      <c r="BL462" s="16" t="s">
        <v>148</v>
      </c>
      <c r="BM462" s="146" t="s">
        <v>854</v>
      </c>
    </row>
    <row r="463" spans="2:65" s="1" customFormat="1">
      <c r="B463" s="31"/>
      <c r="D463" s="148" t="s">
        <v>150</v>
      </c>
      <c r="F463" s="149" t="s">
        <v>853</v>
      </c>
      <c r="I463" s="150"/>
      <c r="L463" s="31"/>
      <c r="M463" s="151"/>
      <c r="T463" s="55"/>
      <c r="AT463" s="16" t="s">
        <v>150</v>
      </c>
      <c r="AU463" s="16" t="s">
        <v>89</v>
      </c>
    </row>
    <row r="464" spans="2:65" s="1" customFormat="1">
      <c r="B464" s="31"/>
      <c r="D464" s="152" t="s">
        <v>151</v>
      </c>
      <c r="F464" s="153" t="s">
        <v>855</v>
      </c>
      <c r="I464" s="150"/>
      <c r="L464" s="31"/>
      <c r="M464" s="151"/>
      <c r="T464" s="55"/>
      <c r="AT464" s="16" t="s">
        <v>151</v>
      </c>
      <c r="AU464" s="16" t="s">
        <v>89</v>
      </c>
    </row>
    <row r="465" spans="2:65" s="11" customFormat="1" ht="25.9" customHeight="1">
      <c r="B465" s="123"/>
      <c r="D465" s="124" t="s">
        <v>75</v>
      </c>
      <c r="E465" s="125" t="s">
        <v>442</v>
      </c>
      <c r="F465" s="125" t="s">
        <v>443</v>
      </c>
      <c r="I465" s="126"/>
      <c r="J465" s="127">
        <f>BK465</f>
        <v>0</v>
      </c>
      <c r="L465" s="123"/>
      <c r="M465" s="128"/>
      <c r="P465" s="129">
        <v>0</v>
      </c>
      <c r="R465" s="129">
        <v>0</v>
      </c>
      <c r="T465" s="130">
        <v>0</v>
      </c>
      <c r="AR465" s="124" t="s">
        <v>89</v>
      </c>
      <c r="AT465" s="131" t="s">
        <v>75</v>
      </c>
      <c r="AU465" s="131" t="s">
        <v>76</v>
      </c>
      <c r="AY465" s="124" t="s">
        <v>141</v>
      </c>
      <c r="BK465" s="132">
        <v>0</v>
      </c>
    </row>
    <row r="466" spans="2:65" s="11" customFormat="1" ht="25.9" customHeight="1">
      <c r="B466" s="123"/>
      <c r="D466" s="124" t="s">
        <v>75</v>
      </c>
      <c r="E466" s="125" t="s">
        <v>205</v>
      </c>
      <c r="F466" s="125" t="s">
        <v>856</v>
      </c>
      <c r="I466" s="126"/>
      <c r="J466" s="127">
        <f>BK466</f>
        <v>0</v>
      </c>
      <c r="L466" s="123"/>
      <c r="M466" s="128"/>
      <c r="P466" s="129">
        <f>P467</f>
        <v>0</v>
      </c>
      <c r="R466" s="129">
        <f>R467</f>
        <v>0</v>
      </c>
      <c r="T466" s="130">
        <f>T467</f>
        <v>0</v>
      </c>
      <c r="AR466" s="124" t="s">
        <v>159</v>
      </c>
      <c r="AT466" s="131" t="s">
        <v>75</v>
      </c>
      <c r="AU466" s="131" t="s">
        <v>76</v>
      </c>
      <c r="AY466" s="124" t="s">
        <v>141</v>
      </c>
      <c r="BK466" s="132">
        <f>BK467</f>
        <v>0</v>
      </c>
    </row>
    <row r="467" spans="2:65" s="11" customFormat="1" ht="22.9" customHeight="1">
      <c r="B467" s="123"/>
      <c r="D467" s="124" t="s">
        <v>75</v>
      </c>
      <c r="E467" s="133" t="s">
        <v>857</v>
      </c>
      <c r="F467" s="133" t="s">
        <v>858</v>
      </c>
      <c r="I467" s="126"/>
      <c r="J467" s="134">
        <f>BK467</f>
        <v>0</v>
      </c>
      <c r="L467" s="123"/>
      <c r="M467" s="128"/>
      <c r="P467" s="129">
        <f>SUM(P468:P472)</f>
        <v>0</v>
      </c>
      <c r="R467" s="129">
        <f>SUM(R468:R472)</f>
        <v>0</v>
      </c>
      <c r="T467" s="130">
        <f>SUM(T468:T472)</f>
        <v>0</v>
      </c>
      <c r="AR467" s="124" t="s">
        <v>159</v>
      </c>
      <c r="AT467" s="131" t="s">
        <v>75</v>
      </c>
      <c r="AU467" s="131" t="s">
        <v>83</v>
      </c>
      <c r="AY467" s="124" t="s">
        <v>141</v>
      </c>
      <c r="BK467" s="132">
        <f>SUM(BK468:BK472)</f>
        <v>0</v>
      </c>
    </row>
    <row r="468" spans="2:65" s="1" customFormat="1" ht="37.9" customHeight="1">
      <c r="B468" s="31"/>
      <c r="C468" s="135" t="s">
        <v>651</v>
      </c>
      <c r="D468" s="135" t="s">
        <v>143</v>
      </c>
      <c r="E468" s="136" t="s">
        <v>859</v>
      </c>
      <c r="F468" s="137" t="s">
        <v>860</v>
      </c>
      <c r="G468" s="138" t="s">
        <v>415</v>
      </c>
      <c r="H468" s="139">
        <v>15</v>
      </c>
      <c r="I468" s="140"/>
      <c r="J468" s="141">
        <f>ROUND(I468*H468,2)</f>
        <v>0</v>
      </c>
      <c r="K468" s="137" t="s">
        <v>147</v>
      </c>
      <c r="L468" s="31"/>
      <c r="M468" s="142" t="s">
        <v>1</v>
      </c>
      <c r="N468" s="143" t="s">
        <v>41</v>
      </c>
      <c r="P468" s="144">
        <f>O468*H468</f>
        <v>0</v>
      </c>
      <c r="Q468" s="144">
        <v>0</v>
      </c>
      <c r="R468" s="144">
        <f>Q468*H468</f>
        <v>0</v>
      </c>
      <c r="S468" s="144">
        <v>0</v>
      </c>
      <c r="T468" s="145">
        <f>S468*H468</f>
        <v>0</v>
      </c>
      <c r="AR468" s="146" t="s">
        <v>610</v>
      </c>
      <c r="AT468" s="146" t="s">
        <v>143</v>
      </c>
      <c r="AU468" s="146" t="s">
        <v>89</v>
      </c>
      <c r="AY468" s="16" t="s">
        <v>141</v>
      </c>
      <c r="BE468" s="147">
        <f>IF(N468="základní",J468,0)</f>
        <v>0</v>
      </c>
      <c r="BF468" s="147">
        <f>IF(N468="snížená",J468,0)</f>
        <v>0</v>
      </c>
      <c r="BG468" s="147">
        <f>IF(N468="zákl. přenesená",J468,0)</f>
        <v>0</v>
      </c>
      <c r="BH468" s="147">
        <f>IF(N468="sníž. přenesená",J468,0)</f>
        <v>0</v>
      </c>
      <c r="BI468" s="147">
        <f>IF(N468="nulová",J468,0)</f>
        <v>0</v>
      </c>
      <c r="BJ468" s="16" t="s">
        <v>83</v>
      </c>
      <c r="BK468" s="147">
        <f>ROUND(I468*H468,2)</f>
        <v>0</v>
      </c>
      <c r="BL468" s="16" t="s">
        <v>610</v>
      </c>
      <c r="BM468" s="146" t="s">
        <v>861</v>
      </c>
    </row>
    <row r="469" spans="2:65" s="1" customFormat="1">
      <c r="B469" s="31"/>
      <c r="D469" s="148" t="s">
        <v>150</v>
      </c>
      <c r="F469" s="149" t="s">
        <v>860</v>
      </c>
      <c r="I469" s="150"/>
      <c r="L469" s="31"/>
      <c r="M469" s="151"/>
      <c r="T469" s="55"/>
      <c r="AT469" s="16" t="s">
        <v>150</v>
      </c>
      <c r="AU469" s="16" t="s">
        <v>89</v>
      </c>
    </row>
    <row r="470" spans="2:65" s="1" customFormat="1">
      <c r="B470" s="31"/>
      <c r="D470" s="152" t="s">
        <v>151</v>
      </c>
      <c r="F470" s="153" t="s">
        <v>862</v>
      </c>
      <c r="I470" s="150"/>
      <c r="L470" s="31"/>
      <c r="M470" s="151"/>
      <c r="T470" s="55"/>
      <c r="AT470" s="16" t="s">
        <v>151</v>
      </c>
      <c r="AU470" s="16" t="s">
        <v>89</v>
      </c>
    </row>
    <row r="471" spans="2:65" s="1" customFormat="1" ht="24.2" customHeight="1">
      <c r="B471" s="31"/>
      <c r="C471" s="168" t="s">
        <v>863</v>
      </c>
      <c r="D471" s="168" t="s">
        <v>205</v>
      </c>
      <c r="E471" s="169" t="s">
        <v>864</v>
      </c>
      <c r="F471" s="170" t="s">
        <v>865</v>
      </c>
      <c r="G471" s="171" t="s">
        <v>415</v>
      </c>
      <c r="H471" s="172">
        <v>15.75</v>
      </c>
      <c r="I471" s="173"/>
      <c r="J471" s="174">
        <f>ROUND(I471*H471,2)</f>
        <v>0</v>
      </c>
      <c r="K471" s="170" t="s">
        <v>147</v>
      </c>
      <c r="L471" s="175"/>
      <c r="M471" s="176" t="s">
        <v>1</v>
      </c>
      <c r="N471" s="177" t="s">
        <v>41</v>
      </c>
      <c r="P471" s="144">
        <f>O471*H471</f>
        <v>0</v>
      </c>
      <c r="Q471" s="144">
        <v>0</v>
      </c>
      <c r="R471" s="144">
        <f>Q471*H471</f>
        <v>0</v>
      </c>
      <c r="S471" s="144">
        <v>0</v>
      </c>
      <c r="T471" s="145">
        <f>S471*H471</f>
        <v>0</v>
      </c>
      <c r="AR471" s="146" t="s">
        <v>866</v>
      </c>
      <c r="AT471" s="146" t="s">
        <v>205</v>
      </c>
      <c r="AU471" s="146" t="s">
        <v>89</v>
      </c>
      <c r="AY471" s="16" t="s">
        <v>141</v>
      </c>
      <c r="BE471" s="147">
        <f>IF(N471="základní",J471,0)</f>
        <v>0</v>
      </c>
      <c r="BF471" s="147">
        <f>IF(N471="snížená",J471,0)</f>
        <v>0</v>
      </c>
      <c r="BG471" s="147">
        <f>IF(N471="zákl. přenesená",J471,0)</f>
        <v>0</v>
      </c>
      <c r="BH471" s="147">
        <f>IF(N471="sníž. přenesená",J471,0)</f>
        <v>0</v>
      </c>
      <c r="BI471" s="147">
        <f>IF(N471="nulová",J471,0)</f>
        <v>0</v>
      </c>
      <c r="BJ471" s="16" t="s">
        <v>83</v>
      </c>
      <c r="BK471" s="147">
        <f>ROUND(I471*H471,2)</f>
        <v>0</v>
      </c>
      <c r="BL471" s="16" t="s">
        <v>610</v>
      </c>
      <c r="BM471" s="146" t="s">
        <v>867</v>
      </c>
    </row>
    <row r="472" spans="2:65" s="1" customFormat="1">
      <c r="B472" s="31"/>
      <c r="D472" s="148" t="s">
        <v>150</v>
      </c>
      <c r="F472" s="149" t="s">
        <v>865</v>
      </c>
      <c r="I472" s="150"/>
      <c r="L472" s="31"/>
      <c r="M472" s="178"/>
      <c r="N472" s="179"/>
      <c r="O472" s="179"/>
      <c r="P472" s="179"/>
      <c r="Q472" s="179"/>
      <c r="R472" s="179"/>
      <c r="S472" s="179"/>
      <c r="T472" s="180"/>
      <c r="AT472" s="16" t="s">
        <v>150</v>
      </c>
      <c r="AU472" s="16" t="s">
        <v>89</v>
      </c>
    </row>
    <row r="473" spans="2:65" s="1" customFormat="1" ht="6.95" customHeight="1">
      <c r="B473" s="43"/>
      <c r="C473" s="44"/>
      <c r="D473" s="44"/>
      <c r="E473" s="44"/>
      <c r="F473" s="44"/>
      <c r="G473" s="44"/>
      <c r="H473" s="44"/>
      <c r="I473" s="44"/>
      <c r="J473" s="44"/>
      <c r="K473" s="44"/>
      <c r="L473" s="31"/>
    </row>
  </sheetData>
  <sheetProtection algorithmName="SHA-512" hashValue="lRnctk/aGq+Npjy4A3V2awOhZD6sC27cGW0fvxicDBITXIIS9Zyo8f07Q+TTaO49/qxbqMl2JFwit4PSa8cOGw==" saltValue="+ogzVPrgQuJgqfRyPyYdrz0g0DpzvS5ma4V/przGHOXmmcuB7uCWvkCADSJK418MZ02xgRP6MWDL8IH/GWfB4w==" spinCount="100000" sheet="1" objects="1" scenarios="1" formatColumns="0" formatRows="0" autoFilter="0"/>
  <autoFilter ref="C132:K472" xr:uid="{00000000-0009-0000-0000-000004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hyperlinks>
    <hyperlink ref="F138" r:id="rId1" xr:uid="{00000000-0004-0000-0400-000000000000}"/>
    <hyperlink ref="F141" r:id="rId2" xr:uid="{00000000-0004-0000-0400-000001000000}"/>
    <hyperlink ref="F144" r:id="rId3" xr:uid="{00000000-0004-0000-0400-000002000000}"/>
    <hyperlink ref="F147" r:id="rId4" xr:uid="{00000000-0004-0000-0400-000003000000}"/>
    <hyperlink ref="F150" r:id="rId5" xr:uid="{00000000-0004-0000-0400-000004000000}"/>
    <hyperlink ref="F153" r:id="rId6" xr:uid="{00000000-0004-0000-0400-000005000000}"/>
    <hyperlink ref="F158" r:id="rId7" xr:uid="{00000000-0004-0000-0400-000006000000}"/>
    <hyperlink ref="F163" r:id="rId8" xr:uid="{00000000-0004-0000-0400-000007000000}"/>
    <hyperlink ref="F172" r:id="rId9" xr:uid="{00000000-0004-0000-0400-000008000000}"/>
    <hyperlink ref="F178" r:id="rId10" xr:uid="{00000000-0004-0000-0400-000009000000}"/>
    <hyperlink ref="F183" r:id="rId11" xr:uid="{00000000-0004-0000-0400-00000A000000}"/>
    <hyperlink ref="F186" r:id="rId12" xr:uid="{00000000-0004-0000-0400-00000B000000}"/>
    <hyperlink ref="F193" r:id="rId13" xr:uid="{00000000-0004-0000-0400-00000C000000}"/>
    <hyperlink ref="F200" r:id="rId14" xr:uid="{00000000-0004-0000-0400-00000D000000}"/>
    <hyperlink ref="F207" r:id="rId15" xr:uid="{00000000-0004-0000-0400-00000E000000}"/>
    <hyperlink ref="F212" r:id="rId16" xr:uid="{00000000-0004-0000-0400-00000F000000}"/>
    <hyperlink ref="F220" r:id="rId17" xr:uid="{00000000-0004-0000-0400-000010000000}"/>
    <hyperlink ref="F227" r:id="rId18" xr:uid="{00000000-0004-0000-0400-000011000000}"/>
    <hyperlink ref="F234" r:id="rId19" xr:uid="{00000000-0004-0000-0400-000012000000}"/>
    <hyperlink ref="F237" r:id="rId20" xr:uid="{00000000-0004-0000-0400-000013000000}"/>
    <hyperlink ref="F240" r:id="rId21" xr:uid="{00000000-0004-0000-0400-000014000000}"/>
    <hyperlink ref="F245" r:id="rId22" xr:uid="{00000000-0004-0000-0400-000015000000}"/>
    <hyperlink ref="F249" r:id="rId23" xr:uid="{00000000-0004-0000-0400-000016000000}"/>
    <hyperlink ref="F257" r:id="rId24" xr:uid="{00000000-0004-0000-0400-000017000000}"/>
    <hyperlink ref="F261" r:id="rId25" xr:uid="{00000000-0004-0000-0400-000018000000}"/>
    <hyperlink ref="F267" r:id="rId26" xr:uid="{00000000-0004-0000-0400-000019000000}"/>
    <hyperlink ref="F270" r:id="rId27" xr:uid="{00000000-0004-0000-0400-00001A000000}"/>
    <hyperlink ref="F273" r:id="rId28" xr:uid="{00000000-0004-0000-0400-00001B000000}"/>
    <hyperlink ref="F276" r:id="rId29" xr:uid="{00000000-0004-0000-0400-00001C000000}"/>
    <hyperlink ref="F279" r:id="rId30" xr:uid="{00000000-0004-0000-0400-00001D000000}"/>
    <hyperlink ref="F283" r:id="rId31" xr:uid="{00000000-0004-0000-0400-00001E000000}"/>
    <hyperlink ref="F289" r:id="rId32" xr:uid="{00000000-0004-0000-0400-00001F000000}"/>
    <hyperlink ref="F292" r:id="rId33" xr:uid="{00000000-0004-0000-0400-000020000000}"/>
    <hyperlink ref="F300" r:id="rId34" xr:uid="{00000000-0004-0000-0400-000021000000}"/>
    <hyperlink ref="F307" r:id="rId35" xr:uid="{00000000-0004-0000-0400-000022000000}"/>
    <hyperlink ref="F311" r:id="rId36" xr:uid="{00000000-0004-0000-0400-000023000000}"/>
    <hyperlink ref="F317" r:id="rId37" xr:uid="{00000000-0004-0000-0400-000024000000}"/>
    <hyperlink ref="F330" r:id="rId38" xr:uid="{00000000-0004-0000-0400-000025000000}"/>
    <hyperlink ref="F335" r:id="rId39" xr:uid="{00000000-0004-0000-0400-000026000000}"/>
    <hyperlink ref="F341" r:id="rId40" xr:uid="{00000000-0004-0000-0400-000027000000}"/>
    <hyperlink ref="F352" r:id="rId41" xr:uid="{00000000-0004-0000-0400-000028000000}"/>
    <hyperlink ref="F359" r:id="rId42" xr:uid="{00000000-0004-0000-0400-000029000000}"/>
    <hyperlink ref="F362" r:id="rId43" xr:uid="{00000000-0004-0000-0400-00002A000000}"/>
    <hyperlink ref="F365" r:id="rId44" xr:uid="{00000000-0004-0000-0400-00002B000000}"/>
    <hyperlink ref="F383" r:id="rId45" xr:uid="{00000000-0004-0000-0400-00002C000000}"/>
    <hyperlink ref="F394" r:id="rId46" xr:uid="{00000000-0004-0000-0400-00002D000000}"/>
    <hyperlink ref="F397" r:id="rId47" xr:uid="{00000000-0004-0000-0400-00002E000000}"/>
    <hyperlink ref="F400" r:id="rId48" xr:uid="{00000000-0004-0000-0400-00002F000000}"/>
    <hyperlink ref="F406" r:id="rId49" xr:uid="{00000000-0004-0000-0400-000030000000}"/>
    <hyperlink ref="F411" r:id="rId50" xr:uid="{00000000-0004-0000-0400-000031000000}"/>
    <hyperlink ref="F418" r:id="rId51" xr:uid="{00000000-0004-0000-0400-000032000000}"/>
    <hyperlink ref="F423" r:id="rId52" xr:uid="{00000000-0004-0000-0400-000033000000}"/>
    <hyperlink ref="F428" r:id="rId53" xr:uid="{00000000-0004-0000-0400-000034000000}"/>
    <hyperlink ref="F433" r:id="rId54" xr:uid="{00000000-0004-0000-0400-000035000000}"/>
    <hyperlink ref="F437" r:id="rId55" xr:uid="{00000000-0004-0000-0400-000036000000}"/>
    <hyperlink ref="F443" r:id="rId56" xr:uid="{00000000-0004-0000-0400-000037000000}"/>
    <hyperlink ref="F446" r:id="rId57" xr:uid="{00000000-0004-0000-0400-000038000000}"/>
    <hyperlink ref="F451" r:id="rId58" xr:uid="{00000000-0004-0000-0400-000039000000}"/>
    <hyperlink ref="F454" r:id="rId59" xr:uid="{00000000-0004-0000-0400-00003A000000}"/>
    <hyperlink ref="F457" r:id="rId60" xr:uid="{00000000-0004-0000-0400-00003B000000}"/>
    <hyperlink ref="F460" r:id="rId61" xr:uid="{00000000-0004-0000-0400-00003C000000}"/>
    <hyperlink ref="F464" r:id="rId62" xr:uid="{00000000-0004-0000-0400-00003D000000}"/>
    <hyperlink ref="F470" r:id="rId63" xr:uid="{00000000-0004-0000-0400-00003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4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6" t="s">
        <v>103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106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Ostrov, parkoviště a altán ul. U Nemocnice</v>
      </c>
      <c r="F7" s="230"/>
      <c r="G7" s="230"/>
      <c r="H7" s="230"/>
      <c r="L7" s="19"/>
    </row>
    <row r="8" spans="2:46" s="1" customFormat="1" ht="12" customHeight="1">
      <c r="B8" s="31"/>
      <c r="D8" s="26" t="s">
        <v>107</v>
      </c>
      <c r="L8" s="31"/>
    </row>
    <row r="9" spans="2:46" s="1" customFormat="1" ht="16.5" customHeight="1">
      <c r="B9" s="31"/>
      <c r="E9" s="188" t="s">
        <v>868</v>
      </c>
      <c r="F9" s="231"/>
      <c r="G9" s="231"/>
      <c r="H9" s="23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27. 1. 2026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>00254843</v>
      </c>
      <c r="L14" s="31"/>
    </row>
    <row r="15" spans="2:46" s="1" customFormat="1" ht="18" customHeight="1">
      <c r="B15" s="31"/>
      <c r="E15" s="24" t="str">
        <f>IF('Rekapitulace stavby'!E11="","",'Rekapitulace stavby'!E11)</f>
        <v>Město Ostrov</v>
      </c>
      <c r="I15" s="26" t="s">
        <v>28</v>
      </c>
      <c r="J15" s="24" t="str">
        <f>IF('Rekapitulace stavby'!AN11="","",'Rekapitulace stavby'!AN11)</f>
        <v>CZ00254843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214"/>
      <c r="G18" s="214"/>
      <c r="H18" s="214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93"/>
      <c r="E27" s="218" t="s">
        <v>1</v>
      </c>
      <c r="F27" s="218"/>
      <c r="G27" s="218"/>
      <c r="H27" s="218"/>
      <c r="L27" s="9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4" t="s">
        <v>36</v>
      </c>
      <c r="J30" s="65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85">
        <f>ROUND((SUM(BE119:BE241)),  2)</f>
        <v>0</v>
      </c>
      <c r="I33" s="95">
        <v>0.21</v>
      </c>
      <c r="J33" s="85">
        <f>ROUND(((SUM(BE119:BE241))*I33),  2)</f>
        <v>0</v>
      </c>
      <c r="L33" s="31"/>
    </row>
    <row r="34" spans="2:12" s="1" customFormat="1" ht="14.45" customHeight="1">
      <c r="B34" s="31"/>
      <c r="E34" s="26" t="s">
        <v>42</v>
      </c>
      <c r="F34" s="85">
        <f>ROUND((SUM(BF119:BF241)),  2)</f>
        <v>0</v>
      </c>
      <c r="I34" s="95">
        <v>0.12</v>
      </c>
      <c r="J34" s="85">
        <f>ROUND(((SUM(BF119:BF241))*I34),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85">
        <f>ROUND((SUM(BG119:BG241)),  2)</f>
        <v>0</v>
      </c>
      <c r="I35" s="95">
        <v>0.21</v>
      </c>
      <c r="J35" s="85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85">
        <f>ROUND((SUM(BH119:BH241)),  2)</f>
        <v>0</v>
      </c>
      <c r="I36" s="95">
        <v>0.12</v>
      </c>
      <c r="J36" s="85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85">
        <f>ROUND((SUM(BI119:BI241)),  2)</f>
        <v>0</v>
      </c>
      <c r="I37" s="95">
        <v>0</v>
      </c>
      <c r="J37" s="85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6"/>
      <c r="D39" s="97" t="s">
        <v>46</v>
      </c>
      <c r="E39" s="56"/>
      <c r="F39" s="56"/>
      <c r="G39" s="98" t="s">
        <v>47</v>
      </c>
      <c r="H39" s="99" t="s">
        <v>48</v>
      </c>
      <c r="I39" s="56"/>
      <c r="J39" s="100">
        <f>SUM(J30:J37)</f>
        <v>0</v>
      </c>
      <c r="K39" s="101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9" t="str">
        <f>E7</f>
        <v>Ostrov, parkoviště a altán ul. U Nemocnice</v>
      </c>
      <c r="F85" s="230"/>
      <c r="G85" s="230"/>
      <c r="H85" s="230"/>
      <c r="L85" s="31"/>
    </row>
    <row r="86" spans="2:47" s="1" customFormat="1" ht="12" customHeight="1">
      <c r="B86" s="31"/>
      <c r="C86" s="26" t="s">
        <v>107</v>
      </c>
      <c r="L86" s="31"/>
    </row>
    <row r="87" spans="2:47" s="1" customFormat="1" ht="16.5" customHeight="1">
      <c r="B87" s="31"/>
      <c r="E87" s="188" t="str">
        <f>E9</f>
        <v>SO 401 - Veřejné osvětlení</v>
      </c>
      <c r="F87" s="231"/>
      <c r="G87" s="231"/>
      <c r="H87" s="23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27. 1. 2026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Ostrov</v>
      </c>
      <c r="I91" s="26" t="s">
        <v>32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4" t="s">
        <v>118</v>
      </c>
      <c r="D94" s="96"/>
      <c r="E94" s="96"/>
      <c r="F94" s="96"/>
      <c r="G94" s="96"/>
      <c r="H94" s="96"/>
      <c r="I94" s="96"/>
      <c r="J94" s="105" t="s">
        <v>119</v>
      </c>
      <c r="K94" s="96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6" t="s">
        <v>120</v>
      </c>
      <c r="J96" s="65">
        <f>J119</f>
        <v>0</v>
      </c>
      <c r="L96" s="31"/>
      <c r="AU96" s="16" t="s">
        <v>121</v>
      </c>
    </row>
    <row r="97" spans="2:12" s="8" customFormat="1" ht="24.95" customHeight="1">
      <c r="B97" s="107"/>
      <c r="D97" s="108" t="s">
        <v>496</v>
      </c>
      <c r="E97" s="109"/>
      <c r="F97" s="109"/>
      <c r="G97" s="109"/>
      <c r="H97" s="109"/>
      <c r="I97" s="109"/>
      <c r="J97" s="110">
        <f>J120</f>
        <v>0</v>
      </c>
      <c r="L97" s="107"/>
    </row>
    <row r="98" spans="2:12" s="9" customFormat="1" ht="19.899999999999999" customHeight="1">
      <c r="B98" s="111"/>
      <c r="D98" s="112" t="s">
        <v>869</v>
      </c>
      <c r="E98" s="113"/>
      <c r="F98" s="113"/>
      <c r="G98" s="113"/>
      <c r="H98" s="113"/>
      <c r="I98" s="113"/>
      <c r="J98" s="114">
        <f>J121</f>
        <v>0</v>
      </c>
      <c r="L98" s="111"/>
    </row>
    <row r="99" spans="2:12" s="9" customFormat="1" ht="19.899999999999999" customHeight="1">
      <c r="B99" s="111"/>
      <c r="D99" s="112" t="s">
        <v>497</v>
      </c>
      <c r="E99" s="113"/>
      <c r="F99" s="113"/>
      <c r="G99" s="113"/>
      <c r="H99" s="113"/>
      <c r="I99" s="113"/>
      <c r="J99" s="114">
        <f>J216</f>
        <v>0</v>
      </c>
      <c r="L99" s="111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126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29" t="str">
        <f>E7</f>
        <v>Ostrov, parkoviště a altán ul. U Nemocnice</v>
      </c>
      <c r="F109" s="230"/>
      <c r="G109" s="230"/>
      <c r="H109" s="230"/>
      <c r="L109" s="31"/>
    </row>
    <row r="110" spans="2:12" s="1" customFormat="1" ht="12" customHeight="1">
      <c r="B110" s="31"/>
      <c r="C110" s="26" t="s">
        <v>107</v>
      </c>
      <c r="L110" s="31"/>
    </row>
    <row r="111" spans="2:12" s="1" customFormat="1" ht="16.5" customHeight="1">
      <c r="B111" s="31"/>
      <c r="E111" s="188" t="str">
        <f>E9</f>
        <v>SO 401 - Veřejné osvětlení</v>
      </c>
      <c r="F111" s="231"/>
      <c r="G111" s="231"/>
      <c r="H111" s="231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 xml:space="preserve"> </v>
      </c>
      <c r="I113" s="26" t="s">
        <v>22</v>
      </c>
      <c r="J113" s="51" t="str">
        <f>IF(J12="","",J12)</f>
        <v>27. 1. 2026</v>
      </c>
      <c r="L113" s="31"/>
    </row>
    <row r="114" spans="2:65" s="1" customFormat="1" ht="6.95" customHeight="1">
      <c r="B114" s="31"/>
      <c r="L114" s="31"/>
    </row>
    <row r="115" spans="2:65" s="1" customFormat="1" ht="15.2" customHeight="1">
      <c r="B115" s="31"/>
      <c r="C115" s="26" t="s">
        <v>24</v>
      </c>
      <c r="F115" s="24" t="str">
        <f>E15</f>
        <v>Město Ostrov</v>
      </c>
      <c r="I115" s="26" t="s">
        <v>32</v>
      </c>
      <c r="J115" s="29" t="str">
        <f>E21</f>
        <v xml:space="preserve"> </v>
      </c>
      <c r="L115" s="31"/>
    </row>
    <row r="116" spans="2:65" s="1" customFormat="1" ht="15.2" customHeight="1">
      <c r="B116" s="31"/>
      <c r="C116" s="26" t="s">
        <v>30</v>
      </c>
      <c r="F116" s="24" t="str">
        <f>IF(E18="","",E18)</f>
        <v>Vyplň údaj</v>
      </c>
      <c r="I116" s="26" t="s">
        <v>34</v>
      </c>
      <c r="J116" s="29" t="str">
        <f>E24</f>
        <v xml:space="preserve"> 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5"/>
      <c r="C118" s="116" t="s">
        <v>127</v>
      </c>
      <c r="D118" s="117" t="s">
        <v>61</v>
      </c>
      <c r="E118" s="117" t="s">
        <v>57</v>
      </c>
      <c r="F118" s="117" t="s">
        <v>58</v>
      </c>
      <c r="G118" s="117" t="s">
        <v>128</v>
      </c>
      <c r="H118" s="117" t="s">
        <v>129</v>
      </c>
      <c r="I118" s="117" t="s">
        <v>130</v>
      </c>
      <c r="J118" s="117" t="s">
        <v>119</v>
      </c>
      <c r="K118" s="118" t="s">
        <v>131</v>
      </c>
      <c r="L118" s="115"/>
      <c r="M118" s="58" t="s">
        <v>1</v>
      </c>
      <c r="N118" s="59" t="s">
        <v>40</v>
      </c>
      <c r="O118" s="59" t="s">
        <v>132</v>
      </c>
      <c r="P118" s="59" t="s">
        <v>133</v>
      </c>
      <c r="Q118" s="59" t="s">
        <v>134</v>
      </c>
      <c r="R118" s="59" t="s">
        <v>135</v>
      </c>
      <c r="S118" s="59" t="s">
        <v>136</v>
      </c>
      <c r="T118" s="60" t="s">
        <v>137</v>
      </c>
    </row>
    <row r="119" spans="2:65" s="1" customFormat="1" ht="22.9" customHeight="1">
      <c r="B119" s="31"/>
      <c r="C119" s="63" t="s">
        <v>138</v>
      </c>
      <c r="J119" s="119">
        <f>BK119</f>
        <v>0</v>
      </c>
      <c r="L119" s="31"/>
      <c r="M119" s="61"/>
      <c r="N119" s="52"/>
      <c r="O119" s="52"/>
      <c r="P119" s="120">
        <f>P120</f>
        <v>0</v>
      </c>
      <c r="Q119" s="52"/>
      <c r="R119" s="120">
        <f>R120</f>
        <v>0</v>
      </c>
      <c r="S119" s="52"/>
      <c r="T119" s="121">
        <f>T120</f>
        <v>0</v>
      </c>
      <c r="AT119" s="16" t="s">
        <v>75</v>
      </c>
      <c r="AU119" s="16" t="s">
        <v>121</v>
      </c>
      <c r="BK119" s="122">
        <f>BK120</f>
        <v>0</v>
      </c>
    </row>
    <row r="120" spans="2:65" s="11" customFormat="1" ht="25.9" customHeight="1">
      <c r="B120" s="123"/>
      <c r="D120" s="124" t="s">
        <v>75</v>
      </c>
      <c r="E120" s="125" t="s">
        <v>205</v>
      </c>
      <c r="F120" s="125" t="s">
        <v>856</v>
      </c>
      <c r="I120" s="126"/>
      <c r="J120" s="127">
        <f>BK120</f>
        <v>0</v>
      </c>
      <c r="L120" s="123"/>
      <c r="M120" s="128"/>
      <c r="P120" s="129">
        <f>P121+P216</f>
        <v>0</v>
      </c>
      <c r="R120" s="129">
        <f>R121+R216</f>
        <v>0</v>
      </c>
      <c r="T120" s="130">
        <f>T121+T216</f>
        <v>0</v>
      </c>
      <c r="AR120" s="124" t="s">
        <v>159</v>
      </c>
      <c r="AT120" s="131" t="s">
        <v>75</v>
      </c>
      <c r="AU120" s="131" t="s">
        <v>76</v>
      </c>
      <c r="AY120" s="124" t="s">
        <v>141</v>
      </c>
      <c r="BK120" s="132">
        <f>BK121+BK216</f>
        <v>0</v>
      </c>
    </row>
    <row r="121" spans="2:65" s="11" customFormat="1" ht="22.9" customHeight="1">
      <c r="B121" s="123"/>
      <c r="D121" s="124" t="s">
        <v>75</v>
      </c>
      <c r="E121" s="133" t="s">
        <v>870</v>
      </c>
      <c r="F121" s="133" t="s">
        <v>871</v>
      </c>
      <c r="I121" s="126"/>
      <c r="J121" s="134">
        <f>BK121</f>
        <v>0</v>
      </c>
      <c r="L121" s="123"/>
      <c r="M121" s="128"/>
      <c r="P121" s="129">
        <f>SUM(P122:P215)</f>
        <v>0</v>
      </c>
      <c r="R121" s="129">
        <f>SUM(R122:R215)</f>
        <v>0</v>
      </c>
      <c r="T121" s="130">
        <f>SUM(T122:T215)</f>
        <v>0</v>
      </c>
      <c r="AR121" s="124" t="s">
        <v>159</v>
      </c>
      <c r="AT121" s="131" t="s">
        <v>75</v>
      </c>
      <c r="AU121" s="131" t="s">
        <v>83</v>
      </c>
      <c r="AY121" s="124" t="s">
        <v>141</v>
      </c>
      <c r="BK121" s="132">
        <f>SUM(BK122:BK215)</f>
        <v>0</v>
      </c>
    </row>
    <row r="122" spans="2:65" s="1" customFormat="1" ht="33" customHeight="1">
      <c r="B122" s="31"/>
      <c r="C122" s="135" t="s">
        <v>83</v>
      </c>
      <c r="D122" s="135" t="s">
        <v>143</v>
      </c>
      <c r="E122" s="136" t="s">
        <v>872</v>
      </c>
      <c r="F122" s="137" t="s">
        <v>873</v>
      </c>
      <c r="G122" s="138" t="s">
        <v>300</v>
      </c>
      <c r="H122" s="139">
        <v>8</v>
      </c>
      <c r="I122" s="140"/>
      <c r="J122" s="141">
        <f>ROUND(I122*H122,2)</f>
        <v>0</v>
      </c>
      <c r="K122" s="137" t="s">
        <v>840</v>
      </c>
      <c r="L122" s="31"/>
      <c r="M122" s="142" t="s">
        <v>1</v>
      </c>
      <c r="N122" s="143" t="s">
        <v>41</v>
      </c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AR122" s="146" t="s">
        <v>610</v>
      </c>
      <c r="AT122" s="146" t="s">
        <v>143</v>
      </c>
      <c r="AU122" s="146" t="s">
        <v>89</v>
      </c>
      <c r="AY122" s="16" t="s">
        <v>141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6" t="s">
        <v>83</v>
      </c>
      <c r="BK122" s="147">
        <f>ROUND(I122*H122,2)</f>
        <v>0</v>
      </c>
      <c r="BL122" s="16" t="s">
        <v>610</v>
      </c>
      <c r="BM122" s="146" t="s">
        <v>89</v>
      </c>
    </row>
    <row r="123" spans="2:65" s="1" customFormat="1">
      <c r="B123" s="31"/>
      <c r="D123" s="148" t="s">
        <v>150</v>
      </c>
      <c r="F123" s="149" t="s">
        <v>873</v>
      </c>
      <c r="I123" s="150"/>
      <c r="L123" s="31"/>
      <c r="M123" s="151"/>
      <c r="T123" s="55"/>
      <c r="AT123" s="16" t="s">
        <v>150</v>
      </c>
      <c r="AU123" s="16" t="s">
        <v>89</v>
      </c>
    </row>
    <row r="124" spans="2:65" s="1" customFormat="1">
      <c r="B124" s="31"/>
      <c r="D124" s="152" t="s">
        <v>151</v>
      </c>
      <c r="F124" s="153" t="s">
        <v>874</v>
      </c>
      <c r="I124" s="150"/>
      <c r="L124" s="31"/>
      <c r="M124" s="151"/>
      <c r="T124" s="55"/>
      <c r="AT124" s="16" t="s">
        <v>151</v>
      </c>
      <c r="AU124" s="16" t="s">
        <v>89</v>
      </c>
    </row>
    <row r="125" spans="2:65" s="1" customFormat="1" ht="37.9" customHeight="1">
      <c r="B125" s="31"/>
      <c r="C125" s="135" t="s">
        <v>89</v>
      </c>
      <c r="D125" s="135" t="s">
        <v>143</v>
      </c>
      <c r="E125" s="136" t="s">
        <v>875</v>
      </c>
      <c r="F125" s="137" t="s">
        <v>876</v>
      </c>
      <c r="G125" s="138" t="s">
        <v>300</v>
      </c>
      <c r="H125" s="139">
        <v>12</v>
      </c>
      <c r="I125" s="140"/>
      <c r="J125" s="141">
        <f>ROUND(I125*H125,2)</f>
        <v>0</v>
      </c>
      <c r="K125" s="137" t="s">
        <v>840</v>
      </c>
      <c r="L125" s="31"/>
      <c r="M125" s="142" t="s">
        <v>1</v>
      </c>
      <c r="N125" s="143" t="s">
        <v>41</v>
      </c>
      <c r="P125" s="144">
        <f>O125*H125</f>
        <v>0</v>
      </c>
      <c r="Q125" s="144">
        <v>0</v>
      </c>
      <c r="R125" s="144">
        <f>Q125*H125</f>
        <v>0</v>
      </c>
      <c r="S125" s="144">
        <v>0</v>
      </c>
      <c r="T125" s="145">
        <f>S125*H125</f>
        <v>0</v>
      </c>
      <c r="AR125" s="146" t="s">
        <v>610</v>
      </c>
      <c r="AT125" s="146" t="s">
        <v>143</v>
      </c>
      <c r="AU125" s="146" t="s">
        <v>89</v>
      </c>
      <c r="AY125" s="16" t="s">
        <v>141</v>
      </c>
      <c r="BE125" s="147">
        <f>IF(N125="základní",J125,0)</f>
        <v>0</v>
      </c>
      <c r="BF125" s="147">
        <f>IF(N125="snížená",J125,0)</f>
        <v>0</v>
      </c>
      <c r="BG125" s="147">
        <f>IF(N125="zákl. přenesená",J125,0)</f>
        <v>0</v>
      </c>
      <c r="BH125" s="147">
        <f>IF(N125="sníž. přenesená",J125,0)</f>
        <v>0</v>
      </c>
      <c r="BI125" s="147">
        <f>IF(N125="nulová",J125,0)</f>
        <v>0</v>
      </c>
      <c r="BJ125" s="16" t="s">
        <v>83</v>
      </c>
      <c r="BK125" s="147">
        <f>ROUND(I125*H125,2)</f>
        <v>0</v>
      </c>
      <c r="BL125" s="16" t="s">
        <v>610</v>
      </c>
      <c r="BM125" s="146" t="s">
        <v>148</v>
      </c>
    </row>
    <row r="126" spans="2:65" s="1" customFormat="1">
      <c r="B126" s="31"/>
      <c r="D126" s="148" t="s">
        <v>150</v>
      </c>
      <c r="F126" s="149" t="s">
        <v>876</v>
      </c>
      <c r="I126" s="150"/>
      <c r="L126" s="31"/>
      <c r="M126" s="151"/>
      <c r="T126" s="55"/>
      <c r="AT126" s="16" t="s">
        <v>150</v>
      </c>
      <c r="AU126" s="16" t="s">
        <v>89</v>
      </c>
    </row>
    <row r="127" spans="2:65" s="1" customFormat="1">
      <c r="B127" s="31"/>
      <c r="D127" s="152" t="s">
        <v>151</v>
      </c>
      <c r="F127" s="153" t="s">
        <v>877</v>
      </c>
      <c r="I127" s="150"/>
      <c r="L127" s="31"/>
      <c r="M127" s="151"/>
      <c r="T127" s="55"/>
      <c r="AT127" s="16" t="s">
        <v>151</v>
      </c>
      <c r="AU127" s="16" t="s">
        <v>89</v>
      </c>
    </row>
    <row r="128" spans="2:65" s="12" customFormat="1">
      <c r="B128" s="154"/>
      <c r="D128" s="148" t="s">
        <v>153</v>
      </c>
      <c r="E128" s="155" t="s">
        <v>1</v>
      </c>
      <c r="F128" s="156" t="s">
        <v>878</v>
      </c>
      <c r="H128" s="157">
        <v>12</v>
      </c>
      <c r="I128" s="158"/>
      <c r="L128" s="154"/>
      <c r="M128" s="159"/>
      <c r="T128" s="160"/>
      <c r="AT128" s="155" t="s">
        <v>153</v>
      </c>
      <c r="AU128" s="155" t="s">
        <v>89</v>
      </c>
      <c r="AV128" s="12" t="s">
        <v>89</v>
      </c>
      <c r="AW128" s="12" t="s">
        <v>33</v>
      </c>
      <c r="AX128" s="12" t="s">
        <v>76</v>
      </c>
      <c r="AY128" s="155" t="s">
        <v>141</v>
      </c>
    </row>
    <row r="129" spans="2:65" s="13" customFormat="1">
      <c r="B129" s="161"/>
      <c r="D129" s="148" t="s">
        <v>153</v>
      </c>
      <c r="E129" s="162" t="s">
        <v>1</v>
      </c>
      <c r="F129" s="163" t="s">
        <v>168</v>
      </c>
      <c r="H129" s="164">
        <v>12</v>
      </c>
      <c r="I129" s="165"/>
      <c r="L129" s="161"/>
      <c r="M129" s="166"/>
      <c r="T129" s="167"/>
      <c r="AT129" s="162" t="s">
        <v>153</v>
      </c>
      <c r="AU129" s="162" t="s">
        <v>89</v>
      </c>
      <c r="AV129" s="13" t="s">
        <v>148</v>
      </c>
      <c r="AW129" s="13" t="s">
        <v>33</v>
      </c>
      <c r="AX129" s="13" t="s">
        <v>83</v>
      </c>
      <c r="AY129" s="162" t="s">
        <v>141</v>
      </c>
    </row>
    <row r="130" spans="2:65" s="1" customFormat="1" ht="37.9" customHeight="1">
      <c r="B130" s="31"/>
      <c r="C130" s="135" t="s">
        <v>159</v>
      </c>
      <c r="D130" s="135" t="s">
        <v>143</v>
      </c>
      <c r="E130" s="136" t="s">
        <v>879</v>
      </c>
      <c r="F130" s="137" t="s">
        <v>880</v>
      </c>
      <c r="G130" s="138" t="s">
        <v>300</v>
      </c>
      <c r="H130" s="139">
        <v>24</v>
      </c>
      <c r="I130" s="140"/>
      <c r="J130" s="141">
        <f>ROUND(I130*H130,2)</f>
        <v>0</v>
      </c>
      <c r="K130" s="137" t="s">
        <v>840</v>
      </c>
      <c r="L130" s="31"/>
      <c r="M130" s="142" t="s">
        <v>1</v>
      </c>
      <c r="N130" s="143" t="s">
        <v>41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610</v>
      </c>
      <c r="AT130" s="146" t="s">
        <v>143</v>
      </c>
      <c r="AU130" s="146" t="s">
        <v>89</v>
      </c>
      <c r="AY130" s="16" t="s">
        <v>141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83</v>
      </c>
      <c r="BK130" s="147">
        <f>ROUND(I130*H130,2)</f>
        <v>0</v>
      </c>
      <c r="BL130" s="16" t="s">
        <v>610</v>
      </c>
      <c r="BM130" s="146" t="s">
        <v>180</v>
      </c>
    </row>
    <row r="131" spans="2:65" s="1" customFormat="1">
      <c r="B131" s="31"/>
      <c r="D131" s="148" t="s">
        <v>150</v>
      </c>
      <c r="F131" s="149" t="s">
        <v>880</v>
      </c>
      <c r="I131" s="150"/>
      <c r="L131" s="31"/>
      <c r="M131" s="151"/>
      <c r="T131" s="55"/>
      <c r="AT131" s="16" t="s">
        <v>150</v>
      </c>
      <c r="AU131" s="16" t="s">
        <v>89</v>
      </c>
    </row>
    <row r="132" spans="2:65" s="1" customFormat="1">
      <c r="B132" s="31"/>
      <c r="D132" s="152" t="s">
        <v>151</v>
      </c>
      <c r="F132" s="153" t="s">
        <v>881</v>
      </c>
      <c r="I132" s="150"/>
      <c r="L132" s="31"/>
      <c r="M132" s="151"/>
      <c r="T132" s="55"/>
      <c r="AT132" s="16" t="s">
        <v>151</v>
      </c>
      <c r="AU132" s="16" t="s">
        <v>89</v>
      </c>
    </row>
    <row r="133" spans="2:65" s="12" customFormat="1">
      <c r="B133" s="154"/>
      <c r="D133" s="148" t="s">
        <v>153</v>
      </c>
      <c r="E133" s="155" t="s">
        <v>1</v>
      </c>
      <c r="F133" s="156" t="s">
        <v>882</v>
      </c>
      <c r="H133" s="157">
        <v>24</v>
      </c>
      <c r="I133" s="158"/>
      <c r="L133" s="154"/>
      <c r="M133" s="159"/>
      <c r="T133" s="160"/>
      <c r="AT133" s="155" t="s">
        <v>153</v>
      </c>
      <c r="AU133" s="155" t="s">
        <v>89</v>
      </c>
      <c r="AV133" s="12" t="s">
        <v>89</v>
      </c>
      <c r="AW133" s="12" t="s">
        <v>33</v>
      </c>
      <c r="AX133" s="12" t="s">
        <v>76</v>
      </c>
      <c r="AY133" s="155" t="s">
        <v>141</v>
      </c>
    </row>
    <row r="134" spans="2:65" s="13" customFormat="1">
      <c r="B134" s="161"/>
      <c r="D134" s="148" t="s">
        <v>153</v>
      </c>
      <c r="E134" s="162" t="s">
        <v>1</v>
      </c>
      <c r="F134" s="163" t="s">
        <v>168</v>
      </c>
      <c r="H134" s="164">
        <v>24</v>
      </c>
      <c r="I134" s="165"/>
      <c r="L134" s="161"/>
      <c r="M134" s="166"/>
      <c r="T134" s="167"/>
      <c r="AT134" s="162" t="s">
        <v>153</v>
      </c>
      <c r="AU134" s="162" t="s">
        <v>89</v>
      </c>
      <c r="AV134" s="13" t="s">
        <v>148</v>
      </c>
      <c r="AW134" s="13" t="s">
        <v>33</v>
      </c>
      <c r="AX134" s="13" t="s">
        <v>83</v>
      </c>
      <c r="AY134" s="162" t="s">
        <v>141</v>
      </c>
    </row>
    <row r="135" spans="2:65" s="1" customFormat="1" ht="33" customHeight="1">
      <c r="B135" s="31"/>
      <c r="C135" s="135" t="s">
        <v>148</v>
      </c>
      <c r="D135" s="135" t="s">
        <v>143</v>
      </c>
      <c r="E135" s="136" t="s">
        <v>883</v>
      </c>
      <c r="F135" s="137" t="s">
        <v>884</v>
      </c>
      <c r="G135" s="138" t="s">
        <v>300</v>
      </c>
      <c r="H135" s="139">
        <v>4</v>
      </c>
      <c r="I135" s="140"/>
      <c r="J135" s="141">
        <f>ROUND(I135*H135,2)</f>
        <v>0</v>
      </c>
      <c r="K135" s="137" t="s">
        <v>840</v>
      </c>
      <c r="L135" s="31"/>
      <c r="M135" s="142" t="s">
        <v>1</v>
      </c>
      <c r="N135" s="143" t="s">
        <v>41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610</v>
      </c>
      <c r="AT135" s="146" t="s">
        <v>143</v>
      </c>
      <c r="AU135" s="146" t="s">
        <v>89</v>
      </c>
      <c r="AY135" s="16" t="s">
        <v>141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83</v>
      </c>
      <c r="BK135" s="147">
        <f>ROUND(I135*H135,2)</f>
        <v>0</v>
      </c>
      <c r="BL135" s="16" t="s">
        <v>610</v>
      </c>
      <c r="BM135" s="146" t="s">
        <v>194</v>
      </c>
    </row>
    <row r="136" spans="2:65" s="1" customFormat="1">
      <c r="B136" s="31"/>
      <c r="D136" s="148" t="s">
        <v>150</v>
      </c>
      <c r="F136" s="149" t="s">
        <v>884</v>
      </c>
      <c r="I136" s="150"/>
      <c r="L136" s="31"/>
      <c r="M136" s="151"/>
      <c r="T136" s="55"/>
      <c r="AT136" s="16" t="s">
        <v>150</v>
      </c>
      <c r="AU136" s="16" t="s">
        <v>89</v>
      </c>
    </row>
    <row r="137" spans="2:65" s="1" customFormat="1">
      <c r="B137" s="31"/>
      <c r="D137" s="152" t="s">
        <v>151</v>
      </c>
      <c r="F137" s="153" t="s">
        <v>885</v>
      </c>
      <c r="I137" s="150"/>
      <c r="L137" s="31"/>
      <c r="M137" s="151"/>
      <c r="T137" s="55"/>
      <c r="AT137" s="16" t="s">
        <v>151</v>
      </c>
      <c r="AU137" s="16" t="s">
        <v>89</v>
      </c>
    </row>
    <row r="138" spans="2:65" s="1" customFormat="1" ht="24.2" customHeight="1">
      <c r="B138" s="31"/>
      <c r="C138" s="168" t="s">
        <v>174</v>
      </c>
      <c r="D138" s="168" t="s">
        <v>205</v>
      </c>
      <c r="E138" s="169" t="s">
        <v>886</v>
      </c>
      <c r="F138" s="170" t="s">
        <v>887</v>
      </c>
      <c r="G138" s="171" t="s">
        <v>300</v>
      </c>
      <c r="H138" s="172">
        <v>4</v>
      </c>
      <c r="I138" s="173"/>
      <c r="J138" s="174">
        <f>ROUND(I138*H138,2)</f>
        <v>0</v>
      </c>
      <c r="K138" s="170" t="s">
        <v>840</v>
      </c>
      <c r="L138" s="175"/>
      <c r="M138" s="176" t="s">
        <v>1</v>
      </c>
      <c r="N138" s="177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866</v>
      </c>
      <c r="AT138" s="146" t="s">
        <v>205</v>
      </c>
      <c r="AU138" s="146" t="s">
        <v>89</v>
      </c>
      <c r="AY138" s="16" t="s">
        <v>141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83</v>
      </c>
      <c r="BK138" s="147">
        <f>ROUND(I138*H138,2)</f>
        <v>0</v>
      </c>
      <c r="BL138" s="16" t="s">
        <v>610</v>
      </c>
      <c r="BM138" s="146" t="s">
        <v>204</v>
      </c>
    </row>
    <row r="139" spans="2:65" s="1" customFormat="1">
      <c r="B139" s="31"/>
      <c r="D139" s="148" t="s">
        <v>150</v>
      </c>
      <c r="F139" s="149" t="s">
        <v>887</v>
      </c>
      <c r="I139" s="150"/>
      <c r="L139" s="31"/>
      <c r="M139" s="151"/>
      <c r="T139" s="55"/>
      <c r="AT139" s="16" t="s">
        <v>150</v>
      </c>
      <c r="AU139" s="16" t="s">
        <v>89</v>
      </c>
    </row>
    <row r="140" spans="2:65" s="1" customFormat="1" ht="16.5" customHeight="1">
      <c r="B140" s="31"/>
      <c r="C140" s="135" t="s">
        <v>180</v>
      </c>
      <c r="D140" s="135" t="s">
        <v>143</v>
      </c>
      <c r="E140" s="136" t="s">
        <v>888</v>
      </c>
      <c r="F140" s="137" t="s">
        <v>889</v>
      </c>
      <c r="G140" s="138" t="s">
        <v>300</v>
      </c>
      <c r="H140" s="139">
        <v>4</v>
      </c>
      <c r="I140" s="140"/>
      <c r="J140" s="141">
        <f>ROUND(I140*H140,2)</f>
        <v>0</v>
      </c>
      <c r="K140" s="137" t="s">
        <v>840</v>
      </c>
      <c r="L140" s="31"/>
      <c r="M140" s="142" t="s">
        <v>1</v>
      </c>
      <c r="N140" s="143" t="s">
        <v>41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610</v>
      </c>
      <c r="AT140" s="146" t="s">
        <v>143</v>
      </c>
      <c r="AU140" s="146" t="s">
        <v>89</v>
      </c>
      <c r="AY140" s="16" t="s">
        <v>141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83</v>
      </c>
      <c r="BK140" s="147">
        <f>ROUND(I140*H140,2)</f>
        <v>0</v>
      </c>
      <c r="BL140" s="16" t="s">
        <v>610</v>
      </c>
      <c r="BM140" s="146" t="s">
        <v>8</v>
      </c>
    </row>
    <row r="141" spans="2:65" s="1" customFormat="1">
      <c r="B141" s="31"/>
      <c r="D141" s="148" t="s">
        <v>150</v>
      </c>
      <c r="F141" s="149" t="s">
        <v>889</v>
      </c>
      <c r="I141" s="150"/>
      <c r="L141" s="31"/>
      <c r="M141" s="151"/>
      <c r="T141" s="55"/>
      <c r="AT141" s="16" t="s">
        <v>150</v>
      </c>
      <c r="AU141" s="16" t="s">
        <v>89</v>
      </c>
    </row>
    <row r="142" spans="2:65" s="1" customFormat="1">
      <c r="B142" s="31"/>
      <c r="D142" s="152" t="s">
        <v>151</v>
      </c>
      <c r="F142" s="153" t="s">
        <v>890</v>
      </c>
      <c r="I142" s="150"/>
      <c r="L142" s="31"/>
      <c r="M142" s="151"/>
      <c r="T142" s="55"/>
      <c r="AT142" s="16" t="s">
        <v>151</v>
      </c>
      <c r="AU142" s="16" t="s">
        <v>89</v>
      </c>
    </row>
    <row r="143" spans="2:65" s="12" customFormat="1">
      <c r="B143" s="154"/>
      <c r="D143" s="148" t="s">
        <v>153</v>
      </c>
      <c r="E143" s="155" t="s">
        <v>1</v>
      </c>
      <c r="F143" s="156" t="s">
        <v>891</v>
      </c>
      <c r="H143" s="157">
        <v>4</v>
      </c>
      <c r="I143" s="158"/>
      <c r="L143" s="154"/>
      <c r="M143" s="159"/>
      <c r="T143" s="160"/>
      <c r="AT143" s="155" t="s">
        <v>153</v>
      </c>
      <c r="AU143" s="155" t="s">
        <v>89</v>
      </c>
      <c r="AV143" s="12" t="s">
        <v>89</v>
      </c>
      <c r="AW143" s="12" t="s">
        <v>33</v>
      </c>
      <c r="AX143" s="12" t="s">
        <v>76</v>
      </c>
      <c r="AY143" s="155" t="s">
        <v>141</v>
      </c>
    </row>
    <row r="144" spans="2:65" s="13" customFormat="1">
      <c r="B144" s="161"/>
      <c r="D144" s="148" t="s">
        <v>153</v>
      </c>
      <c r="E144" s="162" t="s">
        <v>1</v>
      </c>
      <c r="F144" s="163" t="s">
        <v>168</v>
      </c>
      <c r="H144" s="164">
        <v>4</v>
      </c>
      <c r="I144" s="165"/>
      <c r="L144" s="161"/>
      <c r="M144" s="166"/>
      <c r="T144" s="167"/>
      <c r="AT144" s="162" t="s">
        <v>153</v>
      </c>
      <c r="AU144" s="162" t="s">
        <v>89</v>
      </c>
      <c r="AV144" s="13" t="s">
        <v>148</v>
      </c>
      <c r="AW144" s="13" t="s">
        <v>33</v>
      </c>
      <c r="AX144" s="13" t="s">
        <v>83</v>
      </c>
      <c r="AY144" s="162" t="s">
        <v>141</v>
      </c>
    </row>
    <row r="145" spans="2:65" s="1" customFormat="1" ht="16.5" customHeight="1">
      <c r="B145" s="31"/>
      <c r="C145" s="168" t="s">
        <v>189</v>
      </c>
      <c r="D145" s="168" t="s">
        <v>205</v>
      </c>
      <c r="E145" s="169" t="s">
        <v>892</v>
      </c>
      <c r="F145" s="170" t="s">
        <v>893</v>
      </c>
      <c r="G145" s="171" t="s">
        <v>300</v>
      </c>
      <c r="H145" s="172">
        <v>4</v>
      </c>
      <c r="I145" s="173"/>
      <c r="J145" s="174">
        <f>ROUND(I145*H145,2)</f>
        <v>0</v>
      </c>
      <c r="K145" s="170" t="s">
        <v>840</v>
      </c>
      <c r="L145" s="175"/>
      <c r="M145" s="176" t="s">
        <v>1</v>
      </c>
      <c r="N145" s="177" t="s">
        <v>41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866</v>
      </c>
      <c r="AT145" s="146" t="s">
        <v>205</v>
      </c>
      <c r="AU145" s="146" t="s">
        <v>89</v>
      </c>
      <c r="AY145" s="16" t="s">
        <v>141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83</v>
      </c>
      <c r="BK145" s="147">
        <f>ROUND(I145*H145,2)</f>
        <v>0</v>
      </c>
      <c r="BL145" s="16" t="s">
        <v>610</v>
      </c>
      <c r="BM145" s="146" t="s">
        <v>232</v>
      </c>
    </row>
    <row r="146" spans="2:65" s="1" customFormat="1">
      <c r="B146" s="31"/>
      <c r="D146" s="148" t="s">
        <v>150</v>
      </c>
      <c r="F146" s="149" t="s">
        <v>893</v>
      </c>
      <c r="I146" s="150"/>
      <c r="L146" s="31"/>
      <c r="M146" s="151"/>
      <c r="T146" s="55"/>
      <c r="AT146" s="16" t="s">
        <v>150</v>
      </c>
      <c r="AU146" s="16" t="s">
        <v>89</v>
      </c>
    </row>
    <row r="147" spans="2:65" s="12" customFormat="1">
      <c r="B147" s="154"/>
      <c r="D147" s="148" t="s">
        <v>153</v>
      </c>
      <c r="E147" s="155" t="s">
        <v>1</v>
      </c>
      <c r="F147" s="156" t="s">
        <v>894</v>
      </c>
      <c r="H147" s="157">
        <v>4</v>
      </c>
      <c r="I147" s="158"/>
      <c r="L147" s="154"/>
      <c r="M147" s="159"/>
      <c r="T147" s="160"/>
      <c r="AT147" s="155" t="s">
        <v>153</v>
      </c>
      <c r="AU147" s="155" t="s">
        <v>89</v>
      </c>
      <c r="AV147" s="12" t="s">
        <v>89</v>
      </c>
      <c r="AW147" s="12" t="s">
        <v>33</v>
      </c>
      <c r="AX147" s="12" t="s">
        <v>76</v>
      </c>
      <c r="AY147" s="155" t="s">
        <v>141</v>
      </c>
    </row>
    <row r="148" spans="2:65" s="13" customFormat="1">
      <c r="B148" s="161"/>
      <c r="D148" s="148" t="s">
        <v>153</v>
      </c>
      <c r="E148" s="162" t="s">
        <v>1</v>
      </c>
      <c r="F148" s="163" t="s">
        <v>168</v>
      </c>
      <c r="H148" s="164">
        <v>4</v>
      </c>
      <c r="I148" s="165"/>
      <c r="L148" s="161"/>
      <c r="M148" s="166"/>
      <c r="T148" s="167"/>
      <c r="AT148" s="162" t="s">
        <v>153</v>
      </c>
      <c r="AU148" s="162" t="s">
        <v>89</v>
      </c>
      <c r="AV148" s="13" t="s">
        <v>148</v>
      </c>
      <c r="AW148" s="13" t="s">
        <v>33</v>
      </c>
      <c r="AX148" s="13" t="s">
        <v>83</v>
      </c>
      <c r="AY148" s="162" t="s">
        <v>141</v>
      </c>
    </row>
    <row r="149" spans="2:65" s="1" customFormat="1" ht="16.5" customHeight="1">
      <c r="B149" s="31"/>
      <c r="C149" s="168" t="s">
        <v>194</v>
      </c>
      <c r="D149" s="168" t="s">
        <v>205</v>
      </c>
      <c r="E149" s="169" t="s">
        <v>895</v>
      </c>
      <c r="F149" s="170" t="s">
        <v>896</v>
      </c>
      <c r="G149" s="171" t="s">
        <v>300</v>
      </c>
      <c r="H149" s="172">
        <v>4</v>
      </c>
      <c r="I149" s="173"/>
      <c r="J149" s="174">
        <f>ROUND(I149*H149,2)</f>
        <v>0</v>
      </c>
      <c r="K149" s="170" t="s">
        <v>1</v>
      </c>
      <c r="L149" s="175"/>
      <c r="M149" s="176" t="s">
        <v>1</v>
      </c>
      <c r="N149" s="177" t="s">
        <v>41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866</v>
      </c>
      <c r="AT149" s="146" t="s">
        <v>205</v>
      </c>
      <c r="AU149" s="146" t="s">
        <v>89</v>
      </c>
      <c r="AY149" s="16" t="s">
        <v>141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83</v>
      </c>
      <c r="BK149" s="147">
        <f>ROUND(I149*H149,2)</f>
        <v>0</v>
      </c>
      <c r="BL149" s="16" t="s">
        <v>610</v>
      </c>
      <c r="BM149" s="146" t="s">
        <v>247</v>
      </c>
    </row>
    <row r="150" spans="2:65" s="1" customFormat="1">
      <c r="B150" s="31"/>
      <c r="D150" s="148" t="s">
        <v>150</v>
      </c>
      <c r="F150" s="149" t="s">
        <v>896</v>
      </c>
      <c r="I150" s="150"/>
      <c r="L150" s="31"/>
      <c r="M150" s="151"/>
      <c r="T150" s="55"/>
      <c r="AT150" s="16" t="s">
        <v>150</v>
      </c>
      <c r="AU150" s="16" t="s">
        <v>89</v>
      </c>
    </row>
    <row r="151" spans="2:65" s="1" customFormat="1" ht="16.5" customHeight="1">
      <c r="B151" s="31"/>
      <c r="C151" s="168" t="s">
        <v>199</v>
      </c>
      <c r="D151" s="168" t="s">
        <v>205</v>
      </c>
      <c r="E151" s="169" t="s">
        <v>897</v>
      </c>
      <c r="F151" s="170" t="s">
        <v>898</v>
      </c>
      <c r="G151" s="171" t="s">
        <v>208</v>
      </c>
      <c r="H151" s="172">
        <v>400</v>
      </c>
      <c r="I151" s="173"/>
      <c r="J151" s="174">
        <f>ROUND(I151*H151,2)</f>
        <v>0</v>
      </c>
      <c r="K151" s="170" t="s">
        <v>840</v>
      </c>
      <c r="L151" s="175"/>
      <c r="M151" s="176" t="s">
        <v>1</v>
      </c>
      <c r="N151" s="177" t="s">
        <v>41</v>
      </c>
      <c r="P151" s="144">
        <f>O151*H151</f>
        <v>0</v>
      </c>
      <c r="Q151" s="144">
        <v>0</v>
      </c>
      <c r="R151" s="144">
        <f>Q151*H151</f>
        <v>0</v>
      </c>
      <c r="S151" s="144">
        <v>0</v>
      </c>
      <c r="T151" s="145">
        <f>S151*H151</f>
        <v>0</v>
      </c>
      <c r="AR151" s="146" t="s">
        <v>866</v>
      </c>
      <c r="AT151" s="146" t="s">
        <v>205</v>
      </c>
      <c r="AU151" s="146" t="s">
        <v>89</v>
      </c>
      <c r="AY151" s="16" t="s">
        <v>141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6" t="s">
        <v>83</v>
      </c>
      <c r="BK151" s="147">
        <f>ROUND(I151*H151,2)</f>
        <v>0</v>
      </c>
      <c r="BL151" s="16" t="s">
        <v>610</v>
      </c>
      <c r="BM151" s="146" t="s">
        <v>325</v>
      </c>
    </row>
    <row r="152" spans="2:65" s="1" customFormat="1">
      <c r="B152" s="31"/>
      <c r="D152" s="148" t="s">
        <v>150</v>
      </c>
      <c r="F152" s="149" t="s">
        <v>898</v>
      </c>
      <c r="I152" s="150"/>
      <c r="L152" s="31"/>
      <c r="M152" s="151"/>
      <c r="T152" s="55"/>
      <c r="AT152" s="16" t="s">
        <v>150</v>
      </c>
      <c r="AU152" s="16" t="s">
        <v>89</v>
      </c>
    </row>
    <row r="153" spans="2:65" s="1" customFormat="1" ht="24.2" customHeight="1">
      <c r="B153" s="31"/>
      <c r="C153" s="135" t="s">
        <v>204</v>
      </c>
      <c r="D153" s="135" t="s">
        <v>143</v>
      </c>
      <c r="E153" s="136" t="s">
        <v>899</v>
      </c>
      <c r="F153" s="137" t="s">
        <v>900</v>
      </c>
      <c r="G153" s="138" t="s">
        <v>300</v>
      </c>
      <c r="H153" s="139">
        <v>4</v>
      </c>
      <c r="I153" s="140"/>
      <c r="J153" s="141">
        <f>ROUND(I153*H153,2)</f>
        <v>0</v>
      </c>
      <c r="K153" s="137" t="s">
        <v>840</v>
      </c>
      <c r="L153" s="31"/>
      <c r="M153" s="142" t="s">
        <v>1</v>
      </c>
      <c r="N153" s="143" t="s">
        <v>41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610</v>
      </c>
      <c r="AT153" s="146" t="s">
        <v>143</v>
      </c>
      <c r="AU153" s="146" t="s">
        <v>89</v>
      </c>
      <c r="AY153" s="16" t="s">
        <v>141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83</v>
      </c>
      <c r="BK153" s="147">
        <f>ROUND(I153*H153,2)</f>
        <v>0</v>
      </c>
      <c r="BL153" s="16" t="s">
        <v>610</v>
      </c>
      <c r="BM153" s="146" t="s">
        <v>333</v>
      </c>
    </row>
    <row r="154" spans="2:65" s="1" customFormat="1">
      <c r="B154" s="31"/>
      <c r="D154" s="148" t="s">
        <v>150</v>
      </c>
      <c r="F154" s="149" t="s">
        <v>900</v>
      </c>
      <c r="I154" s="150"/>
      <c r="L154" s="31"/>
      <c r="M154" s="151"/>
      <c r="T154" s="55"/>
      <c r="AT154" s="16" t="s">
        <v>150</v>
      </c>
      <c r="AU154" s="16" t="s">
        <v>89</v>
      </c>
    </row>
    <row r="155" spans="2:65" s="1" customFormat="1">
      <c r="B155" s="31"/>
      <c r="D155" s="152" t="s">
        <v>151</v>
      </c>
      <c r="F155" s="153" t="s">
        <v>901</v>
      </c>
      <c r="I155" s="150"/>
      <c r="L155" s="31"/>
      <c r="M155" s="151"/>
      <c r="T155" s="55"/>
      <c r="AT155" s="16" t="s">
        <v>151</v>
      </c>
      <c r="AU155" s="16" t="s">
        <v>89</v>
      </c>
    </row>
    <row r="156" spans="2:65" s="1" customFormat="1" ht="24.2" customHeight="1">
      <c r="B156" s="31"/>
      <c r="C156" s="168" t="s">
        <v>212</v>
      </c>
      <c r="D156" s="168" t="s">
        <v>205</v>
      </c>
      <c r="E156" s="169" t="s">
        <v>902</v>
      </c>
      <c r="F156" s="170" t="s">
        <v>903</v>
      </c>
      <c r="G156" s="171" t="s">
        <v>300</v>
      </c>
      <c r="H156" s="172">
        <v>4</v>
      </c>
      <c r="I156" s="173"/>
      <c r="J156" s="174">
        <f>ROUND(I156*H156,2)</f>
        <v>0</v>
      </c>
      <c r="K156" s="170" t="s">
        <v>840</v>
      </c>
      <c r="L156" s="175"/>
      <c r="M156" s="176" t="s">
        <v>1</v>
      </c>
      <c r="N156" s="177" t="s">
        <v>41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866</v>
      </c>
      <c r="AT156" s="146" t="s">
        <v>205</v>
      </c>
      <c r="AU156" s="146" t="s">
        <v>89</v>
      </c>
      <c r="AY156" s="16" t="s">
        <v>141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6" t="s">
        <v>83</v>
      </c>
      <c r="BK156" s="147">
        <f>ROUND(I156*H156,2)</f>
        <v>0</v>
      </c>
      <c r="BL156" s="16" t="s">
        <v>610</v>
      </c>
      <c r="BM156" s="146" t="s">
        <v>340</v>
      </c>
    </row>
    <row r="157" spans="2:65" s="1" customFormat="1">
      <c r="B157" s="31"/>
      <c r="D157" s="148" t="s">
        <v>150</v>
      </c>
      <c r="F157" s="149" t="s">
        <v>903</v>
      </c>
      <c r="I157" s="150"/>
      <c r="L157" s="31"/>
      <c r="M157" s="151"/>
      <c r="T157" s="55"/>
      <c r="AT157" s="16" t="s">
        <v>150</v>
      </c>
      <c r="AU157" s="16" t="s">
        <v>89</v>
      </c>
    </row>
    <row r="158" spans="2:65" s="1" customFormat="1" ht="16.5" customHeight="1">
      <c r="B158" s="31"/>
      <c r="C158" s="135" t="s">
        <v>8</v>
      </c>
      <c r="D158" s="135" t="s">
        <v>143</v>
      </c>
      <c r="E158" s="136" t="s">
        <v>904</v>
      </c>
      <c r="F158" s="137" t="s">
        <v>905</v>
      </c>
      <c r="G158" s="138" t="s">
        <v>300</v>
      </c>
      <c r="H158" s="139">
        <v>4</v>
      </c>
      <c r="I158" s="140"/>
      <c r="J158" s="141">
        <f>ROUND(I158*H158,2)</f>
        <v>0</v>
      </c>
      <c r="K158" s="137" t="s">
        <v>840</v>
      </c>
      <c r="L158" s="31"/>
      <c r="M158" s="142" t="s">
        <v>1</v>
      </c>
      <c r="N158" s="143" t="s">
        <v>41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610</v>
      </c>
      <c r="AT158" s="146" t="s">
        <v>143</v>
      </c>
      <c r="AU158" s="146" t="s">
        <v>89</v>
      </c>
      <c r="AY158" s="16" t="s">
        <v>141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6" t="s">
        <v>83</v>
      </c>
      <c r="BK158" s="147">
        <f>ROUND(I158*H158,2)</f>
        <v>0</v>
      </c>
      <c r="BL158" s="16" t="s">
        <v>610</v>
      </c>
      <c r="BM158" s="146" t="s">
        <v>350</v>
      </c>
    </row>
    <row r="159" spans="2:65" s="1" customFormat="1">
      <c r="B159" s="31"/>
      <c r="D159" s="148" t="s">
        <v>150</v>
      </c>
      <c r="F159" s="149" t="s">
        <v>905</v>
      </c>
      <c r="I159" s="150"/>
      <c r="L159" s="31"/>
      <c r="M159" s="151"/>
      <c r="T159" s="55"/>
      <c r="AT159" s="16" t="s">
        <v>150</v>
      </c>
      <c r="AU159" s="16" t="s">
        <v>89</v>
      </c>
    </row>
    <row r="160" spans="2:65" s="1" customFormat="1">
      <c r="B160" s="31"/>
      <c r="D160" s="152" t="s">
        <v>151</v>
      </c>
      <c r="F160" s="153" t="s">
        <v>906</v>
      </c>
      <c r="I160" s="150"/>
      <c r="L160" s="31"/>
      <c r="M160" s="151"/>
      <c r="T160" s="55"/>
      <c r="AT160" s="16" t="s">
        <v>151</v>
      </c>
      <c r="AU160" s="16" t="s">
        <v>89</v>
      </c>
    </row>
    <row r="161" spans="2:65" s="1" customFormat="1" ht="16.5" customHeight="1">
      <c r="B161" s="31"/>
      <c r="C161" s="168" t="s">
        <v>224</v>
      </c>
      <c r="D161" s="168" t="s">
        <v>205</v>
      </c>
      <c r="E161" s="169" t="s">
        <v>907</v>
      </c>
      <c r="F161" s="170" t="s">
        <v>908</v>
      </c>
      <c r="G161" s="171" t="s">
        <v>300</v>
      </c>
      <c r="H161" s="172">
        <v>4</v>
      </c>
      <c r="I161" s="173"/>
      <c r="J161" s="174">
        <f>ROUND(I161*H161,2)</f>
        <v>0</v>
      </c>
      <c r="K161" s="170" t="s">
        <v>840</v>
      </c>
      <c r="L161" s="175"/>
      <c r="M161" s="176" t="s">
        <v>1</v>
      </c>
      <c r="N161" s="177" t="s">
        <v>41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AR161" s="146" t="s">
        <v>866</v>
      </c>
      <c r="AT161" s="146" t="s">
        <v>205</v>
      </c>
      <c r="AU161" s="146" t="s">
        <v>89</v>
      </c>
      <c r="AY161" s="16" t="s">
        <v>141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6" t="s">
        <v>83</v>
      </c>
      <c r="BK161" s="147">
        <f>ROUND(I161*H161,2)</f>
        <v>0</v>
      </c>
      <c r="BL161" s="16" t="s">
        <v>610</v>
      </c>
      <c r="BM161" s="146" t="s">
        <v>363</v>
      </c>
    </row>
    <row r="162" spans="2:65" s="1" customFormat="1">
      <c r="B162" s="31"/>
      <c r="D162" s="148" t="s">
        <v>150</v>
      </c>
      <c r="F162" s="149" t="s">
        <v>908</v>
      </c>
      <c r="I162" s="150"/>
      <c r="L162" s="31"/>
      <c r="M162" s="151"/>
      <c r="T162" s="55"/>
      <c r="AT162" s="16" t="s">
        <v>150</v>
      </c>
      <c r="AU162" s="16" t="s">
        <v>89</v>
      </c>
    </row>
    <row r="163" spans="2:65" s="12" customFormat="1">
      <c r="B163" s="154"/>
      <c r="D163" s="148" t="s">
        <v>153</v>
      </c>
      <c r="E163" s="155" t="s">
        <v>1</v>
      </c>
      <c r="F163" s="156" t="s">
        <v>909</v>
      </c>
      <c r="H163" s="157">
        <v>4</v>
      </c>
      <c r="I163" s="158"/>
      <c r="L163" s="154"/>
      <c r="M163" s="159"/>
      <c r="T163" s="160"/>
      <c r="AT163" s="155" t="s">
        <v>153</v>
      </c>
      <c r="AU163" s="155" t="s">
        <v>89</v>
      </c>
      <c r="AV163" s="12" t="s">
        <v>89</v>
      </c>
      <c r="AW163" s="12" t="s">
        <v>33</v>
      </c>
      <c r="AX163" s="12" t="s">
        <v>76</v>
      </c>
      <c r="AY163" s="155" t="s">
        <v>141</v>
      </c>
    </row>
    <row r="164" spans="2:65" s="13" customFormat="1">
      <c r="B164" s="161"/>
      <c r="D164" s="148" t="s">
        <v>153</v>
      </c>
      <c r="E164" s="162" t="s">
        <v>1</v>
      </c>
      <c r="F164" s="163" t="s">
        <v>168</v>
      </c>
      <c r="H164" s="164">
        <v>4</v>
      </c>
      <c r="I164" s="165"/>
      <c r="L164" s="161"/>
      <c r="M164" s="166"/>
      <c r="T164" s="167"/>
      <c r="AT164" s="162" t="s">
        <v>153</v>
      </c>
      <c r="AU164" s="162" t="s">
        <v>89</v>
      </c>
      <c r="AV164" s="13" t="s">
        <v>148</v>
      </c>
      <c r="AW164" s="13" t="s">
        <v>33</v>
      </c>
      <c r="AX164" s="13" t="s">
        <v>83</v>
      </c>
      <c r="AY164" s="162" t="s">
        <v>141</v>
      </c>
    </row>
    <row r="165" spans="2:65" s="1" customFormat="1" ht="24.2" customHeight="1">
      <c r="B165" s="31"/>
      <c r="C165" s="135" t="s">
        <v>232</v>
      </c>
      <c r="D165" s="135" t="s">
        <v>143</v>
      </c>
      <c r="E165" s="136" t="s">
        <v>910</v>
      </c>
      <c r="F165" s="137" t="s">
        <v>911</v>
      </c>
      <c r="G165" s="138" t="s">
        <v>300</v>
      </c>
      <c r="H165" s="139">
        <v>4</v>
      </c>
      <c r="I165" s="140"/>
      <c r="J165" s="141">
        <f>ROUND(I165*H165,2)</f>
        <v>0</v>
      </c>
      <c r="K165" s="137" t="s">
        <v>840</v>
      </c>
      <c r="L165" s="31"/>
      <c r="M165" s="142" t="s">
        <v>1</v>
      </c>
      <c r="N165" s="143" t="s">
        <v>41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610</v>
      </c>
      <c r="AT165" s="146" t="s">
        <v>143</v>
      </c>
      <c r="AU165" s="146" t="s">
        <v>89</v>
      </c>
      <c r="AY165" s="16" t="s">
        <v>141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83</v>
      </c>
      <c r="BK165" s="147">
        <f>ROUND(I165*H165,2)</f>
        <v>0</v>
      </c>
      <c r="BL165" s="16" t="s">
        <v>610</v>
      </c>
      <c r="BM165" s="146" t="s">
        <v>373</v>
      </c>
    </row>
    <row r="166" spans="2:65" s="1" customFormat="1">
      <c r="B166" s="31"/>
      <c r="D166" s="148" t="s">
        <v>150</v>
      </c>
      <c r="F166" s="149" t="s">
        <v>911</v>
      </c>
      <c r="I166" s="150"/>
      <c r="L166" s="31"/>
      <c r="M166" s="151"/>
      <c r="T166" s="55"/>
      <c r="AT166" s="16" t="s">
        <v>150</v>
      </c>
      <c r="AU166" s="16" t="s">
        <v>89</v>
      </c>
    </row>
    <row r="167" spans="2:65" s="1" customFormat="1">
      <c r="B167" s="31"/>
      <c r="D167" s="152" t="s">
        <v>151</v>
      </c>
      <c r="F167" s="153" t="s">
        <v>912</v>
      </c>
      <c r="I167" s="150"/>
      <c r="L167" s="31"/>
      <c r="M167" s="151"/>
      <c r="T167" s="55"/>
      <c r="AT167" s="16" t="s">
        <v>151</v>
      </c>
      <c r="AU167" s="16" t="s">
        <v>89</v>
      </c>
    </row>
    <row r="168" spans="2:65" s="1" customFormat="1" ht="16.5" customHeight="1">
      <c r="B168" s="31"/>
      <c r="C168" s="168" t="s">
        <v>242</v>
      </c>
      <c r="D168" s="168" t="s">
        <v>205</v>
      </c>
      <c r="E168" s="169" t="s">
        <v>913</v>
      </c>
      <c r="F168" s="170" t="s">
        <v>914</v>
      </c>
      <c r="G168" s="171" t="s">
        <v>300</v>
      </c>
      <c r="H168" s="172">
        <v>4</v>
      </c>
      <c r="I168" s="173"/>
      <c r="J168" s="174">
        <f>ROUND(I168*H168,2)</f>
        <v>0</v>
      </c>
      <c r="K168" s="170" t="s">
        <v>840</v>
      </c>
      <c r="L168" s="175"/>
      <c r="M168" s="176" t="s">
        <v>1</v>
      </c>
      <c r="N168" s="177" t="s">
        <v>41</v>
      </c>
      <c r="P168" s="144">
        <f>O168*H168</f>
        <v>0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46" t="s">
        <v>866</v>
      </c>
      <c r="AT168" s="146" t="s">
        <v>205</v>
      </c>
      <c r="AU168" s="146" t="s">
        <v>89</v>
      </c>
      <c r="AY168" s="16" t="s">
        <v>141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6" t="s">
        <v>83</v>
      </c>
      <c r="BK168" s="147">
        <f>ROUND(I168*H168,2)</f>
        <v>0</v>
      </c>
      <c r="BL168" s="16" t="s">
        <v>610</v>
      </c>
      <c r="BM168" s="146" t="s">
        <v>383</v>
      </c>
    </row>
    <row r="169" spans="2:65" s="1" customFormat="1">
      <c r="B169" s="31"/>
      <c r="D169" s="148" t="s">
        <v>150</v>
      </c>
      <c r="F169" s="149" t="s">
        <v>914</v>
      </c>
      <c r="I169" s="150"/>
      <c r="L169" s="31"/>
      <c r="M169" s="151"/>
      <c r="T169" s="55"/>
      <c r="AT169" s="16" t="s">
        <v>150</v>
      </c>
      <c r="AU169" s="16" t="s">
        <v>89</v>
      </c>
    </row>
    <row r="170" spans="2:65" s="1" customFormat="1" ht="49.15" customHeight="1">
      <c r="B170" s="31"/>
      <c r="C170" s="135" t="s">
        <v>247</v>
      </c>
      <c r="D170" s="135" t="s">
        <v>143</v>
      </c>
      <c r="E170" s="136" t="s">
        <v>915</v>
      </c>
      <c r="F170" s="137" t="s">
        <v>916</v>
      </c>
      <c r="G170" s="138" t="s">
        <v>415</v>
      </c>
      <c r="H170" s="139">
        <v>92</v>
      </c>
      <c r="I170" s="140"/>
      <c r="J170" s="141">
        <f>ROUND(I170*H170,2)</f>
        <v>0</v>
      </c>
      <c r="K170" s="137" t="s">
        <v>840</v>
      </c>
      <c r="L170" s="31"/>
      <c r="M170" s="142" t="s">
        <v>1</v>
      </c>
      <c r="N170" s="143" t="s">
        <v>41</v>
      </c>
      <c r="P170" s="144">
        <f>O170*H170</f>
        <v>0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610</v>
      </c>
      <c r="AT170" s="146" t="s">
        <v>143</v>
      </c>
      <c r="AU170" s="146" t="s">
        <v>89</v>
      </c>
      <c r="AY170" s="16" t="s">
        <v>141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6" t="s">
        <v>83</v>
      </c>
      <c r="BK170" s="147">
        <f>ROUND(I170*H170,2)</f>
        <v>0</v>
      </c>
      <c r="BL170" s="16" t="s">
        <v>610</v>
      </c>
      <c r="BM170" s="146" t="s">
        <v>396</v>
      </c>
    </row>
    <row r="171" spans="2:65" s="1" customFormat="1">
      <c r="B171" s="31"/>
      <c r="D171" s="148" t="s">
        <v>150</v>
      </c>
      <c r="F171" s="149" t="s">
        <v>916</v>
      </c>
      <c r="I171" s="150"/>
      <c r="L171" s="31"/>
      <c r="M171" s="151"/>
      <c r="T171" s="55"/>
      <c r="AT171" s="16" t="s">
        <v>150</v>
      </c>
      <c r="AU171" s="16" t="s">
        <v>89</v>
      </c>
    </row>
    <row r="172" spans="2:65" s="1" customFormat="1">
      <c r="B172" s="31"/>
      <c r="D172" s="152" t="s">
        <v>151</v>
      </c>
      <c r="F172" s="153" t="s">
        <v>917</v>
      </c>
      <c r="I172" s="150"/>
      <c r="L172" s="31"/>
      <c r="M172" s="151"/>
      <c r="T172" s="55"/>
      <c r="AT172" s="16" t="s">
        <v>151</v>
      </c>
      <c r="AU172" s="16" t="s">
        <v>89</v>
      </c>
    </row>
    <row r="173" spans="2:65" s="1" customFormat="1" ht="16.5" customHeight="1">
      <c r="B173" s="31"/>
      <c r="C173" s="168" t="s">
        <v>252</v>
      </c>
      <c r="D173" s="168" t="s">
        <v>205</v>
      </c>
      <c r="E173" s="169" t="s">
        <v>918</v>
      </c>
      <c r="F173" s="170" t="s">
        <v>919</v>
      </c>
      <c r="G173" s="171" t="s">
        <v>208</v>
      </c>
      <c r="H173" s="172">
        <v>57.96</v>
      </c>
      <c r="I173" s="173"/>
      <c r="J173" s="174">
        <f>ROUND(I173*H173,2)</f>
        <v>0</v>
      </c>
      <c r="K173" s="170" t="s">
        <v>840</v>
      </c>
      <c r="L173" s="175"/>
      <c r="M173" s="176" t="s">
        <v>1</v>
      </c>
      <c r="N173" s="177" t="s">
        <v>41</v>
      </c>
      <c r="P173" s="144">
        <f>O173*H173</f>
        <v>0</v>
      </c>
      <c r="Q173" s="144">
        <v>0</v>
      </c>
      <c r="R173" s="144">
        <f>Q173*H173</f>
        <v>0</v>
      </c>
      <c r="S173" s="144">
        <v>0</v>
      </c>
      <c r="T173" s="145">
        <f>S173*H173</f>
        <v>0</v>
      </c>
      <c r="AR173" s="146" t="s">
        <v>866</v>
      </c>
      <c r="AT173" s="146" t="s">
        <v>205</v>
      </c>
      <c r="AU173" s="146" t="s">
        <v>89</v>
      </c>
      <c r="AY173" s="16" t="s">
        <v>141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6" t="s">
        <v>83</v>
      </c>
      <c r="BK173" s="147">
        <f>ROUND(I173*H173,2)</f>
        <v>0</v>
      </c>
      <c r="BL173" s="16" t="s">
        <v>610</v>
      </c>
      <c r="BM173" s="146" t="s">
        <v>406</v>
      </c>
    </row>
    <row r="174" spans="2:65" s="1" customFormat="1">
      <c r="B174" s="31"/>
      <c r="D174" s="148" t="s">
        <v>150</v>
      </c>
      <c r="F174" s="149" t="s">
        <v>919</v>
      </c>
      <c r="I174" s="150"/>
      <c r="L174" s="31"/>
      <c r="M174" s="151"/>
      <c r="T174" s="55"/>
      <c r="AT174" s="16" t="s">
        <v>150</v>
      </c>
      <c r="AU174" s="16" t="s">
        <v>89</v>
      </c>
    </row>
    <row r="175" spans="2:65" s="1" customFormat="1" ht="16.5" customHeight="1">
      <c r="B175" s="31"/>
      <c r="C175" s="168" t="s">
        <v>325</v>
      </c>
      <c r="D175" s="168" t="s">
        <v>205</v>
      </c>
      <c r="E175" s="169" t="s">
        <v>920</v>
      </c>
      <c r="F175" s="170" t="s">
        <v>921</v>
      </c>
      <c r="G175" s="171" t="s">
        <v>300</v>
      </c>
      <c r="H175" s="172">
        <v>4</v>
      </c>
      <c r="I175" s="173"/>
      <c r="J175" s="174">
        <f>ROUND(I175*H175,2)</f>
        <v>0</v>
      </c>
      <c r="K175" s="170" t="s">
        <v>840</v>
      </c>
      <c r="L175" s="175"/>
      <c r="M175" s="176" t="s">
        <v>1</v>
      </c>
      <c r="N175" s="177" t="s">
        <v>41</v>
      </c>
      <c r="P175" s="144">
        <f>O175*H175</f>
        <v>0</v>
      </c>
      <c r="Q175" s="144">
        <v>0</v>
      </c>
      <c r="R175" s="144">
        <f>Q175*H175</f>
        <v>0</v>
      </c>
      <c r="S175" s="144">
        <v>0</v>
      </c>
      <c r="T175" s="145">
        <f>S175*H175</f>
        <v>0</v>
      </c>
      <c r="AR175" s="146" t="s">
        <v>866</v>
      </c>
      <c r="AT175" s="146" t="s">
        <v>205</v>
      </c>
      <c r="AU175" s="146" t="s">
        <v>89</v>
      </c>
      <c r="AY175" s="16" t="s">
        <v>141</v>
      </c>
      <c r="BE175" s="147">
        <f>IF(N175="základní",J175,0)</f>
        <v>0</v>
      </c>
      <c r="BF175" s="147">
        <f>IF(N175="snížená",J175,0)</f>
        <v>0</v>
      </c>
      <c r="BG175" s="147">
        <f>IF(N175="zákl. přenesená",J175,0)</f>
        <v>0</v>
      </c>
      <c r="BH175" s="147">
        <f>IF(N175="sníž. přenesená",J175,0)</f>
        <v>0</v>
      </c>
      <c r="BI175" s="147">
        <f>IF(N175="nulová",J175,0)</f>
        <v>0</v>
      </c>
      <c r="BJ175" s="16" t="s">
        <v>83</v>
      </c>
      <c r="BK175" s="147">
        <f>ROUND(I175*H175,2)</f>
        <v>0</v>
      </c>
      <c r="BL175" s="16" t="s">
        <v>610</v>
      </c>
      <c r="BM175" s="146" t="s">
        <v>418</v>
      </c>
    </row>
    <row r="176" spans="2:65" s="1" customFormat="1">
      <c r="B176" s="31"/>
      <c r="D176" s="148" t="s">
        <v>150</v>
      </c>
      <c r="F176" s="149" t="s">
        <v>921</v>
      </c>
      <c r="I176" s="150"/>
      <c r="L176" s="31"/>
      <c r="M176" s="151"/>
      <c r="T176" s="55"/>
      <c r="AT176" s="16" t="s">
        <v>150</v>
      </c>
      <c r="AU176" s="16" t="s">
        <v>89</v>
      </c>
    </row>
    <row r="177" spans="2:65" s="1" customFormat="1" ht="16.5" customHeight="1">
      <c r="B177" s="31"/>
      <c r="C177" s="168" t="s">
        <v>329</v>
      </c>
      <c r="D177" s="168" t="s">
        <v>205</v>
      </c>
      <c r="E177" s="169" t="s">
        <v>922</v>
      </c>
      <c r="F177" s="170" t="s">
        <v>923</v>
      </c>
      <c r="G177" s="171" t="s">
        <v>300</v>
      </c>
      <c r="H177" s="172">
        <v>4</v>
      </c>
      <c r="I177" s="173"/>
      <c r="J177" s="174">
        <f>ROUND(I177*H177,2)</f>
        <v>0</v>
      </c>
      <c r="K177" s="170" t="s">
        <v>840</v>
      </c>
      <c r="L177" s="175"/>
      <c r="M177" s="176" t="s">
        <v>1</v>
      </c>
      <c r="N177" s="177" t="s">
        <v>41</v>
      </c>
      <c r="P177" s="144">
        <f>O177*H177</f>
        <v>0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AR177" s="146" t="s">
        <v>866</v>
      </c>
      <c r="AT177" s="146" t="s">
        <v>205</v>
      </c>
      <c r="AU177" s="146" t="s">
        <v>89</v>
      </c>
      <c r="AY177" s="16" t="s">
        <v>141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6" t="s">
        <v>83</v>
      </c>
      <c r="BK177" s="147">
        <f>ROUND(I177*H177,2)</f>
        <v>0</v>
      </c>
      <c r="BL177" s="16" t="s">
        <v>610</v>
      </c>
      <c r="BM177" s="146" t="s">
        <v>431</v>
      </c>
    </row>
    <row r="178" spans="2:65" s="1" customFormat="1">
      <c r="B178" s="31"/>
      <c r="D178" s="148" t="s">
        <v>150</v>
      </c>
      <c r="F178" s="149" t="s">
        <v>923</v>
      </c>
      <c r="I178" s="150"/>
      <c r="L178" s="31"/>
      <c r="M178" s="151"/>
      <c r="T178" s="55"/>
      <c r="AT178" s="16" t="s">
        <v>150</v>
      </c>
      <c r="AU178" s="16" t="s">
        <v>89</v>
      </c>
    </row>
    <row r="179" spans="2:65" s="1" customFormat="1" ht="49.15" customHeight="1">
      <c r="B179" s="31"/>
      <c r="C179" s="135" t="s">
        <v>333</v>
      </c>
      <c r="D179" s="135" t="s">
        <v>143</v>
      </c>
      <c r="E179" s="136" t="s">
        <v>924</v>
      </c>
      <c r="F179" s="137" t="s">
        <v>925</v>
      </c>
      <c r="G179" s="138" t="s">
        <v>300</v>
      </c>
      <c r="H179" s="139">
        <v>1</v>
      </c>
      <c r="I179" s="140"/>
      <c r="J179" s="141">
        <f>ROUND(I179*H179,2)</f>
        <v>0</v>
      </c>
      <c r="K179" s="137" t="s">
        <v>840</v>
      </c>
      <c r="L179" s="31"/>
      <c r="M179" s="142" t="s">
        <v>1</v>
      </c>
      <c r="N179" s="143" t="s">
        <v>41</v>
      </c>
      <c r="P179" s="144">
        <f>O179*H179</f>
        <v>0</v>
      </c>
      <c r="Q179" s="144">
        <v>0</v>
      </c>
      <c r="R179" s="144">
        <f>Q179*H179</f>
        <v>0</v>
      </c>
      <c r="S179" s="144">
        <v>0</v>
      </c>
      <c r="T179" s="145">
        <f>S179*H179</f>
        <v>0</v>
      </c>
      <c r="AR179" s="146" t="s">
        <v>610</v>
      </c>
      <c r="AT179" s="146" t="s">
        <v>143</v>
      </c>
      <c r="AU179" s="146" t="s">
        <v>89</v>
      </c>
      <c r="AY179" s="16" t="s">
        <v>141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6" t="s">
        <v>83</v>
      </c>
      <c r="BK179" s="147">
        <f>ROUND(I179*H179,2)</f>
        <v>0</v>
      </c>
      <c r="BL179" s="16" t="s">
        <v>610</v>
      </c>
      <c r="BM179" s="146" t="s">
        <v>446</v>
      </c>
    </row>
    <row r="180" spans="2:65" s="1" customFormat="1">
      <c r="B180" s="31"/>
      <c r="D180" s="148" t="s">
        <v>150</v>
      </c>
      <c r="F180" s="149" t="s">
        <v>925</v>
      </c>
      <c r="I180" s="150"/>
      <c r="L180" s="31"/>
      <c r="M180" s="151"/>
      <c r="T180" s="55"/>
      <c r="AT180" s="16" t="s">
        <v>150</v>
      </c>
      <c r="AU180" s="16" t="s">
        <v>89</v>
      </c>
    </row>
    <row r="181" spans="2:65" s="1" customFormat="1">
      <c r="B181" s="31"/>
      <c r="D181" s="152" t="s">
        <v>151</v>
      </c>
      <c r="F181" s="153" t="s">
        <v>926</v>
      </c>
      <c r="I181" s="150"/>
      <c r="L181" s="31"/>
      <c r="M181" s="151"/>
      <c r="T181" s="55"/>
      <c r="AT181" s="16" t="s">
        <v>151</v>
      </c>
      <c r="AU181" s="16" t="s">
        <v>89</v>
      </c>
    </row>
    <row r="182" spans="2:65" s="1" customFormat="1" ht="49.15" customHeight="1">
      <c r="B182" s="31"/>
      <c r="C182" s="135" t="s">
        <v>7</v>
      </c>
      <c r="D182" s="135" t="s">
        <v>143</v>
      </c>
      <c r="E182" s="136" t="s">
        <v>927</v>
      </c>
      <c r="F182" s="137" t="s">
        <v>928</v>
      </c>
      <c r="G182" s="138" t="s">
        <v>415</v>
      </c>
      <c r="H182" s="139">
        <v>24</v>
      </c>
      <c r="I182" s="140"/>
      <c r="J182" s="141">
        <f>ROUND(I182*H182,2)</f>
        <v>0</v>
      </c>
      <c r="K182" s="137" t="s">
        <v>840</v>
      </c>
      <c r="L182" s="31"/>
      <c r="M182" s="142" t="s">
        <v>1</v>
      </c>
      <c r="N182" s="143" t="s">
        <v>41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AR182" s="146" t="s">
        <v>610</v>
      </c>
      <c r="AT182" s="146" t="s">
        <v>143</v>
      </c>
      <c r="AU182" s="146" t="s">
        <v>89</v>
      </c>
      <c r="AY182" s="16" t="s">
        <v>141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6" t="s">
        <v>83</v>
      </c>
      <c r="BK182" s="147">
        <f>ROUND(I182*H182,2)</f>
        <v>0</v>
      </c>
      <c r="BL182" s="16" t="s">
        <v>610</v>
      </c>
      <c r="BM182" s="146" t="s">
        <v>563</v>
      </c>
    </row>
    <row r="183" spans="2:65" s="1" customFormat="1">
      <c r="B183" s="31"/>
      <c r="D183" s="148" t="s">
        <v>150</v>
      </c>
      <c r="F183" s="149" t="s">
        <v>928</v>
      </c>
      <c r="I183" s="150"/>
      <c r="L183" s="31"/>
      <c r="M183" s="151"/>
      <c r="T183" s="55"/>
      <c r="AT183" s="16" t="s">
        <v>150</v>
      </c>
      <c r="AU183" s="16" t="s">
        <v>89</v>
      </c>
    </row>
    <row r="184" spans="2:65" s="1" customFormat="1">
      <c r="B184" s="31"/>
      <c r="D184" s="152" t="s">
        <v>151</v>
      </c>
      <c r="F184" s="153" t="s">
        <v>929</v>
      </c>
      <c r="I184" s="150"/>
      <c r="L184" s="31"/>
      <c r="M184" s="151"/>
      <c r="T184" s="55"/>
      <c r="AT184" s="16" t="s">
        <v>151</v>
      </c>
      <c r="AU184" s="16" t="s">
        <v>89</v>
      </c>
    </row>
    <row r="185" spans="2:65" s="12" customFormat="1">
      <c r="B185" s="154"/>
      <c r="D185" s="148" t="s">
        <v>153</v>
      </c>
      <c r="E185" s="155" t="s">
        <v>1</v>
      </c>
      <c r="F185" s="156" t="s">
        <v>930</v>
      </c>
      <c r="H185" s="157">
        <v>24</v>
      </c>
      <c r="I185" s="158"/>
      <c r="L185" s="154"/>
      <c r="M185" s="159"/>
      <c r="T185" s="160"/>
      <c r="AT185" s="155" t="s">
        <v>153</v>
      </c>
      <c r="AU185" s="155" t="s">
        <v>89</v>
      </c>
      <c r="AV185" s="12" t="s">
        <v>89</v>
      </c>
      <c r="AW185" s="12" t="s">
        <v>33</v>
      </c>
      <c r="AX185" s="12" t="s">
        <v>76</v>
      </c>
      <c r="AY185" s="155" t="s">
        <v>141</v>
      </c>
    </row>
    <row r="186" spans="2:65" s="13" customFormat="1">
      <c r="B186" s="161"/>
      <c r="D186" s="148" t="s">
        <v>153</v>
      </c>
      <c r="E186" s="162" t="s">
        <v>1</v>
      </c>
      <c r="F186" s="163" t="s">
        <v>168</v>
      </c>
      <c r="H186" s="164">
        <v>24</v>
      </c>
      <c r="I186" s="165"/>
      <c r="L186" s="161"/>
      <c r="M186" s="166"/>
      <c r="T186" s="167"/>
      <c r="AT186" s="162" t="s">
        <v>153</v>
      </c>
      <c r="AU186" s="162" t="s">
        <v>89</v>
      </c>
      <c r="AV186" s="13" t="s">
        <v>148</v>
      </c>
      <c r="AW186" s="13" t="s">
        <v>33</v>
      </c>
      <c r="AX186" s="13" t="s">
        <v>83</v>
      </c>
      <c r="AY186" s="162" t="s">
        <v>141</v>
      </c>
    </row>
    <row r="187" spans="2:65" s="1" customFormat="1" ht="24.2" customHeight="1">
      <c r="B187" s="31"/>
      <c r="C187" s="168" t="s">
        <v>340</v>
      </c>
      <c r="D187" s="168" t="s">
        <v>205</v>
      </c>
      <c r="E187" s="169" t="s">
        <v>931</v>
      </c>
      <c r="F187" s="170" t="s">
        <v>932</v>
      </c>
      <c r="G187" s="171" t="s">
        <v>415</v>
      </c>
      <c r="H187" s="172">
        <v>27.6</v>
      </c>
      <c r="I187" s="173"/>
      <c r="J187" s="174">
        <f>ROUND(I187*H187,2)</f>
        <v>0</v>
      </c>
      <c r="K187" s="170" t="s">
        <v>840</v>
      </c>
      <c r="L187" s="175"/>
      <c r="M187" s="176" t="s">
        <v>1</v>
      </c>
      <c r="N187" s="177" t="s">
        <v>41</v>
      </c>
      <c r="P187" s="144">
        <f>O187*H187</f>
        <v>0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AR187" s="146" t="s">
        <v>866</v>
      </c>
      <c r="AT187" s="146" t="s">
        <v>205</v>
      </c>
      <c r="AU187" s="146" t="s">
        <v>89</v>
      </c>
      <c r="AY187" s="16" t="s">
        <v>141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6" t="s">
        <v>83</v>
      </c>
      <c r="BK187" s="147">
        <f>ROUND(I187*H187,2)</f>
        <v>0</v>
      </c>
      <c r="BL187" s="16" t="s">
        <v>610</v>
      </c>
      <c r="BM187" s="146" t="s">
        <v>567</v>
      </c>
    </row>
    <row r="188" spans="2:65" s="1" customFormat="1">
      <c r="B188" s="31"/>
      <c r="D188" s="148" t="s">
        <v>150</v>
      </c>
      <c r="F188" s="149" t="s">
        <v>932</v>
      </c>
      <c r="I188" s="150"/>
      <c r="L188" s="31"/>
      <c r="M188" s="151"/>
      <c r="T188" s="55"/>
      <c r="AT188" s="16" t="s">
        <v>150</v>
      </c>
      <c r="AU188" s="16" t="s">
        <v>89</v>
      </c>
    </row>
    <row r="189" spans="2:65" s="1" customFormat="1">
      <c r="B189" s="31"/>
      <c r="D189" s="148" t="s">
        <v>452</v>
      </c>
      <c r="F189" s="181" t="s">
        <v>933</v>
      </c>
      <c r="I189" s="150"/>
      <c r="L189" s="31"/>
      <c r="M189" s="151"/>
      <c r="T189" s="55"/>
      <c r="AT189" s="16" t="s">
        <v>452</v>
      </c>
      <c r="AU189" s="16" t="s">
        <v>89</v>
      </c>
    </row>
    <row r="190" spans="2:65" s="12" customFormat="1">
      <c r="B190" s="154"/>
      <c r="D190" s="148" t="s">
        <v>153</v>
      </c>
      <c r="E190" s="155" t="s">
        <v>1</v>
      </c>
      <c r="F190" s="156" t="s">
        <v>934</v>
      </c>
      <c r="H190" s="157">
        <v>27.6</v>
      </c>
      <c r="I190" s="158"/>
      <c r="L190" s="154"/>
      <c r="M190" s="159"/>
      <c r="T190" s="160"/>
      <c r="AT190" s="155" t="s">
        <v>153</v>
      </c>
      <c r="AU190" s="155" t="s">
        <v>89</v>
      </c>
      <c r="AV190" s="12" t="s">
        <v>89</v>
      </c>
      <c r="AW190" s="12" t="s">
        <v>33</v>
      </c>
      <c r="AX190" s="12" t="s">
        <v>76</v>
      </c>
      <c r="AY190" s="155" t="s">
        <v>141</v>
      </c>
    </row>
    <row r="191" spans="2:65" s="13" customFormat="1">
      <c r="B191" s="161"/>
      <c r="D191" s="148" t="s">
        <v>153</v>
      </c>
      <c r="E191" s="162" t="s">
        <v>1</v>
      </c>
      <c r="F191" s="163" t="s">
        <v>168</v>
      </c>
      <c r="H191" s="164">
        <v>27.6</v>
      </c>
      <c r="I191" s="165"/>
      <c r="L191" s="161"/>
      <c r="M191" s="166"/>
      <c r="T191" s="167"/>
      <c r="AT191" s="162" t="s">
        <v>153</v>
      </c>
      <c r="AU191" s="162" t="s">
        <v>89</v>
      </c>
      <c r="AV191" s="13" t="s">
        <v>148</v>
      </c>
      <c r="AW191" s="13" t="s">
        <v>33</v>
      </c>
      <c r="AX191" s="13" t="s">
        <v>83</v>
      </c>
      <c r="AY191" s="162" t="s">
        <v>141</v>
      </c>
    </row>
    <row r="192" spans="2:65" s="1" customFormat="1" ht="49.15" customHeight="1">
      <c r="B192" s="31"/>
      <c r="C192" s="135" t="s">
        <v>345</v>
      </c>
      <c r="D192" s="135" t="s">
        <v>143</v>
      </c>
      <c r="E192" s="136" t="s">
        <v>935</v>
      </c>
      <c r="F192" s="137" t="s">
        <v>936</v>
      </c>
      <c r="G192" s="138" t="s">
        <v>415</v>
      </c>
      <c r="H192" s="139">
        <v>94</v>
      </c>
      <c r="I192" s="140"/>
      <c r="J192" s="141">
        <f>ROUND(I192*H192,2)</f>
        <v>0</v>
      </c>
      <c r="K192" s="137" t="s">
        <v>840</v>
      </c>
      <c r="L192" s="31"/>
      <c r="M192" s="142" t="s">
        <v>1</v>
      </c>
      <c r="N192" s="143" t="s">
        <v>41</v>
      </c>
      <c r="P192" s="144">
        <f>O192*H192</f>
        <v>0</v>
      </c>
      <c r="Q192" s="144">
        <v>0</v>
      </c>
      <c r="R192" s="144">
        <f>Q192*H192</f>
        <v>0</v>
      </c>
      <c r="S192" s="144">
        <v>0</v>
      </c>
      <c r="T192" s="145">
        <f>S192*H192</f>
        <v>0</v>
      </c>
      <c r="AR192" s="146" t="s">
        <v>610</v>
      </c>
      <c r="AT192" s="146" t="s">
        <v>143</v>
      </c>
      <c r="AU192" s="146" t="s">
        <v>89</v>
      </c>
      <c r="AY192" s="16" t="s">
        <v>141</v>
      </c>
      <c r="BE192" s="147">
        <f>IF(N192="základní",J192,0)</f>
        <v>0</v>
      </c>
      <c r="BF192" s="147">
        <f>IF(N192="snížená",J192,0)</f>
        <v>0</v>
      </c>
      <c r="BG192" s="147">
        <f>IF(N192="zákl. přenesená",J192,0)</f>
        <v>0</v>
      </c>
      <c r="BH192" s="147">
        <f>IF(N192="sníž. přenesená",J192,0)</f>
        <v>0</v>
      </c>
      <c r="BI192" s="147">
        <f>IF(N192="nulová",J192,0)</f>
        <v>0</v>
      </c>
      <c r="BJ192" s="16" t="s">
        <v>83</v>
      </c>
      <c r="BK192" s="147">
        <f>ROUND(I192*H192,2)</f>
        <v>0</v>
      </c>
      <c r="BL192" s="16" t="s">
        <v>610</v>
      </c>
      <c r="BM192" s="146" t="s">
        <v>572</v>
      </c>
    </row>
    <row r="193" spans="2:65" s="1" customFormat="1">
      <c r="B193" s="31"/>
      <c r="D193" s="148" t="s">
        <v>150</v>
      </c>
      <c r="F193" s="149" t="s">
        <v>936</v>
      </c>
      <c r="I193" s="150"/>
      <c r="L193" s="31"/>
      <c r="M193" s="151"/>
      <c r="T193" s="55"/>
      <c r="AT193" s="16" t="s">
        <v>150</v>
      </c>
      <c r="AU193" s="16" t="s">
        <v>89</v>
      </c>
    </row>
    <row r="194" spans="2:65" s="1" customFormat="1">
      <c r="B194" s="31"/>
      <c r="D194" s="152" t="s">
        <v>151</v>
      </c>
      <c r="F194" s="153" t="s">
        <v>937</v>
      </c>
      <c r="I194" s="150"/>
      <c r="L194" s="31"/>
      <c r="M194" s="151"/>
      <c r="T194" s="55"/>
      <c r="AT194" s="16" t="s">
        <v>151</v>
      </c>
      <c r="AU194" s="16" t="s">
        <v>89</v>
      </c>
    </row>
    <row r="195" spans="2:65" s="12" customFormat="1">
      <c r="B195" s="154"/>
      <c r="D195" s="148" t="s">
        <v>153</v>
      </c>
      <c r="E195" s="155" t="s">
        <v>1</v>
      </c>
      <c r="F195" s="156" t="s">
        <v>938</v>
      </c>
      <c r="H195" s="157">
        <v>94</v>
      </c>
      <c r="I195" s="158"/>
      <c r="L195" s="154"/>
      <c r="M195" s="159"/>
      <c r="T195" s="160"/>
      <c r="AT195" s="155" t="s">
        <v>153</v>
      </c>
      <c r="AU195" s="155" t="s">
        <v>89</v>
      </c>
      <c r="AV195" s="12" t="s">
        <v>89</v>
      </c>
      <c r="AW195" s="12" t="s">
        <v>33</v>
      </c>
      <c r="AX195" s="12" t="s">
        <v>76</v>
      </c>
      <c r="AY195" s="155" t="s">
        <v>141</v>
      </c>
    </row>
    <row r="196" spans="2:65" s="13" customFormat="1">
      <c r="B196" s="161"/>
      <c r="D196" s="148" t="s">
        <v>153</v>
      </c>
      <c r="E196" s="162" t="s">
        <v>1</v>
      </c>
      <c r="F196" s="163" t="s">
        <v>168</v>
      </c>
      <c r="H196" s="164">
        <v>94</v>
      </c>
      <c r="I196" s="165"/>
      <c r="L196" s="161"/>
      <c r="M196" s="166"/>
      <c r="T196" s="167"/>
      <c r="AT196" s="162" t="s">
        <v>153</v>
      </c>
      <c r="AU196" s="162" t="s">
        <v>89</v>
      </c>
      <c r="AV196" s="13" t="s">
        <v>148</v>
      </c>
      <c r="AW196" s="13" t="s">
        <v>33</v>
      </c>
      <c r="AX196" s="13" t="s">
        <v>83</v>
      </c>
      <c r="AY196" s="162" t="s">
        <v>141</v>
      </c>
    </row>
    <row r="197" spans="2:65" s="1" customFormat="1" ht="24.2" customHeight="1">
      <c r="B197" s="31"/>
      <c r="C197" s="168" t="s">
        <v>350</v>
      </c>
      <c r="D197" s="168" t="s">
        <v>205</v>
      </c>
      <c r="E197" s="169" t="s">
        <v>939</v>
      </c>
      <c r="F197" s="170" t="s">
        <v>940</v>
      </c>
      <c r="G197" s="171" t="s">
        <v>415</v>
      </c>
      <c r="H197" s="172">
        <v>112.7</v>
      </c>
      <c r="I197" s="173"/>
      <c r="J197" s="174">
        <f>ROUND(I197*H197,2)</f>
        <v>0</v>
      </c>
      <c r="K197" s="170" t="s">
        <v>840</v>
      </c>
      <c r="L197" s="175"/>
      <c r="M197" s="176" t="s">
        <v>1</v>
      </c>
      <c r="N197" s="177" t="s">
        <v>41</v>
      </c>
      <c r="P197" s="144">
        <f>O197*H197</f>
        <v>0</v>
      </c>
      <c r="Q197" s="144">
        <v>0</v>
      </c>
      <c r="R197" s="144">
        <f>Q197*H197</f>
        <v>0</v>
      </c>
      <c r="S197" s="144">
        <v>0</v>
      </c>
      <c r="T197" s="145">
        <f>S197*H197</f>
        <v>0</v>
      </c>
      <c r="AR197" s="146" t="s">
        <v>866</v>
      </c>
      <c r="AT197" s="146" t="s">
        <v>205</v>
      </c>
      <c r="AU197" s="146" t="s">
        <v>89</v>
      </c>
      <c r="AY197" s="16" t="s">
        <v>141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6" t="s">
        <v>83</v>
      </c>
      <c r="BK197" s="147">
        <f>ROUND(I197*H197,2)</f>
        <v>0</v>
      </c>
      <c r="BL197" s="16" t="s">
        <v>610</v>
      </c>
      <c r="BM197" s="146" t="s">
        <v>575</v>
      </c>
    </row>
    <row r="198" spans="2:65" s="1" customFormat="1">
      <c r="B198" s="31"/>
      <c r="D198" s="148" t="s">
        <v>150</v>
      </c>
      <c r="F198" s="149" t="s">
        <v>940</v>
      </c>
      <c r="I198" s="150"/>
      <c r="L198" s="31"/>
      <c r="M198" s="151"/>
      <c r="T198" s="55"/>
      <c r="AT198" s="16" t="s">
        <v>150</v>
      </c>
      <c r="AU198" s="16" t="s">
        <v>89</v>
      </c>
    </row>
    <row r="199" spans="2:65" s="1" customFormat="1" ht="24.2" customHeight="1">
      <c r="B199" s="31"/>
      <c r="C199" s="135" t="s">
        <v>357</v>
      </c>
      <c r="D199" s="135" t="s">
        <v>143</v>
      </c>
      <c r="E199" s="136" t="s">
        <v>941</v>
      </c>
      <c r="F199" s="137" t="s">
        <v>942</v>
      </c>
      <c r="G199" s="138" t="s">
        <v>300</v>
      </c>
      <c r="H199" s="139">
        <v>2</v>
      </c>
      <c r="I199" s="140"/>
      <c r="J199" s="141">
        <f>ROUND(I199*H199,2)</f>
        <v>0</v>
      </c>
      <c r="K199" s="137" t="s">
        <v>840</v>
      </c>
      <c r="L199" s="31"/>
      <c r="M199" s="142" t="s">
        <v>1</v>
      </c>
      <c r="N199" s="143" t="s">
        <v>41</v>
      </c>
      <c r="P199" s="144">
        <f>O199*H199</f>
        <v>0</v>
      </c>
      <c r="Q199" s="144">
        <v>0</v>
      </c>
      <c r="R199" s="144">
        <f>Q199*H199</f>
        <v>0</v>
      </c>
      <c r="S199" s="144">
        <v>0</v>
      </c>
      <c r="T199" s="145">
        <f>S199*H199</f>
        <v>0</v>
      </c>
      <c r="AR199" s="146" t="s">
        <v>610</v>
      </c>
      <c r="AT199" s="146" t="s">
        <v>143</v>
      </c>
      <c r="AU199" s="146" t="s">
        <v>89</v>
      </c>
      <c r="AY199" s="16" t="s">
        <v>141</v>
      </c>
      <c r="BE199" s="147">
        <f>IF(N199="základní",J199,0)</f>
        <v>0</v>
      </c>
      <c r="BF199" s="147">
        <f>IF(N199="snížená",J199,0)</f>
        <v>0</v>
      </c>
      <c r="BG199" s="147">
        <f>IF(N199="zákl. přenesená",J199,0)</f>
        <v>0</v>
      </c>
      <c r="BH199" s="147">
        <f>IF(N199="sníž. přenesená",J199,0)</f>
        <v>0</v>
      </c>
      <c r="BI199" s="147">
        <f>IF(N199="nulová",J199,0)</f>
        <v>0</v>
      </c>
      <c r="BJ199" s="16" t="s">
        <v>83</v>
      </c>
      <c r="BK199" s="147">
        <f>ROUND(I199*H199,2)</f>
        <v>0</v>
      </c>
      <c r="BL199" s="16" t="s">
        <v>610</v>
      </c>
      <c r="BM199" s="146" t="s">
        <v>583</v>
      </c>
    </row>
    <row r="200" spans="2:65" s="1" customFormat="1">
      <c r="B200" s="31"/>
      <c r="D200" s="148" t="s">
        <v>150</v>
      </c>
      <c r="F200" s="149" t="s">
        <v>942</v>
      </c>
      <c r="I200" s="150"/>
      <c r="L200" s="31"/>
      <c r="M200" s="151"/>
      <c r="T200" s="55"/>
      <c r="AT200" s="16" t="s">
        <v>150</v>
      </c>
      <c r="AU200" s="16" t="s">
        <v>89</v>
      </c>
    </row>
    <row r="201" spans="2:65" s="1" customFormat="1">
      <c r="B201" s="31"/>
      <c r="D201" s="152" t="s">
        <v>151</v>
      </c>
      <c r="F201" s="153" t="s">
        <v>943</v>
      </c>
      <c r="I201" s="150"/>
      <c r="L201" s="31"/>
      <c r="M201" s="151"/>
      <c r="T201" s="55"/>
      <c r="AT201" s="16" t="s">
        <v>151</v>
      </c>
      <c r="AU201" s="16" t="s">
        <v>89</v>
      </c>
    </row>
    <row r="202" spans="2:65" s="1" customFormat="1" ht="24.2" customHeight="1">
      <c r="B202" s="31"/>
      <c r="C202" s="135" t="s">
        <v>363</v>
      </c>
      <c r="D202" s="135" t="s">
        <v>143</v>
      </c>
      <c r="E202" s="136" t="s">
        <v>944</v>
      </c>
      <c r="F202" s="137" t="s">
        <v>945</v>
      </c>
      <c r="G202" s="138" t="s">
        <v>300</v>
      </c>
      <c r="H202" s="139">
        <v>2</v>
      </c>
      <c r="I202" s="140"/>
      <c r="J202" s="141">
        <f>ROUND(I202*H202,2)</f>
        <v>0</v>
      </c>
      <c r="K202" s="137" t="s">
        <v>840</v>
      </c>
      <c r="L202" s="31"/>
      <c r="M202" s="142" t="s">
        <v>1</v>
      </c>
      <c r="N202" s="143" t="s">
        <v>41</v>
      </c>
      <c r="P202" s="144">
        <f>O202*H202</f>
        <v>0</v>
      </c>
      <c r="Q202" s="144">
        <v>0</v>
      </c>
      <c r="R202" s="144">
        <f>Q202*H202</f>
        <v>0</v>
      </c>
      <c r="S202" s="144">
        <v>0</v>
      </c>
      <c r="T202" s="145">
        <f>S202*H202</f>
        <v>0</v>
      </c>
      <c r="AR202" s="146" t="s">
        <v>610</v>
      </c>
      <c r="AT202" s="146" t="s">
        <v>143</v>
      </c>
      <c r="AU202" s="146" t="s">
        <v>89</v>
      </c>
      <c r="AY202" s="16" t="s">
        <v>141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6" t="s">
        <v>83</v>
      </c>
      <c r="BK202" s="147">
        <f>ROUND(I202*H202,2)</f>
        <v>0</v>
      </c>
      <c r="BL202" s="16" t="s">
        <v>610</v>
      </c>
      <c r="BM202" s="146" t="s">
        <v>586</v>
      </c>
    </row>
    <row r="203" spans="2:65" s="1" customFormat="1">
      <c r="B203" s="31"/>
      <c r="D203" s="148" t="s">
        <v>150</v>
      </c>
      <c r="F203" s="149" t="s">
        <v>945</v>
      </c>
      <c r="I203" s="150"/>
      <c r="L203" s="31"/>
      <c r="M203" s="151"/>
      <c r="T203" s="55"/>
      <c r="AT203" s="16" t="s">
        <v>150</v>
      </c>
      <c r="AU203" s="16" t="s">
        <v>89</v>
      </c>
    </row>
    <row r="204" spans="2:65" s="1" customFormat="1">
      <c r="B204" s="31"/>
      <c r="D204" s="152" t="s">
        <v>151</v>
      </c>
      <c r="F204" s="153" t="s">
        <v>946</v>
      </c>
      <c r="I204" s="150"/>
      <c r="L204" s="31"/>
      <c r="M204" s="151"/>
      <c r="T204" s="55"/>
      <c r="AT204" s="16" t="s">
        <v>151</v>
      </c>
      <c r="AU204" s="16" t="s">
        <v>89</v>
      </c>
    </row>
    <row r="205" spans="2:65" s="1" customFormat="1" ht="24.2" customHeight="1">
      <c r="B205" s="31"/>
      <c r="C205" s="135" t="s">
        <v>368</v>
      </c>
      <c r="D205" s="135" t="s">
        <v>143</v>
      </c>
      <c r="E205" s="136" t="s">
        <v>947</v>
      </c>
      <c r="F205" s="137" t="s">
        <v>948</v>
      </c>
      <c r="G205" s="138" t="s">
        <v>300</v>
      </c>
      <c r="H205" s="139">
        <v>2</v>
      </c>
      <c r="I205" s="140"/>
      <c r="J205" s="141">
        <f>ROUND(I205*H205,2)</f>
        <v>0</v>
      </c>
      <c r="K205" s="137" t="s">
        <v>840</v>
      </c>
      <c r="L205" s="31"/>
      <c r="M205" s="142" t="s">
        <v>1</v>
      </c>
      <c r="N205" s="143" t="s">
        <v>41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610</v>
      </c>
      <c r="AT205" s="146" t="s">
        <v>143</v>
      </c>
      <c r="AU205" s="146" t="s">
        <v>89</v>
      </c>
      <c r="AY205" s="16" t="s">
        <v>141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6" t="s">
        <v>83</v>
      </c>
      <c r="BK205" s="147">
        <f>ROUND(I205*H205,2)</f>
        <v>0</v>
      </c>
      <c r="BL205" s="16" t="s">
        <v>610</v>
      </c>
      <c r="BM205" s="146" t="s">
        <v>588</v>
      </c>
    </row>
    <row r="206" spans="2:65" s="1" customFormat="1">
      <c r="B206" s="31"/>
      <c r="D206" s="148" t="s">
        <v>150</v>
      </c>
      <c r="F206" s="149" t="s">
        <v>948</v>
      </c>
      <c r="I206" s="150"/>
      <c r="L206" s="31"/>
      <c r="M206" s="151"/>
      <c r="T206" s="55"/>
      <c r="AT206" s="16" t="s">
        <v>150</v>
      </c>
      <c r="AU206" s="16" t="s">
        <v>89</v>
      </c>
    </row>
    <row r="207" spans="2:65" s="1" customFormat="1">
      <c r="B207" s="31"/>
      <c r="D207" s="152" t="s">
        <v>151</v>
      </c>
      <c r="F207" s="153" t="s">
        <v>949</v>
      </c>
      <c r="I207" s="150"/>
      <c r="L207" s="31"/>
      <c r="M207" s="151"/>
      <c r="T207" s="55"/>
      <c r="AT207" s="16" t="s">
        <v>151</v>
      </c>
      <c r="AU207" s="16" t="s">
        <v>89</v>
      </c>
    </row>
    <row r="208" spans="2:65" s="1" customFormat="1" ht="21.75" customHeight="1">
      <c r="B208" s="31"/>
      <c r="C208" s="135" t="s">
        <v>373</v>
      </c>
      <c r="D208" s="135" t="s">
        <v>143</v>
      </c>
      <c r="E208" s="136" t="s">
        <v>950</v>
      </c>
      <c r="F208" s="137" t="s">
        <v>951</v>
      </c>
      <c r="G208" s="138" t="s">
        <v>300</v>
      </c>
      <c r="H208" s="139">
        <v>2</v>
      </c>
      <c r="I208" s="140"/>
      <c r="J208" s="141">
        <f>ROUND(I208*H208,2)</f>
        <v>0</v>
      </c>
      <c r="K208" s="137" t="s">
        <v>840</v>
      </c>
      <c r="L208" s="31"/>
      <c r="M208" s="142" t="s">
        <v>1</v>
      </c>
      <c r="N208" s="143" t="s">
        <v>41</v>
      </c>
      <c r="P208" s="144">
        <f>O208*H208</f>
        <v>0</v>
      </c>
      <c r="Q208" s="144">
        <v>0</v>
      </c>
      <c r="R208" s="144">
        <f>Q208*H208</f>
        <v>0</v>
      </c>
      <c r="S208" s="144">
        <v>0</v>
      </c>
      <c r="T208" s="145">
        <f>S208*H208</f>
        <v>0</v>
      </c>
      <c r="AR208" s="146" t="s">
        <v>610</v>
      </c>
      <c r="AT208" s="146" t="s">
        <v>143</v>
      </c>
      <c r="AU208" s="146" t="s">
        <v>89</v>
      </c>
      <c r="AY208" s="16" t="s">
        <v>141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6" t="s">
        <v>83</v>
      </c>
      <c r="BK208" s="147">
        <f>ROUND(I208*H208,2)</f>
        <v>0</v>
      </c>
      <c r="BL208" s="16" t="s">
        <v>610</v>
      </c>
      <c r="BM208" s="146" t="s">
        <v>592</v>
      </c>
    </row>
    <row r="209" spans="2:65" s="1" customFormat="1">
      <c r="B209" s="31"/>
      <c r="D209" s="148" t="s">
        <v>150</v>
      </c>
      <c r="F209" s="149" t="s">
        <v>951</v>
      </c>
      <c r="I209" s="150"/>
      <c r="L209" s="31"/>
      <c r="M209" s="151"/>
      <c r="T209" s="55"/>
      <c r="AT209" s="16" t="s">
        <v>150</v>
      </c>
      <c r="AU209" s="16" t="s">
        <v>89</v>
      </c>
    </row>
    <row r="210" spans="2:65" s="1" customFormat="1">
      <c r="B210" s="31"/>
      <c r="D210" s="152" t="s">
        <v>151</v>
      </c>
      <c r="F210" s="153" t="s">
        <v>952</v>
      </c>
      <c r="I210" s="150"/>
      <c r="L210" s="31"/>
      <c r="M210" s="151"/>
      <c r="T210" s="55"/>
      <c r="AT210" s="16" t="s">
        <v>151</v>
      </c>
      <c r="AU210" s="16" t="s">
        <v>89</v>
      </c>
    </row>
    <row r="211" spans="2:65" s="1" customFormat="1" ht="37.9" customHeight="1">
      <c r="B211" s="31"/>
      <c r="C211" s="135" t="s">
        <v>378</v>
      </c>
      <c r="D211" s="135" t="s">
        <v>143</v>
      </c>
      <c r="E211" s="136" t="s">
        <v>953</v>
      </c>
      <c r="F211" s="137" t="s">
        <v>954</v>
      </c>
      <c r="G211" s="138" t="s">
        <v>415</v>
      </c>
      <c r="H211" s="139">
        <v>90</v>
      </c>
      <c r="I211" s="140"/>
      <c r="J211" s="141">
        <f>ROUND(I211*H211,2)</f>
        <v>0</v>
      </c>
      <c r="K211" s="137" t="s">
        <v>840</v>
      </c>
      <c r="L211" s="31"/>
      <c r="M211" s="142" t="s">
        <v>1</v>
      </c>
      <c r="N211" s="143" t="s">
        <v>41</v>
      </c>
      <c r="P211" s="144">
        <f>O211*H211</f>
        <v>0</v>
      </c>
      <c r="Q211" s="144">
        <v>0</v>
      </c>
      <c r="R211" s="144">
        <f>Q211*H211</f>
        <v>0</v>
      </c>
      <c r="S211" s="144">
        <v>0</v>
      </c>
      <c r="T211" s="145">
        <f>S211*H211</f>
        <v>0</v>
      </c>
      <c r="AR211" s="146" t="s">
        <v>610</v>
      </c>
      <c r="AT211" s="146" t="s">
        <v>143</v>
      </c>
      <c r="AU211" s="146" t="s">
        <v>89</v>
      </c>
      <c r="AY211" s="16" t="s">
        <v>141</v>
      </c>
      <c r="BE211" s="147">
        <f>IF(N211="základní",J211,0)</f>
        <v>0</v>
      </c>
      <c r="BF211" s="147">
        <f>IF(N211="snížená",J211,0)</f>
        <v>0</v>
      </c>
      <c r="BG211" s="147">
        <f>IF(N211="zákl. přenesená",J211,0)</f>
        <v>0</v>
      </c>
      <c r="BH211" s="147">
        <f>IF(N211="sníž. přenesená",J211,0)</f>
        <v>0</v>
      </c>
      <c r="BI211" s="147">
        <f>IF(N211="nulová",J211,0)</f>
        <v>0</v>
      </c>
      <c r="BJ211" s="16" t="s">
        <v>83</v>
      </c>
      <c r="BK211" s="147">
        <f>ROUND(I211*H211,2)</f>
        <v>0</v>
      </c>
      <c r="BL211" s="16" t="s">
        <v>610</v>
      </c>
      <c r="BM211" s="146" t="s">
        <v>595</v>
      </c>
    </row>
    <row r="212" spans="2:65" s="1" customFormat="1">
      <c r="B212" s="31"/>
      <c r="D212" s="148" t="s">
        <v>150</v>
      </c>
      <c r="F212" s="149" t="s">
        <v>954</v>
      </c>
      <c r="I212" s="150"/>
      <c r="L212" s="31"/>
      <c r="M212" s="151"/>
      <c r="T212" s="55"/>
      <c r="AT212" s="16" t="s">
        <v>150</v>
      </c>
      <c r="AU212" s="16" t="s">
        <v>89</v>
      </c>
    </row>
    <row r="213" spans="2:65" s="1" customFormat="1">
      <c r="B213" s="31"/>
      <c r="D213" s="152" t="s">
        <v>151</v>
      </c>
      <c r="F213" s="153" t="s">
        <v>955</v>
      </c>
      <c r="I213" s="150"/>
      <c r="L213" s="31"/>
      <c r="M213" s="151"/>
      <c r="T213" s="55"/>
      <c r="AT213" s="16" t="s">
        <v>151</v>
      </c>
      <c r="AU213" s="16" t="s">
        <v>89</v>
      </c>
    </row>
    <row r="214" spans="2:65" s="1" customFormat="1" ht="24.2" customHeight="1">
      <c r="B214" s="31"/>
      <c r="C214" s="168" t="s">
        <v>383</v>
      </c>
      <c r="D214" s="168" t="s">
        <v>205</v>
      </c>
      <c r="E214" s="169" t="s">
        <v>956</v>
      </c>
      <c r="F214" s="170" t="s">
        <v>957</v>
      </c>
      <c r="G214" s="171" t="s">
        <v>415</v>
      </c>
      <c r="H214" s="172">
        <v>94.5</v>
      </c>
      <c r="I214" s="173"/>
      <c r="J214" s="174">
        <f>ROUND(I214*H214,2)</f>
        <v>0</v>
      </c>
      <c r="K214" s="170" t="s">
        <v>840</v>
      </c>
      <c r="L214" s="175"/>
      <c r="M214" s="176" t="s">
        <v>1</v>
      </c>
      <c r="N214" s="177" t="s">
        <v>41</v>
      </c>
      <c r="P214" s="144">
        <f>O214*H214</f>
        <v>0</v>
      </c>
      <c r="Q214" s="144">
        <v>0</v>
      </c>
      <c r="R214" s="144">
        <f>Q214*H214</f>
        <v>0</v>
      </c>
      <c r="S214" s="144">
        <v>0</v>
      </c>
      <c r="T214" s="145">
        <f>S214*H214</f>
        <v>0</v>
      </c>
      <c r="AR214" s="146" t="s">
        <v>866</v>
      </c>
      <c r="AT214" s="146" t="s">
        <v>205</v>
      </c>
      <c r="AU214" s="146" t="s">
        <v>89</v>
      </c>
      <c r="AY214" s="16" t="s">
        <v>141</v>
      </c>
      <c r="BE214" s="147">
        <f>IF(N214="základní",J214,0)</f>
        <v>0</v>
      </c>
      <c r="BF214" s="147">
        <f>IF(N214="snížená",J214,0)</f>
        <v>0</v>
      </c>
      <c r="BG214" s="147">
        <f>IF(N214="zákl. přenesená",J214,0)</f>
        <v>0</v>
      </c>
      <c r="BH214" s="147">
        <f>IF(N214="sníž. přenesená",J214,0)</f>
        <v>0</v>
      </c>
      <c r="BI214" s="147">
        <f>IF(N214="nulová",J214,0)</f>
        <v>0</v>
      </c>
      <c r="BJ214" s="16" t="s">
        <v>83</v>
      </c>
      <c r="BK214" s="147">
        <f>ROUND(I214*H214,2)</f>
        <v>0</v>
      </c>
      <c r="BL214" s="16" t="s">
        <v>610</v>
      </c>
      <c r="BM214" s="146" t="s">
        <v>602</v>
      </c>
    </row>
    <row r="215" spans="2:65" s="1" customFormat="1">
      <c r="B215" s="31"/>
      <c r="D215" s="148" t="s">
        <v>150</v>
      </c>
      <c r="F215" s="149" t="s">
        <v>957</v>
      </c>
      <c r="I215" s="150"/>
      <c r="L215" s="31"/>
      <c r="M215" s="151"/>
      <c r="T215" s="55"/>
      <c r="AT215" s="16" t="s">
        <v>150</v>
      </c>
      <c r="AU215" s="16" t="s">
        <v>89</v>
      </c>
    </row>
    <row r="216" spans="2:65" s="11" customFormat="1" ht="22.9" customHeight="1">
      <c r="B216" s="123"/>
      <c r="D216" s="124" t="s">
        <v>75</v>
      </c>
      <c r="E216" s="133" t="s">
        <v>857</v>
      </c>
      <c r="F216" s="133" t="s">
        <v>858</v>
      </c>
      <c r="I216" s="126"/>
      <c r="J216" s="134">
        <f>BK216</f>
        <v>0</v>
      </c>
      <c r="L216" s="123"/>
      <c r="M216" s="128"/>
      <c r="P216" s="129">
        <f>SUM(P217:P241)</f>
        <v>0</v>
      </c>
      <c r="R216" s="129">
        <f>SUM(R217:R241)</f>
        <v>0</v>
      </c>
      <c r="T216" s="130">
        <f>SUM(T217:T241)</f>
        <v>0</v>
      </c>
      <c r="AR216" s="124" t="s">
        <v>159</v>
      </c>
      <c r="AT216" s="131" t="s">
        <v>75</v>
      </c>
      <c r="AU216" s="131" t="s">
        <v>83</v>
      </c>
      <c r="AY216" s="124" t="s">
        <v>141</v>
      </c>
      <c r="BK216" s="132">
        <f>SUM(BK217:BK241)</f>
        <v>0</v>
      </c>
    </row>
    <row r="217" spans="2:65" s="1" customFormat="1" ht="62.65" customHeight="1">
      <c r="B217" s="31"/>
      <c r="C217" s="135" t="s">
        <v>390</v>
      </c>
      <c r="D217" s="135" t="s">
        <v>143</v>
      </c>
      <c r="E217" s="136" t="s">
        <v>958</v>
      </c>
      <c r="F217" s="137" t="s">
        <v>959</v>
      </c>
      <c r="G217" s="138" t="s">
        <v>415</v>
      </c>
      <c r="H217" s="139">
        <v>86</v>
      </c>
      <c r="I217" s="140"/>
      <c r="J217" s="141">
        <f>ROUND(I217*H217,2)</f>
        <v>0</v>
      </c>
      <c r="K217" s="137" t="s">
        <v>840</v>
      </c>
      <c r="L217" s="31"/>
      <c r="M217" s="142" t="s">
        <v>1</v>
      </c>
      <c r="N217" s="143" t="s">
        <v>41</v>
      </c>
      <c r="P217" s="144">
        <f>O217*H217</f>
        <v>0</v>
      </c>
      <c r="Q217" s="144">
        <v>0</v>
      </c>
      <c r="R217" s="144">
        <f>Q217*H217</f>
        <v>0</v>
      </c>
      <c r="S217" s="144">
        <v>0</v>
      </c>
      <c r="T217" s="145">
        <f>S217*H217</f>
        <v>0</v>
      </c>
      <c r="AR217" s="146" t="s">
        <v>610</v>
      </c>
      <c r="AT217" s="146" t="s">
        <v>143</v>
      </c>
      <c r="AU217" s="146" t="s">
        <v>89</v>
      </c>
      <c r="AY217" s="16" t="s">
        <v>141</v>
      </c>
      <c r="BE217" s="147">
        <f>IF(N217="základní",J217,0)</f>
        <v>0</v>
      </c>
      <c r="BF217" s="147">
        <f>IF(N217="snížená",J217,0)</f>
        <v>0</v>
      </c>
      <c r="BG217" s="147">
        <f>IF(N217="zákl. přenesená",J217,0)</f>
        <v>0</v>
      </c>
      <c r="BH217" s="147">
        <f>IF(N217="sníž. přenesená",J217,0)</f>
        <v>0</v>
      </c>
      <c r="BI217" s="147">
        <f>IF(N217="nulová",J217,0)</f>
        <v>0</v>
      </c>
      <c r="BJ217" s="16" t="s">
        <v>83</v>
      </c>
      <c r="BK217" s="147">
        <f>ROUND(I217*H217,2)</f>
        <v>0</v>
      </c>
      <c r="BL217" s="16" t="s">
        <v>610</v>
      </c>
      <c r="BM217" s="146" t="s">
        <v>605</v>
      </c>
    </row>
    <row r="218" spans="2:65" s="1" customFormat="1">
      <c r="B218" s="31"/>
      <c r="D218" s="148" t="s">
        <v>150</v>
      </c>
      <c r="F218" s="149" t="s">
        <v>959</v>
      </c>
      <c r="I218" s="150"/>
      <c r="L218" s="31"/>
      <c r="M218" s="151"/>
      <c r="T218" s="55"/>
      <c r="AT218" s="16" t="s">
        <v>150</v>
      </c>
      <c r="AU218" s="16" t="s">
        <v>89</v>
      </c>
    </row>
    <row r="219" spans="2:65" s="1" customFormat="1">
      <c r="B219" s="31"/>
      <c r="D219" s="152" t="s">
        <v>151</v>
      </c>
      <c r="F219" s="153" t="s">
        <v>960</v>
      </c>
      <c r="I219" s="150"/>
      <c r="L219" s="31"/>
      <c r="M219" s="151"/>
      <c r="T219" s="55"/>
      <c r="AT219" s="16" t="s">
        <v>151</v>
      </c>
      <c r="AU219" s="16" t="s">
        <v>89</v>
      </c>
    </row>
    <row r="220" spans="2:65" s="1" customFormat="1" ht="55.5" customHeight="1">
      <c r="B220" s="31"/>
      <c r="C220" s="135" t="s">
        <v>396</v>
      </c>
      <c r="D220" s="135" t="s">
        <v>143</v>
      </c>
      <c r="E220" s="136" t="s">
        <v>961</v>
      </c>
      <c r="F220" s="137" t="s">
        <v>962</v>
      </c>
      <c r="G220" s="138" t="s">
        <v>415</v>
      </c>
      <c r="H220" s="139">
        <v>86</v>
      </c>
      <c r="I220" s="140"/>
      <c r="J220" s="141">
        <f>ROUND(I220*H220,2)</f>
        <v>0</v>
      </c>
      <c r="K220" s="137" t="s">
        <v>840</v>
      </c>
      <c r="L220" s="31"/>
      <c r="M220" s="142" t="s">
        <v>1</v>
      </c>
      <c r="N220" s="143" t="s">
        <v>41</v>
      </c>
      <c r="P220" s="144">
        <f>O220*H220</f>
        <v>0</v>
      </c>
      <c r="Q220" s="144">
        <v>0</v>
      </c>
      <c r="R220" s="144">
        <f>Q220*H220</f>
        <v>0</v>
      </c>
      <c r="S220" s="144">
        <v>0</v>
      </c>
      <c r="T220" s="145">
        <f>S220*H220</f>
        <v>0</v>
      </c>
      <c r="AR220" s="146" t="s">
        <v>610</v>
      </c>
      <c r="AT220" s="146" t="s">
        <v>143</v>
      </c>
      <c r="AU220" s="146" t="s">
        <v>89</v>
      </c>
      <c r="AY220" s="16" t="s">
        <v>141</v>
      </c>
      <c r="BE220" s="147">
        <f>IF(N220="základní",J220,0)</f>
        <v>0</v>
      </c>
      <c r="BF220" s="147">
        <f>IF(N220="snížená",J220,0)</f>
        <v>0</v>
      </c>
      <c r="BG220" s="147">
        <f>IF(N220="zákl. přenesená",J220,0)</f>
        <v>0</v>
      </c>
      <c r="BH220" s="147">
        <f>IF(N220="sníž. přenesená",J220,0)</f>
        <v>0</v>
      </c>
      <c r="BI220" s="147">
        <f>IF(N220="nulová",J220,0)</f>
        <v>0</v>
      </c>
      <c r="BJ220" s="16" t="s">
        <v>83</v>
      </c>
      <c r="BK220" s="147">
        <f>ROUND(I220*H220,2)</f>
        <v>0</v>
      </c>
      <c r="BL220" s="16" t="s">
        <v>610</v>
      </c>
      <c r="BM220" s="146" t="s">
        <v>610</v>
      </c>
    </row>
    <row r="221" spans="2:65" s="1" customFormat="1">
      <c r="B221" s="31"/>
      <c r="D221" s="148" t="s">
        <v>150</v>
      </c>
      <c r="F221" s="149" t="s">
        <v>962</v>
      </c>
      <c r="I221" s="150"/>
      <c r="L221" s="31"/>
      <c r="M221" s="151"/>
      <c r="T221" s="55"/>
      <c r="AT221" s="16" t="s">
        <v>150</v>
      </c>
      <c r="AU221" s="16" t="s">
        <v>89</v>
      </c>
    </row>
    <row r="222" spans="2:65" s="1" customFormat="1">
      <c r="B222" s="31"/>
      <c r="D222" s="152" t="s">
        <v>151</v>
      </c>
      <c r="F222" s="153" t="s">
        <v>963</v>
      </c>
      <c r="I222" s="150"/>
      <c r="L222" s="31"/>
      <c r="M222" s="151"/>
      <c r="T222" s="55"/>
      <c r="AT222" s="16" t="s">
        <v>151</v>
      </c>
      <c r="AU222" s="16" t="s">
        <v>89</v>
      </c>
    </row>
    <row r="223" spans="2:65" s="1" customFormat="1" ht="24.2" customHeight="1">
      <c r="B223" s="31"/>
      <c r="C223" s="135" t="s">
        <v>401</v>
      </c>
      <c r="D223" s="135" t="s">
        <v>143</v>
      </c>
      <c r="E223" s="136" t="s">
        <v>964</v>
      </c>
      <c r="F223" s="137" t="s">
        <v>965</v>
      </c>
      <c r="G223" s="138" t="s">
        <v>146</v>
      </c>
      <c r="H223" s="139">
        <v>43</v>
      </c>
      <c r="I223" s="140"/>
      <c r="J223" s="141">
        <f>ROUND(I223*H223,2)</f>
        <v>0</v>
      </c>
      <c r="K223" s="137" t="s">
        <v>840</v>
      </c>
      <c r="L223" s="31"/>
      <c r="M223" s="142" t="s">
        <v>1</v>
      </c>
      <c r="N223" s="143" t="s">
        <v>41</v>
      </c>
      <c r="P223" s="144">
        <f>O223*H223</f>
        <v>0</v>
      </c>
      <c r="Q223" s="144">
        <v>0</v>
      </c>
      <c r="R223" s="144">
        <f>Q223*H223</f>
        <v>0</v>
      </c>
      <c r="S223" s="144">
        <v>0</v>
      </c>
      <c r="T223" s="145">
        <f>S223*H223</f>
        <v>0</v>
      </c>
      <c r="AR223" s="146" t="s">
        <v>610</v>
      </c>
      <c r="AT223" s="146" t="s">
        <v>143</v>
      </c>
      <c r="AU223" s="146" t="s">
        <v>89</v>
      </c>
      <c r="AY223" s="16" t="s">
        <v>141</v>
      </c>
      <c r="BE223" s="147">
        <f>IF(N223="základní",J223,0)</f>
        <v>0</v>
      </c>
      <c r="BF223" s="147">
        <f>IF(N223="snížená",J223,0)</f>
        <v>0</v>
      </c>
      <c r="BG223" s="147">
        <f>IF(N223="zákl. přenesená",J223,0)</f>
        <v>0</v>
      </c>
      <c r="BH223" s="147">
        <f>IF(N223="sníž. přenesená",J223,0)</f>
        <v>0</v>
      </c>
      <c r="BI223" s="147">
        <f>IF(N223="nulová",J223,0)</f>
        <v>0</v>
      </c>
      <c r="BJ223" s="16" t="s">
        <v>83</v>
      </c>
      <c r="BK223" s="147">
        <f>ROUND(I223*H223,2)</f>
        <v>0</v>
      </c>
      <c r="BL223" s="16" t="s">
        <v>610</v>
      </c>
      <c r="BM223" s="146" t="s">
        <v>612</v>
      </c>
    </row>
    <row r="224" spans="2:65" s="1" customFormat="1">
      <c r="B224" s="31"/>
      <c r="D224" s="148" t="s">
        <v>150</v>
      </c>
      <c r="F224" s="149" t="s">
        <v>965</v>
      </c>
      <c r="I224" s="150"/>
      <c r="L224" s="31"/>
      <c r="M224" s="151"/>
      <c r="T224" s="55"/>
      <c r="AT224" s="16" t="s">
        <v>150</v>
      </c>
      <c r="AU224" s="16" t="s">
        <v>89</v>
      </c>
    </row>
    <row r="225" spans="2:65" s="1" customFormat="1">
      <c r="B225" s="31"/>
      <c r="D225" s="152" t="s">
        <v>151</v>
      </c>
      <c r="F225" s="153" t="s">
        <v>966</v>
      </c>
      <c r="I225" s="150"/>
      <c r="L225" s="31"/>
      <c r="M225" s="151"/>
      <c r="T225" s="55"/>
      <c r="AT225" s="16" t="s">
        <v>151</v>
      </c>
      <c r="AU225" s="16" t="s">
        <v>89</v>
      </c>
    </row>
    <row r="226" spans="2:65" s="12" customFormat="1">
      <c r="B226" s="154"/>
      <c r="D226" s="148" t="s">
        <v>153</v>
      </c>
      <c r="E226" s="155" t="s">
        <v>1</v>
      </c>
      <c r="F226" s="156" t="s">
        <v>967</v>
      </c>
      <c r="H226" s="157">
        <v>43</v>
      </c>
      <c r="I226" s="158"/>
      <c r="L226" s="154"/>
      <c r="M226" s="159"/>
      <c r="T226" s="160"/>
      <c r="AT226" s="155" t="s">
        <v>153</v>
      </c>
      <c r="AU226" s="155" t="s">
        <v>89</v>
      </c>
      <c r="AV226" s="12" t="s">
        <v>89</v>
      </c>
      <c r="AW226" s="12" t="s">
        <v>33</v>
      </c>
      <c r="AX226" s="12" t="s">
        <v>76</v>
      </c>
      <c r="AY226" s="155" t="s">
        <v>141</v>
      </c>
    </row>
    <row r="227" spans="2:65" s="13" customFormat="1">
      <c r="B227" s="161"/>
      <c r="D227" s="148" t="s">
        <v>153</v>
      </c>
      <c r="E227" s="162" t="s">
        <v>1</v>
      </c>
      <c r="F227" s="163" t="s">
        <v>168</v>
      </c>
      <c r="H227" s="164">
        <v>43</v>
      </c>
      <c r="I227" s="165"/>
      <c r="L227" s="161"/>
      <c r="M227" s="166"/>
      <c r="T227" s="167"/>
      <c r="AT227" s="162" t="s">
        <v>153</v>
      </c>
      <c r="AU227" s="162" t="s">
        <v>89</v>
      </c>
      <c r="AV227" s="13" t="s">
        <v>148</v>
      </c>
      <c r="AW227" s="13" t="s">
        <v>33</v>
      </c>
      <c r="AX227" s="13" t="s">
        <v>83</v>
      </c>
      <c r="AY227" s="162" t="s">
        <v>141</v>
      </c>
    </row>
    <row r="228" spans="2:65" s="1" customFormat="1" ht="33" customHeight="1">
      <c r="B228" s="31"/>
      <c r="C228" s="135" t="s">
        <v>406</v>
      </c>
      <c r="D228" s="135" t="s">
        <v>143</v>
      </c>
      <c r="E228" s="136" t="s">
        <v>968</v>
      </c>
      <c r="F228" s="137" t="s">
        <v>969</v>
      </c>
      <c r="G228" s="138" t="s">
        <v>162</v>
      </c>
      <c r="H228" s="139">
        <v>0.48</v>
      </c>
      <c r="I228" s="140"/>
      <c r="J228" s="141">
        <f>ROUND(I228*H228,2)</f>
        <v>0</v>
      </c>
      <c r="K228" s="137" t="s">
        <v>840</v>
      </c>
      <c r="L228" s="31"/>
      <c r="M228" s="142" t="s">
        <v>1</v>
      </c>
      <c r="N228" s="143" t="s">
        <v>41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610</v>
      </c>
      <c r="AT228" s="146" t="s">
        <v>143</v>
      </c>
      <c r="AU228" s="146" t="s">
        <v>89</v>
      </c>
      <c r="AY228" s="16" t="s">
        <v>141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6" t="s">
        <v>83</v>
      </c>
      <c r="BK228" s="147">
        <f>ROUND(I228*H228,2)</f>
        <v>0</v>
      </c>
      <c r="BL228" s="16" t="s">
        <v>610</v>
      </c>
      <c r="BM228" s="146" t="s">
        <v>613</v>
      </c>
    </row>
    <row r="229" spans="2:65" s="1" customFormat="1">
      <c r="B229" s="31"/>
      <c r="D229" s="148" t="s">
        <v>150</v>
      </c>
      <c r="F229" s="149" t="s">
        <v>969</v>
      </c>
      <c r="I229" s="150"/>
      <c r="L229" s="31"/>
      <c r="M229" s="151"/>
      <c r="T229" s="55"/>
      <c r="AT229" s="16" t="s">
        <v>150</v>
      </c>
      <c r="AU229" s="16" t="s">
        <v>89</v>
      </c>
    </row>
    <row r="230" spans="2:65" s="1" customFormat="1">
      <c r="B230" s="31"/>
      <c r="D230" s="152" t="s">
        <v>151</v>
      </c>
      <c r="F230" s="153" t="s">
        <v>970</v>
      </c>
      <c r="I230" s="150"/>
      <c r="L230" s="31"/>
      <c r="M230" s="151"/>
      <c r="T230" s="55"/>
      <c r="AT230" s="16" t="s">
        <v>151</v>
      </c>
      <c r="AU230" s="16" t="s">
        <v>89</v>
      </c>
    </row>
    <row r="231" spans="2:65" s="12" customFormat="1">
      <c r="B231" s="154"/>
      <c r="D231" s="148" t="s">
        <v>153</v>
      </c>
      <c r="E231" s="155" t="s">
        <v>1</v>
      </c>
      <c r="F231" s="156" t="s">
        <v>971</v>
      </c>
      <c r="H231" s="157">
        <v>0.48</v>
      </c>
      <c r="I231" s="158"/>
      <c r="L231" s="154"/>
      <c r="M231" s="159"/>
      <c r="T231" s="160"/>
      <c r="AT231" s="155" t="s">
        <v>153</v>
      </c>
      <c r="AU231" s="155" t="s">
        <v>89</v>
      </c>
      <c r="AV231" s="12" t="s">
        <v>89</v>
      </c>
      <c r="AW231" s="12" t="s">
        <v>33</v>
      </c>
      <c r="AX231" s="12" t="s">
        <v>76</v>
      </c>
      <c r="AY231" s="155" t="s">
        <v>141</v>
      </c>
    </row>
    <row r="232" spans="2:65" s="13" customFormat="1">
      <c r="B232" s="161"/>
      <c r="D232" s="148" t="s">
        <v>153</v>
      </c>
      <c r="E232" s="162" t="s">
        <v>1</v>
      </c>
      <c r="F232" s="163" t="s">
        <v>168</v>
      </c>
      <c r="H232" s="164">
        <v>0.48</v>
      </c>
      <c r="I232" s="165"/>
      <c r="L232" s="161"/>
      <c r="M232" s="166"/>
      <c r="T232" s="167"/>
      <c r="AT232" s="162" t="s">
        <v>153</v>
      </c>
      <c r="AU232" s="162" t="s">
        <v>89</v>
      </c>
      <c r="AV232" s="13" t="s">
        <v>148</v>
      </c>
      <c r="AW232" s="13" t="s">
        <v>33</v>
      </c>
      <c r="AX232" s="13" t="s">
        <v>83</v>
      </c>
      <c r="AY232" s="162" t="s">
        <v>141</v>
      </c>
    </row>
    <row r="233" spans="2:65" s="1" customFormat="1" ht="37.9" customHeight="1">
      <c r="B233" s="31"/>
      <c r="C233" s="135" t="s">
        <v>412</v>
      </c>
      <c r="D233" s="135" t="s">
        <v>143</v>
      </c>
      <c r="E233" s="136" t="s">
        <v>972</v>
      </c>
      <c r="F233" s="137" t="s">
        <v>973</v>
      </c>
      <c r="G233" s="138" t="s">
        <v>415</v>
      </c>
      <c r="H233" s="139">
        <v>86</v>
      </c>
      <c r="I233" s="140"/>
      <c r="J233" s="141">
        <f>ROUND(I233*H233,2)</f>
        <v>0</v>
      </c>
      <c r="K233" s="137" t="s">
        <v>840</v>
      </c>
      <c r="L233" s="31"/>
      <c r="M233" s="142" t="s">
        <v>1</v>
      </c>
      <c r="N233" s="143" t="s">
        <v>41</v>
      </c>
      <c r="P233" s="144">
        <f>O233*H233</f>
        <v>0</v>
      </c>
      <c r="Q233" s="144">
        <v>0</v>
      </c>
      <c r="R233" s="144">
        <f>Q233*H233</f>
        <v>0</v>
      </c>
      <c r="S233" s="144">
        <v>0</v>
      </c>
      <c r="T233" s="145">
        <f>S233*H233</f>
        <v>0</v>
      </c>
      <c r="AR233" s="146" t="s">
        <v>610</v>
      </c>
      <c r="AT233" s="146" t="s">
        <v>143</v>
      </c>
      <c r="AU233" s="146" t="s">
        <v>89</v>
      </c>
      <c r="AY233" s="16" t="s">
        <v>141</v>
      </c>
      <c r="BE233" s="147">
        <f>IF(N233="základní",J233,0)</f>
        <v>0</v>
      </c>
      <c r="BF233" s="147">
        <f>IF(N233="snížená",J233,0)</f>
        <v>0</v>
      </c>
      <c r="BG233" s="147">
        <f>IF(N233="zákl. přenesená",J233,0)</f>
        <v>0</v>
      </c>
      <c r="BH233" s="147">
        <f>IF(N233="sníž. přenesená",J233,0)</f>
        <v>0</v>
      </c>
      <c r="BI233" s="147">
        <f>IF(N233="nulová",J233,0)</f>
        <v>0</v>
      </c>
      <c r="BJ233" s="16" t="s">
        <v>83</v>
      </c>
      <c r="BK233" s="147">
        <f>ROUND(I233*H233,2)</f>
        <v>0</v>
      </c>
      <c r="BL233" s="16" t="s">
        <v>610</v>
      </c>
      <c r="BM233" s="146" t="s">
        <v>614</v>
      </c>
    </row>
    <row r="234" spans="2:65" s="1" customFormat="1">
      <c r="B234" s="31"/>
      <c r="D234" s="148" t="s">
        <v>150</v>
      </c>
      <c r="F234" s="149" t="s">
        <v>973</v>
      </c>
      <c r="I234" s="150"/>
      <c r="L234" s="31"/>
      <c r="M234" s="151"/>
      <c r="T234" s="55"/>
      <c r="AT234" s="16" t="s">
        <v>150</v>
      </c>
      <c r="AU234" s="16" t="s">
        <v>89</v>
      </c>
    </row>
    <row r="235" spans="2:65" s="1" customFormat="1">
      <c r="B235" s="31"/>
      <c r="D235" s="152" t="s">
        <v>151</v>
      </c>
      <c r="F235" s="153" t="s">
        <v>974</v>
      </c>
      <c r="I235" s="150"/>
      <c r="L235" s="31"/>
      <c r="M235" s="151"/>
      <c r="T235" s="55"/>
      <c r="AT235" s="16" t="s">
        <v>151</v>
      </c>
      <c r="AU235" s="16" t="s">
        <v>89</v>
      </c>
    </row>
    <row r="236" spans="2:65" s="1" customFormat="1" ht="37.9" customHeight="1">
      <c r="B236" s="31"/>
      <c r="C236" s="135" t="s">
        <v>418</v>
      </c>
      <c r="D236" s="135" t="s">
        <v>143</v>
      </c>
      <c r="E236" s="136" t="s">
        <v>975</v>
      </c>
      <c r="F236" s="137" t="s">
        <v>976</v>
      </c>
      <c r="G236" s="138" t="s">
        <v>415</v>
      </c>
      <c r="H236" s="139">
        <v>86</v>
      </c>
      <c r="I236" s="140"/>
      <c r="J236" s="141">
        <f>ROUND(I236*H236,2)</f>
        <v>0</v>
      </c>
      <c r="K236" s="137" t="s">
        <v>840</v>
      </c>
      <c r="L236" s="31"/>
      <c r="M236" s="142" t="s">
        <v>1</v>
      </c>
      <c r="N236" s="143" t="s">
        <v>41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610</v>
      </c>
      <c r="AT236" s="146" t="s">
        <v>143</v>
      </c>
      <c r="AU236" s="146" t="s">
        <v>89</v>
      </c>
      <c r="AY236" s="16" t="s">
        <v>141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6" t="s">
        <v>83</v>
      </c>
      <c r="BK236" s="147">
        <f>ROUND(I236*H236,2)</f>
        <v>0</v>
      </c>
      <c r="BL236" s="16" t="s">
        <v>610</v>
      </c>
      <c r="BM236" s="146" t="s">
        <v>615</v>
      </c>
    </row>
    <row r="237" spans="2:65" s="1" customFormat="1">
      <c r="B237" s="31"/>
      <c r="D237" s="148" t="s">
        <v>150</v>
      </c>
      <c r="F237" s="149" t="s">
        <v>976</v>
      </c>
      <c r="I237" s="150"/>
      <c r="L237" s="31"/>
      <c r="M237" s="151"/>
      <c r="T237" s="55"/>
      <c r="AT237" s="16" t="s">
        <v>150</v>
      </c>
      <c r="AU237" s="16" t="s">
        <v>89</v>
      </c>
    </row>
    <row r="238" spans="2:65" s="1" customFormat="1">
      <c r="B238" s="31"/>
      <c r="D238" s="152" t="s">
        <v>151</v>
      </c>
      <c r="F238" s="153" t="s">
        <v>977</v>
      </c>
      <c r="I238" s="150"/>
      <c r="L238" s="31"/>
      <c r="M238" s="151"/>
      <c r="T238" s="55"/>
      <c r="AT238" s="16" t="s">
        <v>151</v>
      </c>
      <c r="AU238" s="16" t="s">
        <v>89</v>
      </c>
    </row>
    <row r="239" spans="2:65" s="1" customFormat="1" ht="33" customHeight="1">
      <c r="B239" s="31"/>
      <c r="C239" s="135" t="s">
        <v>425</v>
      </c>
      <c r="D239" s="135" t="s">
        <v>143</v>
      </c>
      <c r="E239" s="136" t="s">
        <v>978</v>
      </c>
      <c r="F239" s="137" t="s">
        <v>979</v>
      </c>
      <c r="G239" s="138" t="s">
        <v>183</v>
      </c>
      <c r="H239" s="139">
        <v>13.151999999999999</v>
      </c>
      <c r="I239" s="140"/>
      <c r="J239" s="141">
        <f>ROUND(I239*H239,2)</f>
        <v>0</v>
      </c>
      <c r="K239" s="137" t="s">
        <v>840</v>
      </c>
      <c r="L239" s="31"/>
      <c r="M239" s="142" t="s">
        <v>1</v>
      </c>
      <c r="N239" s="143" t="s">
        <v>41</v>
      </c>
      <c r="P239" s="144">
        <f>O239*H239</f>
        <v>0</v>
      </c>
      <c r="Q239" s="144">
        <v>0</v>
      </c>
      <c r="R239" s="144">
        <f>Q239*H239</f>
        <v>0</v>
      </c>
      <c r="S239" s="144">
        <v>0</v>
      </c>
      <c r="T239" s="145">
        <f>S239*H239</f>
        <v>0</v>
      </c>
      <c r="AR239" s="146" t="s">
        <v>610</v>
      </c>
      <c r="AT239" s="146" t="s">
        <v>143</v>
      </c>
      <c r="AU239" s="146" t="s">
        <v>89</v>
      </c>
      <c r="AY239" s="16" t="s">
        <v>141</v>
      </c>
      <c r="BE239" s="147">
        <f>IF(N239="základní",J239,0)</f>
        <v>0</v>
      </c>
      <c r="BF239" s="147">
        <f>IF(N239="snížená",J239,0)</f>
        <v>0</v>
      </c>
      <c r="BG239" s="147">
        <f>IF(N239="zákl. přenesená",J239,0)</f>
        <v>0</v>
      </c>
      <c r="BH239" s="147">
        <f>IF(N239="sníž. přenesená",J239,0)</f>
        <v>0</v>
      </c>
      <c r="BI239" s="147">
        <f>IF(N239="nulová",J239,0)</f>
        <v>0</v>
      </c>
      <c r="BJ239" s="16" t="s">
        <v>83</v>
      </c>
      <c r="BK239" s="147">
        <f>ROUND(I239*H239,2)</f>
        <v>0</v>
      </c>
      <c r="BL239" s="16" t="s">
        <v>610</v>
      </c>
      <c r="BM239" s="146" t="s">
        <v>617</v>
      </c>
    </row>
    <row r="240" spans="2:65" s="1" customFormat="1">
      <c r="B240" s="31"/>
      <c r="D240" s="148" t="s">
        <v>150</v>
      </c>
      <c r="F240" s="149" t="s">
        <v>979</v>
      </c>
      <c r="I240" s="150"/>
      <c r="L240" s="31"/>
      <c r="M240" s="151"/>
      <c r="T240" s="55"/>
      <c r="AT240" s="16" t="s">
        <v>150</v>
      </c>
      <c r="AU240" s="16" t="s">
        <v>89</v>
      </c>
    </row>
    <row r="241" spans="2:47" s="1" customFormat="1">
      <c r="B241" s="31"/>
      <c r="D241" s="152" t="s">
        <v>151</v>
      </c>
      <c r="F241" s="153" t="s">
        <v>980</v>
      </c>
      <c r="I241" s="150"/>
      <c r="L241" s="31"/>
      <c r="M241" s="178"/>
      <c r="N241" s="179"/>
      <c r="O241" s="179"/>
      <c r="P241" s="179"/>
      <c r="Q241" s="179"/>
      <c r="R241" s="179"/>
      <c r="S241" s="179"/>
      <c r="T241" s="180"/>
      <c r="AT241" s="16" t="s">
        <v>151</v>
      </c>
      <c r="AU241" s="16" t="s">
        <v>89</v>
      </c>
    </row>
    <row r="242" spans="2:47" s="1" customFormat="1" ht="6.95" customHeight="1">
      <c r="B242" s="43"/>
      <c r="C242" s="44"/>
      <c r="D242" s="44"/>
      <c r="E242" s="44"/>
      <c r="F242" s="44"/>
      <c r="G242" s="44"/>
      <c r="H242" s="44"/>
      <c r="I242" s="44"/>
      <c r="J242" s="44"/>
      <c r="K242" s="44"/>
      <c r="L242" s="31"/>
    </row>
  </sheetData>
  <sheetProtection algorithmName="SHA-512" hashValue="6c0EHx9cVKEhvBQ3WELRBJbn+i2xiOXd2yJ9ytXqdFXtTE+nBjL4e3bUyvdRwCONl6R6o7A3ya3e32ALNRwteg==" saltValue="fMk12F1qmyF0IuUoBhueZ+gPhVicIc/nEseIgNoBV+nTTp5ya17SQ3zJ3gSbFgdS5vsfgR2C1Xh71q+Aa9ZkVg==" spinCount="100000" sheet="1" objects="1" scenarios="1" formatColumns="0" formatRows="0" autoFilter="0"/>
  <autoFilter ref="C118:K241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500-000000000000}"/>
    <hyperlink ref="F127" r:id="rId2" xr:uid="{00000000-0004-0000-0500-000001000000}"/>
    <hyperlink ref="F132" r:id="rId3" xr:uid="{00000000-0004-0000-0500-000002000000}"/>
    <hyperlink ref="F137" r:id="rId4" xr:uid="{00000000-0004-0000-0500-000003000000}"/>
    <hyperlink ref="F142" r:id="rId5" xr:uid="{00000000-0004-0000-0500-000004000000}"/>
    <hyperlink ref="F155" r:id="rId6" xr:uid="{00000000-0004-0000-0500-000005000000}"/>
    <hyperlink ref="F160" r:id="rId7" xr:uid="{00000000-0004-0000-0500-000006000000}"/>
    <hyperlink ref="F167" r:id="rId8" xr:uid="{00000000-0004-0000-0500-000007000000}"/>
    <hyperlink ref="F172" r:id="rId9" xr:uid="{00000000-0004-0000-0500-000008000000}"/>
    <hyperlink ref="F181" r:id="rId10" xr:uid="{00000000-0004-0000-0500-000009000000}"/>
    <hyperlink ref="F184" r:id="rId11" xr:uid="{00000000-0004-0000-0500-00000A000000}"/>
    <hyperlink ref="F194" r:id="rId12" xr:uid="{00000000-0004-0000-0500-00000B000000}"/>
    <hyperlink ref="F201" r:id="rId13" xr:uid="{00000000-0004-0000-0500-00000C000000}"/>
    <hyperlink ref="F204" r:id="rId14" xr:uid="{00000000-0004-0000-0500-00000D000000}"/>
    <hyperlink ref="F207" r:id="rId15" xr:uid="{00000000-0004-0000-0500-00000E000000}"/>
    <hyperlink ref="F210" r:id="rId16" xr:uid="{00000000-0004-0000-0500-00000F000000}"/>
    <hyperlink ref="F213" r:id="rId17" xr:uid="{00000000-0004-0000-0500-000010000000}"/>
    <hyperlink ref="F219" r:id="rId18" xr:uid="{00000000-0004-0000-0500-000011000000}"/>
    <hyperlink ref="F222" r:id="rId19" xr:uid="{00000000-0004-0000-0500-000012000000}"/>
    <hyperlink ref="F225" r:id="rId20" xr:uid="{00000000-0004-0000-0500-000013000000}"/>
    <hyperlink ref="F230" r:id="rId21" xr:uid="{00000000-0004-0000-0500-000014000000}"/>
    <hyperlink ref="F235" r:id="rId22" xr:uid="{00000000-0004-0000-0500-000015000000}"/>
    <hyperlink ref="F238" r:id="rId23" xr:uid="{00000000-0004-0000-0500-000016000000}"/>
    <hyperlink ref="F241" r:id="rId24" xr:uid="{00000000-0004-0000-05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AT2" s="16" t="s">
        <v>105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106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Ostrov, parkoviště a altán ul. U Nemocnice</v>
      </c>
      <c r="F7" s="230"/>
      <c r="G7" s="230"/>
      <c r="H7" s="230"/>
      <c r="L7" s="19"/>
    </row>
    <row r="8" spans="2:46" s="1" customFormat="1" ht="12" customHeight="1">
      <c r="B8" s="31"/>
      <c r="D8" s="26" t="s">
        <v>107</v>
      </c>
      <c r="L8" s="31"/>
    </row>
    <row r="9" spans="2:46" s="1" customFormat="1" ht="16.5" customHeight="1">
      <c r="B9" s="31"/>
      <c r="E9" s="188" t="s">
        <v>981</v>
      </c>
      <c r="F9" s="231"/>
      <c r="G9" s="231"/>
      <c r="H9" s="23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27. 1. 2026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>00254843</v>
      </c>
      <c r="L14" s="31"/>
    </row>
    <row r="15" spans="2:46" s="1" customFormat="1" ht="18" customHeight="1">
      <c r="B15" s="31"/>
      <c r="E15" s="24" t="str">
        <f>IF('Rekapitulace stavby'!E11="","",'Rekapitulace stavby'!E11)</f>
        <v>Město Ostrov</v>
      </c>
      <c r="I15" s="26" t="s">
        <v>28</v>
      </c>
      <c r="J15" s="24" t="str">
        <f>IF('Rekapitulace stavby'!AN11="","",'Rekapitulace stavby'!AN11)</f>
        <v>CZ00254843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214"/>
      <c r="G18" s="214"/>
      <c r="H18" s="214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93"/>
      <c r="E27" s="218" t="s">
        <v>1</v>
      </c>
      <c r="F27" s="218"/>
      <c r="G27" s="218"/>
      <c r="H27" s="218"/>
      <c r="L27" s="9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4" t="s">
        <v>36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85">
        <f>ROUND((SUM(BE120:BE136)),  2)</f>
        <v>0</v>
      </c>
      <c r="I33" s="95">
        <v>0.21</v>
      </c>
      <c r="J33" s="85">
        <f>ROUND(((SUM(BE120:BE136))*I33),  2)</f>
        <v>0</v>
      </c>
      <c r="L33" s="31"/>
    </row>
    <row r="34" spans="2:12" s="1" customFormat="1" ht="14.45" customHeight="1">
      <c r="B34" s="31"/>
      <c r="E34" s="26" t="s">
        <v>42</v>
      </c>
      <c r="F34" s="85">
        <f>ROUND((SUM(BF120:BF136)),  2)</f>
        <v>0</v>
      </c>
      <c r="I34" s="95">
        <v>0.12</v>
      </c>
      <c r="J34" s="85">
        <f>ROUND(((SUM(BF120:BF136))*I34),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85">
        <f>ROUND((SUM(BG120:BG136)),  2)</f>
        <v>0</v>
      </c>
      <c r="I35" s="95">
        <v>0.21</v>
      </c>
      <c r="J35" s="85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85">
        <f>ROUND((SUM(BH120:BH136)),  2)</f>
        <v>0</v>
      </c>
      <c r="I36" s="95">
        <v>0.12</v>
      </c>
      <c r="J36" s="85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85">
        <f>ROUND((SUM(BI120:BI136)),  2)</f>
        <v>0</v>
      </c>
      <c r="I37" s="95">
        <v>0</v>
      </c>
      <c r="J37" s="85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6"/>
      <c r="D39" s="97" t="s">
        <v>46</v>
      </c>
      <c r="E39" s="56"/>
      <c r="F39" s="56"/>
      <c r="G39" s="98" t="s">
        <v>47</v>
      </c>
      <c r="H39" s="99" t="s">
        <v>48</v>
      </c>
      <c r="I39" s="56"/>
      <c r="J39" s="100">
        <f>SUM(J30:J37)</f>
        <v>0</v>
      </c>
      <c r="K39" s="101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9" t="str">
        <f>E7</f>
        <v>Ostrov, parkoviště a altán ul. U Nemocnice</v>
      </c>
      <c r="F85" s="230"/>
      <c r="G85" s="230"/>
      <c r="H85" s="230"/>
      <c r="L85" s="31"/>
    </row>
    <row r="86" spans="2:47" s="1" customFormat="1" ht="12" customHeight="1">
      <c r="B86" s="31"/>
      <c r="C86" s="26" t="s">
        <v>107</v>
      </c>
      <c r="L86" s="31"/>
    </row>
    <row r="87" spans="2:47" s="1" customFormat="1" ht="16.5" customHeight="1">
      <c r="B87" s="31"/>
      <c r="E87" s="188" t="str">
        <f>E9</f>
        <v>VRN - Vedlejší rozpočtové...</v>
      </c>
      <c r="F87" s="231"/>
      <c r="G87" s="231"/>
      <c r="H87" s="23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27. 1. 2026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Ostrov</v>
      </c>
      <c r="I91" s="26" t="s">
        <v>32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4" t="s">
        <v>118</v>
      </c>
      <c r="D94" s="96"/>
      <c r="E94" s="96"/>
      <c r="F94" s="96"/>
      <c r="G94" s="96"/>
      <c r="H94" s="96"/>
      <c r="I94" s="96"/>
      <c r="J94" s="105" t="s">
        <v>119</v>
      </c>
      <c r="K94" s="96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6" t="s">
        <v>120</v>
      </c>
      <c r="J96" s="65">
        <f>J120</f>
        <v>0</v>
      </c>
      <c r="L96" s="31"/>
      <c r="AU96" s="16" t="s">
        <v>121</v>
      </c>
    </row>
    <row r="97" spans="2:12" s="8" customFormat="1" ht="24.95" customHeight="1">
      <c r="B97" s="107"/>
      <c r="D97" s="108" t="s">
        <v>454</v>
      </c>
      <c r="E97" s="109"/>
      <c r="F97" s="109"/>
      <c r="G97" s="109"/>
      <c r="H97" s="109"/>
      <c r="I97" s="109"/>
      <c r="J97" s="110">
        <f>J121</f>
        <v>0</v>
      </c>
      <c r="L97" s="107"/>
    </row>
    <row r="98" spans="2:12" s="9" customFormat="1" ht="19.899999999999999" customHeight="1">
      <c r="B98" s="111"/>
      <c r="D98" s="112" t="s">
        <v>455</v>
      </c>
      <c r="E98" s="113"/>
      <c r="F98" s="113"/>
      <c r="G98" s="113"/>
      <c r="H98" s="113"/>
      <c r="I98" s="113"/>
      <c r="J98" s="114">
        <f>J122</f>
        <v>0</v>
      </c>
      <c r="L98" s="111"/>
    </row>
    <row r="99" spans="2:12" s="9" customFormat="1" ht="19.899999999999999" customHeight="1">
      <c r="B99" s="111"/>
      <c r="D99" s="112" t="s">
        <v>456</v>
      </c>
      <c r="E99" s="113"/>
      <c r="F99" s="113"/>
      <c r="G99" s="113"/>
      <c r="H99" s="113"/>
      <c r="I99" s="113"/>
      <c r="J99" s="114">
        <f>J127</f>
        <v>0</v>
      </c>
      <c r="L99" s="111"/>
    </row>
    <row r="100" spans="2:12" s="9" customFormat="1" ht="19.899999999999999" customHeight="1">
      <c r="B100" s="111"/>
      <c r="D100" s="112" t="s">
        <v>982</v>
      </c>
      <c r="E100" s="113"/>
      <c r="F100" s="113"/>
      <c r="G100" s="113"/>
      <c r="H100" s="113"/>
      <c r="I100" s="113"/>
      <c r="J100" s="114">
        <f>J132</f>
        <v>0</v>
      </c>
      <c r="L100" s="111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126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9" t="str">
        <f>E7</f>
        <v>Ostrov, parkoviště a altán ul. U Nemocnice</v>
      </c>
      <c r="F110" s="230"/>
      <c r="G110" s="230"/>
      <c r="H110" s="230"/>
      <c r="L110" s="31"/>
    </row>
    <row r="111" spans="2:12" s="1" customFormat="1" ht="12" customHeight="1">
      <c r="B111" s="31"/>
      <c r="C111" s="26" t="s">
        <v>107</v>
      </c>
      <c r="L111" s="31"/>
    </row>
    <row r="112" spans="2:12" s="1" customFormat="1" ht="16.5" customHeight="1">
      <c r="B112" s="31"/>
      <c r="E112" s="188" t="str">
        <f>E9</f>
        <v>VRN - Vedlejší rozpočtové...</v>
      </c>
      <c r="F112" s="231"/>
      <c r="G112" s="231"/>
      <c r="H112" s="231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 t="str">
        <f>IF(J12="","",J12)</f>
        <v>27. 1. 2026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24</v>
      </c>
      <c r="F116" s="24" t="str">
        <f>E15</f>
        <v>Město Ostrov</v>
      </c>
      <c r="I116" s="26" t="s">
        <v>32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30</v>
      </c>
      <c r="F117" s="24" t="str">
        <f>IF(E18="","",E18)</f>
        <v>Vyplň údaj</v>
      </c>
      <c r="I117" s="26" t="s">
        <v>34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5"/>
      <c r="C119" s="116" t="s">
        <v>127</v>
      </c>
      <c r="D119" s="117" t="s">
        <v>61</v>
      </c>
      <c r="E119" s="117" t="s">
        <v>57</v>
      </c>
      <c r="F119" s="117" t="s">
        <v>58</v>
      </c>
      <c r="G119" s="117" t="s">
        <v>128</v>
      </c>
      <c r="H119" s="117" t="s">
        <v>129</v>
      </c>
      <c r="I119" s="117" t="s">
        <v>130</v>
      </c>
      <c r="J119" s="117" t="s">
        <v>119</v>
      </c>
      <c r="K119" s="118" t="s">
        <v>131</v>
      </c>
      <c r="L119" s="115"/>
      <c r="M119" s="58" t="s">
        <v>1</v>
      </c>
      <c r="N119" s="59" t="s">
        <v>40</v>
      </c>
      <c r="O119" s="59" t="s">
        <v>132</v>
      </c>
      <c r="P119" s="59" t="s">
        <v>133</v>
      </c>
      <c r="Q119" s="59" t="s">
        <v>134</v>
      </c>
      <c r="R119" s="59" t="s">
        <v>135</v>
      </c>
      <c r="S119" s="59" t="s">
        <v>136</v>
      </c>
      <c r="T119" s="60" t="s">
        <v>137</v>
      </c>
    </row>
    <row r="120" spans="2:65" s="1" customFormat="1" ht="22.9" customHeight="1">
      <c r="B120" s="31"/>
      <c r="C120" s="63" t="s">
        <v>138</v>
      </c>
      <c r="J120" s="119">
        <f>BK120</f>
        <v>0</v>
      </c>
      <c r="L120" s="31"/>
      <c r="M120" s="61"/>
      <c r="N120" s="52"/>
      <c r="O120" s="52"/>
      <c r="P120" s="120">
        <f>P121</f>
        <v>0</v>
      </c>
      <c r="Q120" s="52"/>
      <c r="R120" s="120">
        <f>R121</f>
        <v>0</v>
      </c>
      <c r="S120" s="52"/>
      <c r="T120" s="121">
        <f>T121</f>
        <v>0</v>
      </c>
      <c r="AT120" s="16" t="s">
        <v>75</v>
      </c>
      <c r="AU120" s="16" t="s">
        <v>121</v>
      </c>
      <c r="BK120" s="122">
        <f>BK121</f>
        <v>0</v>
      </c>
    </row>
    <row r="121" spans="2:65" s="11" customFormat="1" ht="25.9" customHeight="1">
      <c r="B121" s="123"/>
      <c r="D121" s="124" t="s">
        <v>75</v>
      </c>
      <c r="E121" s="125" t="s">
        <v>95</v>
      </c>
      <c r="F121" s="125" t="s">
        <v>96</v>
      </c>
      <c r="I121" s="126"/>
      <c r="J121" s="127">
        <f>BK121</f>
        <v>0</v>
      </c>
      <c r="L121" s="123"/>
      <c r="M121" s="128"/>
      <c r="P121" s="129">
        <f>P122+P127+P132</f>
        <v>0</v>
      </c>
      <c r="R121" s="129">
        <f>R122+R127+R132</f>
        <v>0</v>
      </c>
      <c r="T121" s="130">
        <f>T122+T127+T132</f>
        <v>0</v>
      </c>
      <c r="AR121" s="124" t="s">
        <v>174</v>
      </c>
      <c r="AT121" s="131" t="s">
        <v>75</v>
      </c>
      <c r="AU121" s="131" t="s">
        <v>76</v>
      </c>
      <c r="AY121" s="124" t="s">
        <v>141</v>
      </c>
      <c r="BK121" s="132">
        <f>BK122+BK127+BK132</f>
        <v>0</v>
      </c>
    </row>
    <row r="122" spans="2:65" s="11" customFormat="1" ht="22.9" customHeight="1">
      <c r="B122" s="123"/>
      <c r="D122" s="124" t="s">
        <v>75</v>
      </c>
      <c r="E122" s="133" t="s">
        <v>457</v>
      </c>
      <c r="F122" s="133" t="s">
        <v>458</v>
      </c>
      <c r="I122" s="126"/>
      <c r="J122" s="134">
        <f>BK122</f>
        <v>0</v>
      </c>
      <c r="L122" s="123"/>
      <c r="M122" s="128"/>
      <c r="P122" s="129">
        <f>SUM(P123:P126)</f>
        <v>0</v>
      </c>
      <c r="R122" s="129">
        <f>SUM(R123:R126)</f>
        <v>0</v>
      </c>
      <c r="T122" s="130">
        <f>SUM(T123:T126)</f>
        <v>0</v>
      </c>
      <c r="AR122" s="124" t="s">
        <v>174</v>
      </c>
      <c r="AT122" s="131" t="s">
        <v>75</v>
      </c>
      <c r="AU122" s="131" t="s">
        <v>83</v>
      </c>
      <c r="AY122" s="124" t="s">
        <v>141</v>
      </c>
      <c r="BK122" s="132">
        <f>SUM(BK123:BK126)</f>
        <v>0</v>
      </c>
    </row>
    <row r="123" spans="2:65" s="1" customFormat="1" ht="16.5" customHeight="1">
      <c r="B123" s="31"/>
      <c r="C123" s="135" t="s">
        <v>83</v>
      </c>
      <c r="D123" s="135" t="s">
        <v>143</v>
      </c>
      <c r="E123" s="136" t="s">
        <v>459</v>
      </c>
      <c r="F123" s="137" t="s">
        <v>460</v>
      </c>
      <c r="G123" s="138" t="s">
        <v>983</v>
      </c>
      <c r="H123" s="139">
        <v>1</v>
      </c>
      <c r="I123" s="140"/>
      <c r="J123" s="141">
        <f>ROUND(I123*H123,2)</f>
        <v>0</v>
      </c>
      <c r="K123" s="137" t="s">
        <v>840</v>
      </c>
      <c r="L123" s="31"/>
      <c r="M123" s="142" t="s">
        <v>1</v>
      </c>
      <c r="N123" s="143" t="s">
        <v>41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148</v>
      </c>
      <c r="AT123" s="146" t="s">
        <v>143</v>
      </c>
      <c r="AU123" s="146" t="s">
        <v>89</v>
      </c>
      <c r="AY123" s="16" t="s">
        <v>141</v>
      </c>
      <c r="BE123" s="147">
        <f>IF(N123="základní",J123,0)</f>
        <v>0</v>
      </c>
      <c r="BF123" s="147">
        <f>IF(N123="snížená",J123,0)</f>
        <v>0</v>
      </c>
      <c r="BG123" s="147">
        <f>IF(N123="zákl. přenesená",J123,0)</f>
        <v>0</v>
      </c>
      <c r="BH123" s="147">
        <f>IF(N123="sníž. přenesená",J123,0)</f>
        <v>0</v>
      </c>
      <c r="BI123" s="147">
        <f>IF(N123="nulová",J123,0)</f>
        <v>0</v>
      </c>
      <c r="BJ123" s="16" t="s">
        <v>83</v>
      </c>
      <c r="BK123" s="147">
        <f>ROUND(I123*H123,2)</f>
        <v>0</v>
      </c>
      <c r="BL123" s="16" t="s">
        <v>148</v>
      </c>
      <c r="BM123" s="146" t="s">
        <v>89</v>
      </c>
    </row>
    <row r="124" spans="2:65" s="1" customFormat="1">
      <c r="B124" s="31"/>
      <c r="D124" s="148" t="s">
        <v>150</v>
      </c>
      <c r="F124" s="149" t="s">
        <v>460</v>
      </c>
      <c r="I124" s="150"/>
      <c r="L124" s="31"/>
      <c r="M124" s="151"/>
      <c r="T124" s="55"/>
      <c r="AT124" s="16" t="s">
        <v>150</v>
      </c>
      <c r="AU124" s="16" t="s">
        <v>89</v>
      </c>
    </row>
    <row r="125" spans="2:65" s="1" customFormat="1">
      <c r="B125" s="31"/>
      <c r="D125" s="152" t="s">
        <v>151</v>
      </c>
      <c r="F125" s="153" t="s">
        <v>984</v>
      </c>
      <c r="I125" s="150"/>
      <c r="L125" s="31"/>
      <c r="M125" s="151"/>
      <c r="T125" s="55"/>
      <c r="AT125" s="16" t="s">
        <v>151</v>
      </c>
      <c r="AU125" s="16" t="s">
        <v>89</v>
      </c>
    </row>
    <row r="126" spans="2:65" s="1" customFormat="1">
      <c r="B126" s="31"/>
      <c r="D126" s="148" t="s">
        <v>452</v>
      </c>
      <c r="F126" s="181" t="s">
        <v>985</v>
      </c>
      <c r="I126" s="150"/>
      <c r="L126" s="31"/>
      <c r="M126" s="151"/>
      <c r="T126" s="55"/>
      <c r="AT126" s="16" t="s">
        <v>452</v>
      </c>
      <c r="AU126" s="16" t="s">
        <v>89</v>
      </c>
    </row>
    <row r="127" spans="2:65" s="11" customFormat="1" ht="22.9" customHeight="1">
      <c r="B127" s="123"/>
      <c r="D127" s="124" t="s">
        <v>75</v>
      </c>
      <c r="E127" s="133" t="s">
        <v>473</v>
      </c>
      <c r="F127" s="133" t="s">
        <v>474</v>
      </c>
      <c r="I127" s="126"/>
      <c r="J127" s="134">
        <f>BK127</f>
        <v>0</v>
      </c>
      <c r="L127" s="123"/>
      <c r="M127" s="128"/>
      <c r="P127" s="129">
        <f>SUM(P128:P131)</f>
        <v>0</v>
      </c>
      <c r="R127" s="129">
        <f>SUM(R128:R131)</f>
        <v>0</v>
      </c>
      <c r="T127" s="130">
        <f>SUM(T128:T131)</f>
        <v>0</v>
      </c>
      <c r="AR127" s="124" t="s">
        <v>174</v>
      </c>
      <c r="AT127" s="131" t="s">
        <v>75</v>
      </c>
      <c r="AU127" s="131" t="s">
        <v>83</v>
      </c>
      <c r="AY127" s="124" t="s">
        <v>141</v>
      </c>
      <c r="BK127" s="132">
        <f>SUM(BK128:BK131)</f>
        <v>0</v>
      </c>
    </row>
    <row r="128" spans="2:65" s="1" customFormat="1" ht="16.5" customHeight="1">
      <c r="B128" s="31"/>
      <c r="C128" s="135" t="s">
        <v>89</v>
      </c>
      <c r="D128" s="135" t="s">
        <v>143</v>
      </c>
      <c r="E128" s="136" t="s">
        <v>475</v>
      </c>
      <c r="F128" s="137" t="s">
        <v>474</v>
      </c>
      <c r="G128" s="138" t="s">
        <v>983</v>
      </c>
      <c r="H128" s="139">
        <v>1</v>
      </c>
      <c r="I128" s="140"/>
      <c r="J128" s="141">
        <f>ROUND(I128*H128,2)</f>
        <v>0</v>
      </c>
      <c r="K128" s="137" t="s">
        <v>840</v>
      </c>
      <c r="L128" s="31"/>
      <c r="M128" s="142" t="s">
        <v>1</v>
      </c>
      <c r="N128" s="143" t="s">
        <v>41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148</v>
      </c>
      <c r="AT128" s="146" t="s">
        <v>143</v>
      </c>
      <c r="AU128" s="146" t="s">
        <v>89</v>
      </c>
      <c r="AY128" s="16" t="s">
        <v>141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6" t="s">
        <v>83</v>
      </c>
      <c r="BK128" s="147">
        <f>ROUND(I128*H128,2)</f>
        <v>0</v>
      </c>
      <c r="BL128" s="16" t="s">
        <v>148</v>
      </c>
      <c r="BM128" s="146" t="s">
        <v>148</v>
      </c>
    </row>
    <row r="129" spans="2:65" s="1" customFormat="1">
      <c r="B129" s="31"/>
      <c r="D129" s="148" t="s">
        <v>150</v>
      </c>
      <c r="F129" s="149" t="s">
        <v>474</v>
      </c>
      <c r="I129" s="150"/>
      <c r="L129" s="31"/>
      <c r="M129" s="151"/>
      <c r="T129" s="55"/>
      <c r="AT129" s="16" t="s">
        <v>150</v>
      </c>
      <c r="AU129" s="16" t="s">
        <v>89</v>
      </c>
    </row>
    <row r="130" spans="2:65" s="1" customFormat="1">
      <c r="B130" s="31"/>
      <c r="D130" s="152" t="s">
        <v>151</v>
      </c>
      <c r="F130" s="153" t="s">
        <v>986</v>
      </c>
      <c r="I130" s="150"/>
      <c r="L130" s="31"/>
      <c r="M130" s="151"/>
      <c r="T130" s="55"/>
      <c r="AT130" s="16" t="s">
        <v>151</v>
      </c>
      <c r="AU130" s="16" t="s">
        <v>89</v>
      </c>
    </row>
    <row r="131" spans="2:65" s="1" customFormat="1">
      <c r="B131" s="31"/>
      <c r="D131" s="148" t="s">
        <v>452</v>
      </c>
      <c r="F131" s="181" t="s">
        <v>987</v>
      </c>
      <c r="I131" s="150"/>
      <c r="L131" s="31"/>
      <c r="M131" s="151"/>
      <c r="T131" s="55"/>
      <c r="AT131" s="16" t="s">
        <v>452</v>
      </c>
      <c r="AU131" s="16" t="s">
        <v>89</v>
      </c>
    </row>
    <row r="132" spans="2:65" s="11" customFormat="1" ht="22.9" customHeight="1">
      <c r="B132" s="123"/>
      <c r="D132" s="124" t="s">
        <v>75</v>
      </c>
      <c r="E132" s="133" t="s">
        <v>988</v>
      </c>
      <c r="F132" s="133" t="s">
        <v>989</v>
      </c>
      <c r="I132" s="126"/>
      <c r="J132" s="134">
        <f>BK132</f>
        <v>0</v>
      </c>
      <c r="L132" s="123"/>
      <c r="M132" s="128"/>
      <c r="P132" s="129">
        <f>SUM(P133:P136)</f>
        <v>0</v>
      </c>
      <c r="R132" s="129">
        <f>SUM(R133:R136)</f>
        <v>0</v>
      </c>
      <c r="T132" s="130">
        <f>SUM(T133:T136)</f>
        <v>0</v>
      </c>
      <c r="AR132" s="124" t="s">
        <v>174</v>
      </c>
      <c r="AT132" s="131" t="s">
        <v>75</v>
      </c>
      <c r="AU132" s="131" t="s">
        <v>83</v>
      </c>
      <c r="AY132" s="124" t="s">
        <v>141</v>
      </c>
      <c r="BK132" s="132">
        <f>SUM(BK133:BK136)</f>
        <v>0</v>
      </c>
    </row>
    <row r="133" spans="2:65" s="1" customFormat="1" ht="16.5" customHeight="1">
      <c r="B133" s="31"/>
      <c r="C133" s="135" t="s">
        <v>159</v>
      </c>
      <c r="D133" s="135" t="s">
        <v>143</v>
      </c>
      <c r="E133" s="136" t="s">
        <v>990</v>
      </c>
      <c r="F133" s="137" t="s">
        <v>989</v>
      </c>
      <c r="G133" s="138" t="s">
        <v>983</v>
      </c>
      <c r="H133" s="139">
        <v>1</v>
      </c>
      <c r="I133" s="140"/>
      <c r="J133" s="141">
        <f>ROUND(I133*H133,2)</f>
        <v>0</v>
      </c>
      <c r="K133" s="137" t="s">
        <v>840</v>
      </c>
      <c r="L133" s="31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148</v>
      </c>
      <c r="AT133" s="146" t="s">
        <v>143</v>
      </c>
      <c r="AU133" s="146" t="s">
        <v>89</v>
      </c>
      <c r="AY133" s="16" t="s">
        <v>141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83</v>
      </c>
      <c r="BK133" s="147">
        <f>ROUND(I133*H133,2)</f>
        <v>0</v>
      </c>
      <c r="BL133" s="16" t="s">
        <v>148</v>
      </c>
      <c r="BM133" s="146" t="s">
        <v>180</v>
      </c>
    </row>
    <row r="134" spans="2:65" s="1" customFormat="1">
      <c r="B134" s="31"/>
      <c r="D134" s="148" t="s">
        <v>150</v>
      </c>
      <c r="F134" s="149" t="s">
        <v>989</v>
      </c>
      <c r="I134" s="150"/>
      <c r="L134" s="31"/>
      <c r="M134" s="151"/>
      <c r="T134" s="55"/>
      <c r="AT134" s="16" t="s">
        <v>150</v>
      </c>
      <c r="AU134" s="16" t="s">
        <v>89</v>
      </c>
    </row>
    <row r="135" spans="2:65" s="1" customFormat="1">
      <c r="B135" s="31"/>
      <c r="D135" s="152" t="s">
        <v>151</v>
      </c>
      <c r="F135" s="153" t="s">
        <v>991</v>
      </c>
      <c r="I135" s="150"/>
      <c r="L135" s="31"/>
      <c r="M135" s="151"/>
      <c r="T135" s="55"/>
      <c r="AT135" s="16" t="s">
        <v>151</v>
      </c>
      <c r="AU135" s="16" t="s">
        <v>89</v>
      </c>
    </row>
    <row r="136" spans="2:65" s="1" customFormat="1">
      <c r="B136" s="31"/>
      <c r="D136" s="148" t="s">
        <v>452</v>
      </c>
      <c r="F136" s="181" t="s">
        <v>992</v>
      </c>
      <c r="I136" s="150"/>
      <c r="L136" s="31"/>
      <c r="M136" s="178"/>
      <c r="N136" s="179"/>
      <c r="O136" s="179"/>
      <c r="P136" s="179"/>
      <c r="Q136" s="179"/>
      <c r="R136" s="179"/>
      <c r="S136" s="179"/>
      <c r="T136" s="180"/>
      <c r="AT136" s="16" t="s">
        <v>452</v>
      </c>
      <c r="AU136" s="16" t="s">
        <v>89</v>
      </c>
    </row>
    <row r="137" spans="2:65" s="1" customFormat="1" ht="6.95" customHeight="1">
      <c r="B137" s="43"/>
      <c r="C137" s="44"/>
      <c r="D137" s="44"/>
      <c r="E137" s="44"/>
      <c r="F137" s="44"/>
      <c r="G137" s="44"/>
      <c r="H137" s="44"/>
      <c r="I137" s="44"/>
      <c r="J137" s="44"/>
      <c r="K137" s="44"/>
      <c r="L137" s="31"/>
    </row>
  </sheetData>
  <sheetProtection algorithmName="SHA-512" hashValue="O2QuLhzQXqfPmviQ41SaY+XhpjtY+so12fMsymmlGqscoE9lL1/9243B5DQsKobubwgXZRkiyJMNE8dWh3sl+Q==" saltValue="bm7H0uZd8f5XRDKKWM/ehS88Z/FWAZ1QiO1+sxyayVb7dK5/xKtMZc6CIYZMiNeK2qo468xsVT8rvR7xcrvZuA==" spinCount="100000" sheet="1" objects="1" scenarios="1" formatColumns="0" formatRows="0" autoFilter="0"/>
  <autoFilter ref="C119:K136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600-000000000000}"/>
    <hyperlink ref="F130" r:id="rId2" xr:uid="{00000000-0004-0000-0600-000001000000}"/>
    <hyperlink ref="F135" r:id="rId3" xr:uid="{00000000-0004-0000-06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A16D9B-EB35-401F-9C87-1C70BD6A2B7B}"/>
</file>

<file path=customXml/itemProps2.xml><?xml version="1.0" encoding="utf-8"?>
<ds:datastoreItem xmlns:ds="http://schemas.openxmlformats.org/officeDocument/2006/customXml" ds:itemID="{D6683854-128E-4D4B-A9D2-71512F7EF954}"/>
</file>

<file path=customXml/itemProps3.xml><?xml version="1.0" encoding="utf-8"?>
<ds:datastoreItem xmlns:ds="http://schemas.openxmlformats.org/officeDocument/2006/customXml" ds:itemID="{E35FC148-C3F0-4C30-AA43-295B993521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OMIS-KROSS\omis</dc:creator>
  <cp:keywords/>
  <dc:description/>
  <cp:lastModifiedBy>David Papánek</cp:lastModifiedBy>
  <cp:revision/>
  <dcterms:created xsi:type="dcterms:W3CDTF">2026-01-30T11:40:29Z</dcterms:created>
  <dcterms:modified xsi:type="dcterms:W3CDTF">2026-01-30T11:46:46Z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