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ostrovcz.sharepoint.com/OMIS/DokumentyInterni/EZAK/2026/KH - Hlavní - přeložka vodovodu/"/>
    </mc:Choice>
  </mc:AlternateContent>
  <xr:revisionPtr revIDLastSave="2" documentId="8_{E21C6CB9-F388-4538-9F33-395488B82638}" xr6:coauthVersionLast="47" xr6:coauthVersionMax="47" xr10:uidLastSave="{6C45E503-B331-42FE-AA97-BACCBF784005}"/>
  <bookViews>
    <workbookView xWindow="28680" yWindow="-120" windowWidth="29040" windowHeight="15720" xr2:uid="{00000000-000D-0000-FFFF-FFFF00000000}"/>
  </bookViews>
  <sheets>
    <sheet name="Rekapitulace stavby" sheetId="1" r:id="rId1"/>
    <sheet name="SONA6730 - Ostrov - Hlavn..." sheetId="2" r:id="rId2"/>
  </sheets>
  <definedNames>
    <definedName name="_xlnm._FilterDatabase" localSheetId="1" hidden="1">'SONA6730 - Ostrov - Hlavn...'!$C$123:$K$324</definedName>
    <definedName name="_xlnm.Print_Titles" localSheetId="0">'Rekapitulace stavby'!$92:$92</definedName>
    <definedName name="_xlnm.Print_Titles" localSheetId="1">'SONA6730 - Ostrov - Hlavn...'!$123:$123</definedName>
    <definedName name="_xlnm.Print_Area" localSheetId="0">'Rekapitulace stavby'!$D$4:$AO$76,'Rekapitulace stavby'!$C$82:$AQ$96</definedName>
    <definedName name="_xlnm.Print_Area" localSheetId="1">'SONA6730 - Ostrov - Hlavn...'!$C$4:$J$76,'SONA6730 - Ostrov - Hlavn...'!$C$82:$J$107,'SONA6730 - Ostrov - Hlavn...'!$C$113:$J$324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95" i="1"/>
  <c r="J33" i="2"/>
  <c r="AX95" i="1"/>
  <c r="BI323" i="2"/>
  <c r="BH323" i="2"/>
  <c r="BG323" i="2"/>
  <c r="BF323" i="2"/>
  <c r="T323" i="2"/>
  <c r="R323" i="2"/>
  <c r="P323" i="2"/>
  <c r="BI321" i="2"/>
  <c r="BH321" i="2"/>
  <c r="BG321" i="2"/>
  <c r="BF321" i="2"/>
  <c r="T321" i="2"/>
  <c r="R321" i="2"/>
  <c r="P321" i="2"/>
  <c r="BI319" i="2"/>
  <c r="BH319" i="2"/>
  <c r="BG319" i="2"/>
  <c r="BF319" i="2"/>
  <c r="T319" i="2"/>
  <c r="R319" i="2"/>
  <c r="P319" i="2"/>
  <c r="BI318" i="2"/>
  <c r="BH318" i="2"/>
  <c r="BG318" i="2"/>
  <c r="BF318" i="2"/>
  <c r="T318" i="2"/>
  <c r="R318" i="2"/>
  <c r="P318" i="2"/>
  <c r="BI317" i="2"/>
  <c r="BH317" i="2"/>
  <c r="BG317" i="2"/>
  <c r="BF317" i="2"/>
  <c r="T317" i="2"/>
  <c r="R317" i="2"/>
  <c r="P317" i="2"/>
  <c r="BI316" i="2"/>
  <c r="BH316" i="2"/>
  <c r="BG316" i="2"/>
  <c r="BF316" i="2"/>
  <c r="T316" i="2"/>
  <c r="R316" i="2"/>
  <c r="P316" i="2"/>
  <c r="BI314" i="2"/>
  <c r="BH314" i="2"/>
  <c r="BG314" i="2"/>
  <c r="BF314" i="2"/>
  <c r="T314" i="2"/>
  <c r="T313" i="2"/>
  <c r="R314" i="2"/>
  <c r="R313" i="2"/>
  <c r="P314" i="2"/>
  <c r="P313" i="2"/>
  <c r="BI311" i="2"/>
  <c r="BH311" i="2"/>
  <c r="BG311" i="2"/>
  <c r="BF311" i="2"/>
  <c r="T311" i="2"/>
  <c r="R311" i="2"/>
  <c r="P311" i="2"/>
  <c r="BI310" i="2"/>
  <c r="BH310" i="2"/>
  <c r="BG310" i="2"/>
  <c r="BF310" i="2"/>
  <c r="T310" i="2"/>
  <c r="R310" i="2"/>
  <c r="P310" i="2"/>
  <c r="BI307" i="2"/>
  <c r="BH307" i="2"/>
  <c r="BG307" i="2"/>
  <c r="BF307" i="2"/>
  <c r="T307" i="2"/>
  <c r="R307" i="2"/>
  <c r="P307" i="2"/>
  <c r="BI305" i="2"/>
  <c r="BH305" i="2"/>
  <c r="BG305" i="2"/>
  <c r="BF305" i="2"/>
  <c r="T305" i="2"/>
  <c r="R305" i="2"/>
  <c r="P305" i="2"/>
  <c r="BI303" i="2"/>
  <c r="BH303" i="2"/>
  <c r="BG303" i="2"/>
  <c r="BF303" i="2"/>
  <c r="T303" i="2"/>
  <c r="R303" i="2"/>
  <c r="P303" i="2"/>
  <c r="BI302" i="2"/>
  <c r="BH302" i="2"/>
  <c r="BG302" i="2"/>
  <c r="BF302" i="2"/>
  <c r="T302" i="2"/>
  <c r="R302" i="2"/>
  <c r="P302" i="2"/>
  <c r="BI301" i="2"/>
  <c r="BH301" i="2"/>
  <c r="BG301" i="2"/>
  <c r="BF301" i="2"/>
  <c r="T301" i="2"/>
  <c r="R301" i="2"/>
  <c r="P301" i="2"/>
  <c r="BI300" i="2"/>
  <c r="BH300" i="2"/>
  <c r="BG300" i="2"/>
  <c r="BF300" i="2"/>
  <c r="T300" i="2"/>
  <c r="R300" i="2"/>
  <c r="P300" i="2"/>
  <c r="BI299" i="2"/>
  <c r="BH299" i="2"/>
  <c r="BG299" i="2"/>
  <c r="BF299" i="2"/>
  <c r="T299" i="2"/>
  <c r="R299" i="2"/>
  <c r="P299" i="2"/>
  <c r="BI298" i="2"/>
  <c r="BH298" i="2"/>
  <c r="BG298" i="2"/>
  <c r="BF298" i="2"/>
  <c r="T298" i="2"/>
  <c r="R298" i="2"/>
  <c r="P298" i="2"/>
  <c r="BI297" i="2"/>
  <c r="BH297" i="2"/>
  <c r="BG297" i="2"/>
  <c r="BF297" i="2"/>
  <c r="T297" i="2"/>
  <c r="R297" i="2"/>
  <c r="P297" i="2"/>
  <c r="BI295" i="2"/>
  <c r="BH295" i="2"/>
  <c r="BG295" i="2"/>
  <c r="BF295" i="2"/>
  <c r="T295" i="2"/>
  <c r="R295" i="2"/>
  <c r="P295" i="2"/>
  <c r="BI294" i="2"/>
  <c r="BH294" i="2"/>
  <c r="BG294" i="2"/>
  <c r="BF294" i="2"/>
  <c r="T294" i="2"/>
  <c r="R294" i="2"/>
  <c r="P294" i="2"/>
  <c r="BI293" i="2"/>
  <c r="BH293" i="2"/>
  <c r="BG293" i="2"/>
  <c r="BF293" i="2"/>
  <c r="T293" i="2"/>
  <c r="R293" i="2"/>
  <c r="P293" i="2"/>
  <c r="BI292" i="2"/>
  <c r="BH292" i="2"/>
  <c r="BG292" i="2"/>
  <c r="BF292" i="2"/>
  <c r="T292" i="2"/>
  <c r="R292" i="2"/>
  <c r="P292" i="2"/>
  <c r="BI291" i="2"/>
  <c r="BH291" i="2"/>
  <c r="BG291" i="2"/>
  <c r="BF291" i="2"/>
  <c r="T291" i="2"/>
  <c r="R291" i="2"/>
  <c r="P291" i="2"/>
  <c r="BI290" i="2"/>
  <c r="BH290" i="2"/>
  <c r="BG290" i="2"/>
  <c r="BF290" i="2"/>
  <c r="T290" i="2"/>
  <c r="R290" i="2"/>
  <c r="P290" i="2"/>
  <c r="BI289" i="2"/>
  <c r="BH289" i="2"/>
  <c r="BG289" i="2"/>
  <c r="BF289" i="2"/>
  <c r="T289" i="2"/>
  <c r="R289" i="2"/>
  <c r="P289" i="2"/>
  <c r="BI288" i="2"/>
  <c r="BH288" i="2"/>
  <c r="BG288" i="2"/>
  <c r="BF288" i="2"/>
  <c r="T288" i="2"/>
  <c r="R288" i="2"/>
  <c r="P288" i="2"/>
  <c r="BI287" i="2"/>
  <c r="BH287" i="2"/>
  <c r="BG287" i="2"/>
  <c r="BF287" i="2"/>
  <c r="T287" i="2"/>
  <c r="R287" i="2"/>
  <c r="P287" i="2"/>
  <c r="BI286" i="2"/>
  <c r="BH286" i="2"/>
  <c r="BG286" i="2"/>
  <c r="BF286" i="2"/>
  <c r="T286" i="2"/>
  <c r="R286" i="2"/>
  <c r="P286" i="2"/>
  <c r="BI285" i="2"/>
  <c r="BH285" i="2"/>
  <c r="BG285" i="2"/>
  <c r="BF285" i="2"/>
  <c r="T285" i="2"/>
  <c r="R285" i="2"/>
  <c r="P285" i="2"/>
  <c r="BI284" i="2"/>
  <c r="BH284" i="2"/>
  <c r="BG284" i="2"/>
  <c r="BF284" i="2"/>
  <c r="T284" i="2"/>
  <c r="R284" i="2"/>
  <c r="P284" i="2"/>
  <c r="BI281" i="2"/>
  <c r="BH281" i="2"/>
  <c r="BG281" i="2"/>
  <c r="BF281" i="2"/>
  <c r="T281" i="2"/>
  <c r="R281" i="2"/>
  <c r="P281" i="2"/>
  <c r="BI279" i="2"/>
  <c r="BH279" i="2"/>
  <c r="BG279" i="2"/>
  <c r="BF279" i="2"/>
  <c r="T279" i="2"/>
  <c r="R279" i="2"/>
  <c r="P279" i="2"/>
  <c r="BI275" i="2"/>
  <c r="BH275" i="2"/>
  <c r="BG275" i="2"/>
  <c r="BF275" i="2"/>
  <c r="T275" i="2"/>
  <c r="R275" i="2"/>
  <c r="P275" i="2"/>
  <c r="BI274" i="2"/>
  <c r="BH274" i="2"/>
  <c r="BG274" i="2"/>
  <c r="BF274" i="2"/>
  <c r="T274" i="2"/>
  <c r="R274" i="2"/>
  <c r="P274" i="2"/>
  <c r="BI273" i="2"/>
  <c r="BH273" i="2"/>
  <c r="BG273" i="2"/>
  <c r="BF273" i="2"/>
  <c r="T273" i="2"/>
  <c r="R273" i="2"/>
  <c r="P273" i="2"/>
  <c r="BI272" i="2"/>
  <c r="BH272" i="2"/>
  <c r="BG272" i="2"/>
  <c r="BF272" i="2"/>
  <c r="T272" i="2"/>
  <c r="R272" i="2"/>
  <c r="P272" i="2"/>
  <c r="BI266" i="2"/>
  <c r="BH266" i="2"/>
  <c r="BG266" i="2"/>
  <c r="BF266" i="2"/>
  <c r="T266" i="2"/>
  <c r="R266" i="2"/>
  <c r="P266" i="2"/>
  <c r="BI264" i="2"/>
  <c r="BH264" i="2"/>
  <c r="BG264" i="2"/>
  <c r="BF264" i="2"/>
  <c r="T264" i="2"/>
  <c r="R264" i="2"/>
  <c r="P264" i="2"/>
  <c r="BI263" i="2"/>
  <c r="BH263" i="2"/>
  <c r="BG263" i="2"/>
  <c r="BF263" i="2"/>
  <c r="T263" i="2"/>
  <c r="R263" i="2"/>
  <c r="P263" i="2"/>
  <c r="BI261" i="2"/>
  <c r="BH261" i="2"/>
  <c r="BG261" i="2"/>
  <c r="BF261" i="2"/>
  <c r="T261" i="2"/>
  <c r="R261" i="2"/>
  <c r="P261" i="2"/>
  <c r="BI260" i="2"/>
  <c r="BH260" i="2"/>
  <c r="BG260" i="2"/>
  <c r="BF260" i="2"/>
  <c r="T260" i="2"/>
  <c r="R260" i="2"/>
  <c r="P260" i="2"/>
  <c r="BI254" i="2"/>
  <c r="BH254" i="2"/>
  <c r="BG254" i="2"/>
  <c r="BF254" i="2"/>
  <c r="T254" i="2"/>
  <c r="R254" i="2"/>
  <c r="P254" i="2"/>
  <c r="BI252" i="2"/>
  <c r="BH252" i="2"/>
  <c r="BG252" i="2"/>
  <c r="BF252" i="2"/>
  <c r="T252" i="2"/>
  <c r="R252" i="2"/>
  <c r="P252" i="2"/>
  <c r="BI251" i="2"/>
  <c r="BH251" i="2"/>
  <c r="BG251" i="2"/>
  <c r="BF251" i="2"/>
  <c r="T251" i="2"/>
  <c r="R251" i="2"/>
  <c r="P251" i="2"/>
  <c r="BI245" i="2"/>
  <c r="BH245" i="2"/>
  <c r="BG245" i="2"/>
  <c r="BF245" i="2"/>
  <c r="T245" i="2"/>
  <c r="R245" i="2"/>
  <c r="P245" i="2"/>
  <c r="BI244" i="2"/>
  <c r="BH244" i="2"/>
  <c r="BG244" i="2"/>
  <c r="BF244" i="2"/>
  <c r="T244" i="2"/>
  <c r="R244" i="2"/>
  <c r="P244" i="2"/>
  <c r="BI241" i="2"/>
  <c r="BH241" i="2"/>
  <c r="BG241" i="2"/>
  <c r="BF241" i="2"/>
  <c r="T241" i="2"/>
  <c r="R241" i="2"/>
  <c r="P241" i="2"/>
  <c r="BI237" i="2"/>
  <c r="BH237" i="2"/>
  <c r="BG237" i="2"/>
  <c r="BF237" i="2"/>
  <c r="T237" i="2"/>
  <c r="R237" i="2"/>
  <c r="P237" i="2"/>
  <c r="BI232" i="2"/>
  <c r="BH232" i="2"/>
  <c r="BG232" i="2"/>
  <c r="BF232" i="2"/>
  <c r="T232" i="2"/>
  <c r="R232" i="2"/>
  <c r="P232" i="2"/>
  <c r="BI229" i="2"/>
  <c r="BH229" i="2"/>
  <c r="BG229" i="2"/>
  <c r="BF229" i="2"/>
  <c r="T229" i="2"/>
  <c r="R229" i="2"/>
  <c r="P229" i="2"/>
  <c r="BI225" i="2"/>
  <c r="BH225" i="2"/>
  <c r="BG225" i="2"/>
  <c r="BF225" i="2"/>
  <c r="T225" i="2"/>
  <c r="R225" i="2"/>
  <c r="P225" i="2"/>
  <c r="BI222" i="2"/>
  <c r="BH222" i="2"/>
  <c r="BG222" i="2"/>
  <c r="BF222" i="2"/>
  <c r="T222" i="2"/>
  <c r="R222" i="2"/>
  <c r="P222" i="2"/>
  <c r="BI215" i="2"/>
  <c r="BH215" i="2"/>
  <c r="BG215" i="2"/>
  <c r="BF215" i="2"/>
  <c r="T215" i="2"/>
  <c r="T214" i="2"/>
  <c r="R215" i="2"/>
  <c r="R214" i="2"/>
  <c r="P215" i="2"/>
  <c r="P214" i="2"/>
  <c r="BI211" i="2"/>
  <c r="BH211" i="2"/>
  <c r="BG211" i="2"/>
  <c r="BF211" i="2"/>
  <c r="T211" i="2"/>
  <c r="R211" i="2"/>
  <c r="P211" i="2"/>
  <c r="BI210" i="2"/>
  <c r="BH210" i="2"/>
  <c r="BG210" i="2"/>
  <c r="BF210" i="2"/>
  <c r="T210" i="2"/>
  <c r="R210" i="2"/>
  <c r="P210" i="2"/>
  <c r="BI206" i="2"/>
  <c r="BH206" i="2"/>
  <c r="BG206" i="2"/>
  <c r="BF206" i="2"/>
  <c r="T206" i="2"/>
  <c r="R206" i="2"/>
  <c r="P206" i="2"/>
  <c r="BI204" i="2"/>
  <c r="BH204" i="2"/>
  <c r="BG204" i="2"/>
  <c r="BF204" i="2"/>
  <c r="T204" i="2"/>
  <c r="T203" i="2"/>
  <c r="R204" i="2"/>
  <c r="R203" i="2"/>
  <c r="P204" i="2"/>
  <c r="P203" i="2"/>
  <c r="BI197" i="2"/>
  <c r="BH197" i="2"/>
  <c r="BG197" i="2"/>
  <c r="BF197" i="2"/>
  <c r="T197" i="2"/>
  <c r="R197" i="2"/>
  <c r="P197" i="2"/>
  <c r="BI195" i="2"/>
  <c r="BH195" i="2"/>
  <c r="BG195" i="2"/>
  <c r="BF195" i="2"/>
  <c r="T195" i="2"/>
  <c r="R195" i="2"/>
  <c r="P195" i="2"/>
  <c r="BI193" i="2"/>
  <c r="BH193" i="2"/>
  <c r="BG193" i="2"/>
  <c r="BF193" i="2"/>
  <c r="T193" i="2"/>
  <c r="R193" i="2"/>
  <c r="P193" i="2"/>
  <c r="BI190" i="2"/>
  <c r="BH190" i="2"/>
  <c r="BG190" i="2"/>
  <c r="BF190" i="2"/>
  <c r="T190" i="2"/>
  <c r="R190" i="2"/>
  <c r="P190" i="2"/>
  <c r="BI187" i="2"/>
  <c r="BH187" i="2"/>
  <c r="BG187" i="2"/>
  <c r="BF187" i="2"/>
  <c r="T187" i="2"/>
  <c r="R187" i="2"/>
  <c r="P187" i="2"/>
  <c r="BI183" i="2"/>
  <c r="BH183" i="2"/>
  <c r="BG183" i="2"/>
  <c r="BF183" i="2"/>
  <c r="T183" i="2"/>
  <c r="R183" i="2"/>
  <c r="P183" i="2"/>
  <c r="BI176" i="2"/>
  <c r="BH176" i="2"/>
  <c r="BG176" i="2"/>
  <c r="BF176" i="2"/>
  <c r="T176" i="2"/>
  <c r="R176" i="2"/>
  <c r="P176" i="2"/>
  <c r="BI172" i="2"/>
  <c r="BH172" i="2"/>
  <c r="BG172" i="2"/>
  <c r="BF172" i="2"/>
  <c r="T172" i="2"/>
  <c r="R172" i="2"/>
  <c r="P172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6" i="2"/>
  <c r="BH156" i="2"/>
  <c r="BG156" i="2"/>
  <c r="BF156" i="2"/>
  <c r="T156" i="2"/>
  <c r="R156" i="2"/>
  <c r="P156" i="2"/>
  <c r="BI153" i="2"/>
  <c r="BH153" i="2"/>
  <c r="BG153" i="2"/>
  <c r="BF153" i="2"/>
  <c r="T153" i="2"/>
  <c r="R153" i="2"/>
  <c r="P153" i="2"/>
  <c r="BI150" i="2"/>
  <c r="BH150" i="2"/>
  <c r="BG150" i="2"/>
  <c r="BF150" i="2"/>
  <c r="T150" i="2"/>
  <c r="R150" i="2"/>
  <c r="P150" i="2"/>
  <c r="BI143" i="2"/>
  <c r="BH143" i="2"/>
  <c r="BG143" i="2"/>
  <c r="BF143" i="2"/>
  <c r="T143" i="2"/>
  <c r="R143" i="2"/>
  <c r="P143" i="2"/>
  <c r="BI140" i="2"/>
  <c r="BH140" i="2"/>
  <c r="BG140" i="2"/>
  <c r="BF140" i="2"/>
  <c r="T140" i="2"/>
  <c r="R140" i="2"/>
  <c r="P140" i="2"/>
  <c r="BI137" i="2"/>
  <c r="BH137" i="2"/>
  <c r="BG137" i="2"/>
  <c r="BF137" i="2"/>
  <c r="T137" i="2"/>
  <c r="R137" i="2"/>
  <c r="P137" i="2"/>
  <c r="BI132" i="2"/>
  <c r="BH132" i="2"/>
  <c r="BG132" i="2"/>
  <c r="BF132" i="2"/>
  <c r="T132" i="2"/>
  <c r="R132" i="2"/>
  <c r="P132" i="2"/>
  <c r="BI129" i="2"/>
  <c r="BH129" i="2"/>
  <c r="BG129" i="2"/>
  <c r="BF129" i="2"/>
  <c r="T129" i="2"/>
  <c r="R129" i="2"/>
  <c r="P129" i="2"/>
  <c r="BI127" i="2"/>
  <c r="BH127" i="2"/>
  <c r="BG127" i="2"/>
  <c r="BF127" i="2"/>
  <c r="T127" i="2"/>
  <c r="R127" i="2"/>
  <c r="P127" i="2"/>
  <c r="J121" i="2"/>
  <c r="J120" i="2"/>
  <c r="F120" i="2"/>
  <c r="F118" i="2"/>
  <c r="E116" i="2"/>
  <c r="J90" i="2"/>
  <c r="J89" i="2"/>
  <c r="F89" i="2"/>
  <c r="F87" i="2"/>
  <c r="E85" i="2"/>
  <c r="J16" i="2"/>
  <c r="E16" i="2"/>
  <c r="F121" i="2"/>
  <c r="J15" i="2"/>
  <c r="J10" i="2"/>
  <c r="J118" i="2" s="1"/>
  <c r="L90" i="1"/>
  <c r="AM90" i="1"/>
  <c r="AM89" i="1"/>
  <c r="L89" i="1"/>
  <c r="AM87" i="1"/>
  <c r="L87" i="1"/>
  <c r="L85" i="1"/>
  <c r="L84" i="1"/>
  <c r="J321" i="2"/>
  <c r="J317" i="2"/>
  <c r="BK310" i="2"/>
  <c r="J302" i="2"/>
  <c r="BK295" i="2"/>
  <c r="J291" i="2"/>
  <c r="J279" i="2"/>
  <c r="BK272" i="2"/>
  <c r="J261" i="2"/>
  <c r="BK241" i="2"/>
  <c r="J215" i="2"/>
  <c r="BK193" i="2"/>
  <c r="J172" i="2"/>
  <c r="J163" i="2"/>
  <c r="J129" i="2"/>
  <c r="BK321" i="2"/>
  <c r="BK317" i="2"/>
  <c r="J310" i="2"/>
  <c r="J300" i="2"/>
  <c r="J294" i="2"/>
  <c r="J289" i="2"/>
  <c r="J272" i="2"/>
  <c r="J260" i="2"/>
  <c r="J241" i="2"/>
  <c r="BK210" i="2"/>
  <c r="J197" i="2"/>
  <c r="BK165" i="2"/>
  <c r="J153" i="2"/>
  <c r="BK132" i="2"/>
  <c r="BK297" i="2"/>
  <c r="BK290" i="2"/>
  <c r="BK285" i="2"/>
  <c r="BK252" i="2"/>
  <c r="BK187" i="2"/>
  <c r="BK158" i="2"/>
  <c r="BK129" i="2"/>
  <c r="BK284" i="2"/>
  <c r="BK254" i="2"/>
  <c r="J222" i="2"/>
  <c r="BK204" i="2"/>
  <c r="J150" i="2"/>
  <c r="J132" i="2"/>
  <c r="J319" i="2"/>
  <c r="J316" i="2"/>
  <c r="BK303" i="2"/>
  <c r="BK298" i="2"/>
  <c r="BK289" i="2"/>
  <c r="J275" i="2"/>
  <c r="BK266" i="2"/>
  <c r="J254" i="2"/>
  <c r="BK222" i="2"/>
  <c r="J206" i="2"/>
  <c r="J190" i="2"/>
  <c r="J165" i="2"/>
  <c r="J158" i="2"/>
  <c r="AS94" i="1"/>
  <c r="J318" i="2"/>
  <c r="J311" i="2"/>
  <c r="J303" i="2"/>
  <c r="J297" i="2"/>
  <c r="BK291" i="2"/>
  <c r="J284" i="2"/>
  <c r="J263" i="2"/>
  <c r="J245" i="2"/>
  <c r="BK237" i="2"/>
  <c r="BK206" i="2"/>
  <c r="BK195" i="2"/>
  <c r="BK163" i="2"/>
  <c r="BK143" i="2"/>
  <c r="J298" i="2"/>
  <c r="BK294" i="2"/>
  <c r="BK287" i="2"/>
  <c r="BK275" i="2"/>
  <c r="BK244" i="2"/>
  <c r="BK183" i="2"/>
  <c r="J156" i="2"/>
  <c r="J127" i="2"/>
  <c r="BK279" i="2"/>
  <c r="BK260" i="2"/>
  <c r="J225" i="2"/>
  <c r="J210" i="2"/>
  <c r="J164" i="2"/>
  <c r="J137" i="2"/>
  <c r="BK318" i="2"/>
  <c r="BK311" i="2"/>
  <c r="J305" i="2"/>
  <c r="J299" i="2"/>
  <c r="J292" i="2"/>
  <c r="J281" i="2"/>
  <c r="J273" i="2"/>
  <c r="BK245" i="2"/>
  <c r="BK229" i="2"/>
  <c r="BK211" i="2"/>
  <c r="J187" i="2"/>
  <c r="BK164" i="2"/>
  <c r="BK150" i="2"/>
  <c r="BK323" i="2"/>
  <c r="J314" i="2"/>
  <c r="BK307" i="2"/>
  <c r="BK302" i="2"/>
  <c r="J290" i="2"/>
  <c r="BK281" i="2"/>
  <c r="BK261" i="2"/>
  <c r="J244" i="2"/>
  <c r="BK225" i="2"/>
  <c r="BK172" i="2"/>
  <c r="J159" i="2"/>
  <c r="BK137" i="2"/>
  <c r="J301" i="2"/>
  <c r="J295" i="2"/>
  <c r="J288" i="2"/>
  <c r="J274" i="2"/>
  <c r="BK190" i="2"/>
  <c r="BK162" i="2"/>
  <c r="BK153" i="2"/>
  <c r="BK286" i="2"/>
  <c r="J264" i="2"/>
  <c r="J252" i="2"/>
  <c r="J211" i="2"/>
  <c r="J183" i="2"/>
  <c r="BK156" i="2"/>
  <c r="J323" i="2"/>
  <c r="BK314" i="2"/>
  <c r="J307" i="2"/>
  <c r="BK301" i="2"/>
  <c r="BK293" i="2"/>
  <c r="BK288" i="2"/>
  <c r="BK274" i="2"/>
  <c r="BK264" i="2"/>
  <c r="J251" i="2"/>
  <c r="J232" i="2"/>
  <c r="J195" i="2"/>
  <c r="BK176" i="2"/>
  <c r="BK159" i="2"/>
  <c r="BK127" i="2"/>
  <c r="BK319" i="2"/>
  <c r="BK316" i="2"/>
  <c r="BK305" i="2"/>
  <c r="BK299" i="2"/>
  <c r="J293" i="2"/>
  <c r="J287" i="2"/>
  <c r="J266" i="2"/>
  <c r="BK251" i="2"/>
  <c r="J229" i="2"/>
  <c r="J204" i="2"/>
  <c r="J193" i="2"/>
  <c r="J162" i="2"/>
  <c r="J140" i="2"/>
  <c r="BK300" i="2"/>
  <c r="BK292" i="2"/>
  <c r="J286" i="2"/>
  <c r="BK273" i="2"/>
  <c r="BK232" i="2"/>
  <c r="J176" i="2"/>
  <c r="BK140" i="2"/>
  <c r="J285" i="2"/>
  <c r="BK263" i="2"/>
  <c r="J237" i="2"/>
  <c r="BK215" i="2"/>
  <c r="BK197" i="2"/>
  <c r="J143" i="2"/>
  <c r="P126" i="2" l="1"/>
  <c r="R205" i="2"/>
  <c r="BK221" i="2"/>
  <c r="J221" i="2"/>
  <c r="J100" i="2"/>
  <c r="BK240" i="2"/>
  <c r="J240" i="2"/>
  <c r="J101" i="2"/>
  <c r="BK262" i="2"/>
  <c r="J262" i="2"/>
  <c r="J102" i="2"/>
  <c r="BK278" i="2"/>
  <c r="J278" i="2"/>
  <c r="J103" i="2"/>
  <c r="BK304" i="2"/>
  <c r="J304" i="2"/>
  <c r="J104" i="2"/>
  <c r="T126" i="2"/>
  <c r="P221" i="2"/>
  <c r="T240" i="2"/>
  <c r="T262" i="2"/>
  <c r="T278" i="2"/>
  <c r="T304" i="2"/>
  <c r="P315" i="2"/>
  <c r="BK126" i="2"/>
  <c r="J126" i="2"/>
  <c r="J96" i="2"/>
  <c r="BK205" i="2"/>
  <c r="J205" i="2"/>
  <c r="J98" i="2"/>
  <c r="T205" i="2"/>
  <c r="T221" i="2"/>
  <c r="P240" i="2"/>
  <c r="R262" i="2"/>
  <c r="P278" i="2"/>
  <c r="P304" i="2"/>
  <c r="BK315" i="2"/>
  <c r="J315" i="2"/>
  <c r="J106" i="2"/>
  <c r="R315" i="2"/>
  <c r="R126" i="2"/>
  <c r="P205" i="2"/>
  <c r="R221" i="2"/>
  <c r="R240" i="2"/>
  <c r="P262" i="2"/>
  <c r="R278" i="2"/>
  <c r="R304" i="2"/>
  <c r="T315" i="2"/>
  <c r="BK214" i="2"/>
  <c r="J214" i="2"/>
  <c r="J99" i="2"/>
  <c r="BK203" i="2"/>
  <c r="J203" i="2"/>
  <c r="J97" i="2"/>
  <c r="BK313" i="2"/>
  <c r="J313" i="2"/>
  <c r="J105" i="2"/>
  <c r="BE127" i="2"/>
  <c r="BE132" i="2"/>
  <c r="BE137" i="2"/>
  <c r="BE158" i="2"/>
  <c r="BE162" i="2"/>
  <c r="BE172" i="2"/>
  <c r="BE183" i="2"/>
  <c r="BE190" i="2"/>
  <c r="BE195" i="2"/>
  <c r="BE241" i="2"/>
  <c r="BE264" i="2"/>
  <c r="BE272" i="2"/>
  <c r="BE274" i="2"/>
  <c r="BE281" i="2"/>
  <c r="J87" i="2"/>
  <c r="F90" i="2"/>
  <c r="BE143" i="2"/>
  <c r="BE159" i="2"/>
  <c r="BE163" i="2"/>
  <c r="BE164" i="2"/>
  <c r="BE165" i="2"/>
  <c r="BE193" i="2"/>
  <c r="BE204" i="2"/>
  <c r="BE211" i="2"/>
  <c r="BE222" i="2"/>
  <c r="BE225" i="2"/>
  <c r="BE229" i="2"/>
  <c r="BE237" i="2"/>
  <c r="BE245" i="2"/>
  <c r="BE260" i="2"/>
  <c r="BE261" i="2"/>
  <c r="BE266" i="2"/>
  <c r="BE286" i="2"/>
  <c r="BE290" i="2"/>
  <c r="BE291" i="2"/>
  <c r="BE150" i="2"/>
  <c r="BE153" i="2"/>
  <c r="BE156" i="2"/>
  <c r="BE176" i="2"/>
  <c r="BE187" i="2"/>
  <c r="BE210" i="2"/>
  <c r="BE215" i="2"/>
  <c r="BE232" i="2"/>
  <c r="BE244" i="2"/>
  <c r="BE252" i="2"/>
  <c r="BE263" i="2"/>
  <c r="BE273" i="2"/>
  <c r="BE275" i="2"/>
  <c r="BE279" i="2"/>
  <c r="BE284" i="2"/>
  <c r="BE287" i="2"/>
  <c r="BE288" i="2"/>
  <c r="BE289" i="2"/>
  <c r="BE293" i="2"/>
  <c r="BE294" i="2"/>
  <c r="BE295" i="2"/>
  <c r="BE298" i="2"/>
  <c r="BE299" i="2"/>
  <c r="BE301" i="2"/>
  <c r="BE303" i="2"/>
  <c r="BE305" i="2"/>
  <c r="BE319" i="2"/>
  <c r="BE321" i="2"/>
  <c r="BE129" i="2"/>
  <c r="BE140" i="2"/>
  <c r="BE197" i="2"/>
  <c r="BE206" i="2"/>
  <c r="BE251" i="2"/>
  <c r="BE254" i="2"/>
  <c r="BE285" i="2"/>
  <c r="BE292" i="2"/>
  <c r="BE297" i="2"/>
  <c r="BE300" i="2"/>
  <c r="BE302" i="2"/>
  <c r="BE307" i="2"/>
  <c r="BE310" i="2"/>
  <c r="BE311" i="2"/>
  <c r="BE314" i="2"/>
  <c r="BE316" i="2"/>
  <c r="BE317" i="2"/>
  <c r="BE318" i="2"/>
  <c r="BE323" i="2"/>
  <c r="J32" i="2"/>
  <c r="AW95" i="1"/>
  <c r="F34" i="2"/>
  <c r="BC95" i="1"/>
  <c r="BC94" i="1"/>
  <c r="AY94" i="1"/>
  <c r="F32" i="2"/>
  <c r="BA95" i="1"/>
  <c r="BA94" i="1"/>
  <c r="W30" i="1"/>
  <c r="F35" i="2"/>
  <c r="BD95" i="1"/>
  <c r="BD94" i="1"/>
  <c r="W33" i="1"/>
  <c r="F33" i="2"/>
  <c r="BB95" i="1"/>
  <c r="BB94" i="1"/>
  <c r="W31" i="1"/>
  <c r="R125" i="2" l="1"/>
  <c r="R124" i="2" s="1"/>
  <c r="T125" i="2"/>
  <c r="T124" i="2"/>
  <c r="P125" i="2"/>
  <c r="P124" i="2"/>
  <c r="AU95" i="1"/>
  <c r="BK125" i="2"/>
  <c r="J125" i="2"/>
  <c r="J95" i="2"/>
  <c r="AX94" i="1"/>
  <c r="F31" i="2"/>
  <c r="AZ95" i="1"/>
  <c r="AZ94" i="1"/>
  <c r="AV94" i="1"/>
  <c r="AK29" i="1"/>
  <c r="AU94" i="1"/>
  <c r="W32" i="1"/>
  <c r="J31" i="2"/>
  <c r="AV95" i="1"/>
  <c r="AT95" i="1"/>
  <c r="AW94" i="1"/>
  <c r="AK30" i="1"/>
  <c r="BK124" i="2" l="1"/>
  <c r="J124" i="2"/>
  <c r="J94" i="2"/>
  <c r="AT94" i="1"/>
  <c r="W29" i="1"/>
  <c r="J28" i="2" l="1"/>
  <c r="AG95" i="1"/>
  <c r="AG94" i="1"/>
  <c r="AK26" i="1"/>
  <c r="AK35" i="1"/>
  <c r="AN94" i="1" l="1"/>
  <c r="J37" i="2"/>
  <c r="AN95" i="1"/>
</calcChain>
</file>

<file path=xl/sharedStrings.xml><?xml version="1.0" encoding="utf-8"?>
<sst xmlns="http://schemas.openxmlformats.org/spreadsheetml/2006/main" count="2441" uniqueCount="537">
  <si>
    <t>Export Komplet</t>
  </si>
  <si>
    <t/>
  </si>
  <si>
    <t>2.0</t>
  </si>
  <si>
    <t>ZAMOK</t>
  </si>
  <si>
    <t>False</t>
  </si>
  <si>
    <t>{de92b628-5749-48d2-97f8-da21e1318b0a}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</si>
  <si>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</si>
  <si>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</si>
  <si>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</si>
  <si>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</si>
  <si>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</si>
  <si>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</si>
  <si>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Kód:</t>
  </si>
  <si>
    <t>SONA6730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</si>
  <si>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</si>
  <si>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</si>
  <si>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Ostrov - Hlavní třída - přeložka vodovodu</t>
  </si>
  <si>
    <t>KSO:</t>
  </si>
  <si>
    <t>CC-CZ:</t>
  </si>
  <si>
    <t>Místo:</t>
  </si>
  <si>
    <t xml:space="preserve"> </t>
  </si>
  <si>
    <t>Datum:</t>
  </si>
  <si>
    <t>Zadavatel:</t>
  </si>
  <si>
    <t>IČ:</t>
  </si>
  <si>
    <t>Město Ostrov</t>
  </si>
  <si>
    <t>DIČ:</t>
  </si>
  <si>
    <t>Uchazeč:</t>
  </si>
  <si>
    <t>Vyplň údaj</t>
  </si>
  <si>
    <t>Projektant:</t>
  </si>
  <si>
    <t>Alfa projekt Otovice</t>
  </si>
  <si>
    <t>True</t>
  </si>
  <si>
    <t>Zpracovatel:</t>
  </si>
  <si>
    <t>Neubauerová Soňa, SK-Projekt Ostrov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</si>
  <si>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</si>
  <si>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</si>
  <si>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</si>
  <si>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</si>
  <si>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</si>
  <si>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</si>
  <si>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</si>
  <si>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</si>
  <si>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</si>
  <si>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</si>
  <si>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</si>
  <si>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</si>
  <si>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</si>
  <si>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</si>
  <si>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</si>
  <si>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</si>
  <si>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</si>
  <si>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</si>
  <si>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</si>
  <si>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</si>
  <si>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</si>
  <si>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</si>
  <si>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</si>
  <si>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</si>
  <si>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</si>
  <si>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</si>
  <si>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</si>
  <si>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</si>
  <si>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</si>
  <si>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</si>
  <si>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</si>
  <si>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</si>
  <si>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</si>
  <si>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</si>
  <si>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</si>
  <si>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</si>
  <si>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</si>
  <si>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</si>
  <si>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</si>
  <si>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</si>
  <si>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</si>
  <si>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</si>
  <si>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</si>
  <si>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</si>
  <si>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</si>
  <si>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</si>
  <si>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</si>
  <si>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</si>
  <si>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</si>
  <si>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</si>
  <si>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</si>
  <si>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</si>
  <si>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</si>
  <si>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</si>
  <si>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</si>
  <si>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</si>
  <si>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</si>
  <si>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18 - Zemní práce - povrchové úpravy terénu</t>
  </si>
  <si>
    <t xml:space="preserve">    11 - Zemní práce - přípravné a přidružené práce</t>
  </si>
  <si>
    <t xml:space="preserve">    45 - Podkladní a vedlejší konstrukce kromě vozovek a železničního svršku</t>
  </si>
  <si>
    <t xml:space="preserve">    5 - Komunikace pozemní</t>
  </si>
  <si>
    <t xml:space="preserve">    85 - Potrubí z trub litinových</t>
  </si>
  <si>
    <t xml:space="preserve">    87 - Potrubí z trub plastických a skleněných</t>
  </si>
  <si>
    <t xml:space="preserve">    89 - Ostatní konstrukce</t>
  </si>
  <si>
    <t xml:space="preserve">    997 - Přesun sutě</t>
  </si>
  <si>
    <t xml:space="preserve">    998 - Přesun hmot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</si>
  <si>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</si>
  <si>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</si>
  <si>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</si>
  <si>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</si>
  <si>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</si>
  <si>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</si>
  <si>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</si>
  <si>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</si>
  <si>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</si>
  <si>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</si>
  <si>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</si>
  <si>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</si>
  <si>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</si>
  <si>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</si>
  <si>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</si>
  <si>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</si>
  <si>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</si>
  <si>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</si>
  <si>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</si>
  <si>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119001421</t>
  </si>
  <si>
    <t xml:space="preserve">Dočasné zajištění kabelů </t>
  </si>
  <si>
    <t>m</t>
  </si>
  <si>
    <t>4</t>
  </si>
  <si>
    <t>1517214341</t>
  </si>
  <si>
    <t>VV</t>
  </si>
  <si>
    <t>1,0*7</t>
  </si>
  <si>
    <t>139001101</t>
  </si>
  <si>
    <t>Příplatek za ztížení vykopávky v blízkosti podzemního vedení</t>
  </si>
  <si>
    <t>m3</t>
  </si>
  <si>
    <t>-1128817114</t>
  </si>
  <si>
    <t>v blízkosti kabelů, kanalizace a horkovodu</t>
  </si>
  <si>
    <t>1,0*1,50*1,0*9</t>
  </si>
  <si>
    <t>3</t>
  </si>
  <si>
    <t>131151201</t>
  </si>
  <si>
    <t>Hloubení jam zapažených v hornině třídy těžitelnosti I skupiny 1 a 2 objem do 20 m3 strojně</t>
  </si>
  <si>
    <t>270520030</t>
  </si>
  <si>
    <t>v místě přepojení 200/200</t>
  </si>
  <si>
    <t>v asfaltu</t>
  </si>
  <si>
    <t>20% zatřídění</t>
  </si>
  <si>
    <t>2,0*2,0*(2,0-0,50)*0,20</t>
  </si>
  <si>
    <t>131251201</t>
  </si>
  <si>
    <t>Hloubení jam zapažených v hornině třídy těžitelnosti I skupiny 3 objem do 20 m3 strojně</t>
  </si>
  <si>
    <t>-1550046244</t>
  </si>
  <si>
    <t>40% zatřídění</t>
  </si>
  <si>
    <t>6*0,40</t>
  </si>
  <si>
    <t>5</t>
  </si>
  <si>
    <t>131351201</t>
  </si>
  <si>
    <t>Hloubení jam zapažených v hornině třídy těžitelnosti II skupiny 4 objem do 20 m3 strojně</t>
  </si>
  <si>
    <t>-1756535237</t>
  </si>
  <si>
    <t>6</t>
  </si>
  <si>
    <t>132154204</t>
  </si>
  <si>
    <t>Hloubení zapažených rýh š do 2000 mm v hornině třídy těžitelnosti I skupiny 1 a 2 objem do 500 m3</t>
  </si>
  <si>
    <t>477029649</t>
  </si>
  <si>
    <t>1,0*1,85*150*0,20</t>
  </si>
  <si>
    <t>odpočet konstrukce asf.komunikace a chodníků</t>
  </si>
  <si>
    <t>-1,0*0,50*12*0,20</t>
  </si>
  <si>
    <t>(-1*0,30*(5+115)+0,5)*0,20</t>
  </si>
  <si>
    <t>Součet</t>
  </si>
  <si>
    <t>7</t>
  </si>
  <si>
    <t>132254204</t>
  </si>
  <si>
    <t>Hloubení zapažených rýh š do 2000 mm v hornině třídy těžitelnosti I skupiny 3 objem do 500 m3</t>
  </si>
  <si>
    <t>802647</t>
  </si>
  <si>
    <t>236*0,40</t>
  </si>
  <si>
    <t>8</t>
  </si>
  <si>
    <t>132354204</t>
  </si>
  <si>
    <t>Hloubení zapažených rýh š do 2000 mm v hornině třídy těžitelnosti II skupiny 4 objem do 500 m3</t>
  </si>
  <si>
    <t>1957611515</t>
  </si>
  <si>
    <t>9</t>
  </si>
  <si>
    <t>151101101</t>
  </si>
  <si>
    <t>Zřízení příložného pažení a rozepření stěn rýh hl do 2 m</t>
  </si>
  <si>
    <t>m2</t>
  </si>
  <si>
    <t>-776181927</t>
  </si>
  <si>
    <t>1,85*2*150</t>
  </si>
  <si>
    <t>10</t>
  </si>
  <si>
    <t>151101111</t>
  </si>
  <si>
    <t>Odstranění příložného pažení a rozepření stěn rýh hl do 2 m</t>
  </si>
  <si>
    <t>827998912</t>
  </si>
  <si>
    <t>11</t>
  </si>
  <si>
    <t>151101201</t>
  </si>
  <si>
    <t>Zřízení příložného pažení stěn výkopu hl do 4 m</t>
  </si>
  <si>
    <t>-1371644003</t>
  </si>
  <si>
    <t>pro jámu</t>
  </si>
  <si>
    <t>2,0*2*4</t>
  </si>
  <si>
    <t>12</t>
  </si>
  <si>
    <t>151101211</t>
  </si>
  <si>
    <t>Odstranění příložného pažení stěn hl do 4 m</t>
  </si>
  <si>
    <t>1712620912</t>
  </si>
  <si>
    <t>13</t>
  </si>
  <si>
    <t>151101301</t>
  </si>
  <si>
    <t>Zřízení rozepření stěn při pažení příložném hl do 4 m</t>
  </si>
  <si>
    <t>1855889997</t>
  </si>
  <si>
    <t>14</t>
  </si>
  <si>
    <t>151101311</t>
  </si>
  <si>
    <t>Odstranění rozepření stěn při pažení příložném hl do 4 m</t>
  </si>
  <si>
    <t>895125040</t>
  </si>
  <si>
    <t>175151101</t>
  </si>
  <si>
    <t>Obsypání potrubí strojně sypaninou bez prohození, uloženou do 3 m</t>
  </si>
  <si>
    <t>1860824601</t>
  </si>
  <si>
    <t>potrubí štěrkopískem</t>
  </si>
  <si>
    <t>rýha</t>
  </si>
  <si>
    <t>1,0*0,30*150</t>
  </si>
  <si>
    <t>jáma</t>
  </si>
  <si>
    <t>2,0*2,0*0,30</t>
  </si>
  <si>
    <t>16</t>
  </si>
  <si>
    <t>M</t>
  </si>
  <si>
    <t>58337302</t>
  </si>
  <si>
    <t>štěrkopísek frakce 0/16</t>
  </si>
  <si>
    <t>t</t>
  </si>
  <si>
    <t>-567813857</t>
  </si>
  <si>
    <t>pro obsyp potrubí</t>
  </si>
  <si>
    <t>46,20*1,7*1,20</t>
  </si>
  <si>
    <t>na zhutnění 20%</t>
  </si>
  <si>
    <t>17</t>
  </si>
  <si>
    <t>174151101</t>
  </si>
  <si>
    <t>Zásyp jam, šachet rýh nebo kolem objektů sypaninou se zhutněním</t>
  </si>
  <si>
    <t>-1728985356</t>
  </si>
  <si>
    <t>zásyp nakoupeným materiálem</t>
  </si>
  <si>
    <t>výkopy</t>
  </si>
  <si>
    <t>236+6</t>
  </si>
  <si>
    <t>méně podsypy a obsypy</t>
  </si>
  <si>
    <t>-15,4-46,20</t>
  </si>
  <si>
    <t>18</t>
  </si>
  <si>
    <t>58331200</t>
  </si>
  <si>
    <t>štěrkopísek netříděný</t>
  </si>
  <si>
    <t>-2115002981</t>
  </si>
  <si>
    <t>pro zpětný zásyp pod komunikací a chodníkem</t>
  </si>
  <si>
    <t>180,40*1,7*1,20</t>
  </si>
  <si>
    <t>19</t>
  </si>
  <si>
    <t>162751117</t>
  </si>
  <si>
    <t>Vodorovné přemístění přes 9 000 do 10000 m výkopku/sypaniny z horniny třídy těžitelnosti I skupiny 1 až 3</t>
  </si>
  <si>
    <t>222089837</t>
  </si>
  <si>
    <t>veškerá zemina</t>
  </si>
  <si>
    <t>(236+6)*0,60</t>
  </si>
  <si>
    <t>20</t>
  </si>
  <si>
    <t>162751137</t>
  </si>
  <si>
    <t>Vodorovné přemístění přes 9 000 do 10000 m výkopku/sypaniny z horniny třídy těžitelnosti II skupiny 4 a 5</t>
  </si>
  <si>
    <t>889385258</t>
  </si>
  <si>
    <t>(236+6)*0,40</t>
  </si>
  <si>
    <t>171251201</t>
  </si>
  <si>
    <t>Uložení sypaniny na skládky nebo meziskládky</t>
  </si>
  <si>
    <t>717050700</t>
  </si>
  <si>
    <t>22</t>
  </si>
  <si>
    <t>171201231</t>
  </si>
  <si>
    <t>Poplatek za uložení zeminy a kamení na recyklační skládce (skládkovné) kód odpadu 17 05 04</t>
  </si>
  <si>
    <t>1072513005</t>
  </si>
  <si>
    <t>242*2,0</t>
  </si>
  <si>
    <t>23</t>
  </si>
  <si>
    <t>162351103</t>
  </si>
  <si>
    <t>Vodorovné přemístění do 500 m výkopku/sypaniny z horniny třídy těžitelnosti I, skupiny 1 až 3</t>
  </si>
  <si>
    <t>33076366</t>
  </si>
  <si>
    <t>přemístění materiálu pro podsypy a obsypy</t>
  </si>
  <si>
    <t>po stavbě k místu upotřebení</t>
  </si>
  <si>
    <t>náhrada přesunu hmot dle 827-1</t>
  </si>
  <si>
    <t>dle ÚRS Praha</t>
  </si>
  <si>
    <t>15,4+46,2</t>
  </si>
  <si>
    <t>Zemní práce - povrchové úpravy terénu</t>
  </si>
  <si>
    <t>24</t>
  </si>
  <si>
    <t>1810000R1</t>
  </si>
  <si>
    <t>Odstranění stávajících keřů dotčených výstavbou + znovuosázení po dokončení výstavby</t>
  </si>
  <si>
    <t>-691900172</t>
  </si>
  <si>
    <t>Zemní práce - přípravné a přidružené práce</t>
  </si>
  <si>
    <t>25</t>
  </si>
  <si>
    <t>113106123</t>
  </si>
  <si>
    <t>Rozebrání dlažeb ze zámkových dlaždic komunikací pro pěší ručně</t>
  </si>
  <si>
    <t>1188825836</t>
  </si>
  <si>
    <t>dlažba se očistí a použije zpět</t>
  </si>
  <si>
    <t>cca 5% se dokoupí</t>
  </si>
  <si>
    <t>1,0*115</t>
  </si>
  <si>
    <t>26</t>
  </si>
  <si>
    <t>979054451</t>
  </si>
  <si>
    <t>Očištění vybouraných zámkových dlaždic s původním spárováním z kameniva těženého</t>
  </si>
  <si>
    <t>-1317849807</t>
  </si>
  <si>
    <t>27</t>
  </si>
  <si>
    <t>113107163</t>
  </si>
  <si>
    <t>Odstranění podkladu z kameniva drceného tl přes 200 do 300 mm strojně pl přes 50 do 200 m2</t>
  </si>
  <si>
    <t>-2050044204</t>
  </si>
  <si>
    <t>podklad dlážděného chodníku</t>
  </si>
  <si>
    <t>45</t>
  </si>
  <si>
    <t>Podkladní a vedlejší konstrukce kromě vozovek a železničního svršku</t>
  </si>
  <si>
    <t>28</t>
  </si>
  <si>
    <t>451573111</t>
  </si>
  <si>
    <t>Lože pod potrubí otevřený výkop z písku a ze štěrkopísku</t>
  </si>
  <si>
    <t>1344517941</t>
  </si>
  <si>
    <t>1,0*0,10*150</t>
  </si>
  <si>
    <t>2,0*2,0*0,10</t>
  </si>
  <si>
    <t>Komunikace pozemní</t>
  </si>
  <si>
    <t>29</t>
  </si>
  <si>
    <t>564861111</t>
  </si>
  <si>
    <t>Podklad ze štěrkodrtě ŠD plochy přes 100 m2 tl 200 mm</t>
  </si>
  <si>
    <t>2121655404</t>
  </si>
  <si>
    <t>30</t>
  </si>
  <si>
    <t>596211112</t>
  </si>
  <si>
    <t>Kladení zámkové dlažby komunikací pro pěší ručně tl 60 mm skupiny A pl přes 100 do 300 m2 do lože</t>
  </si>
  <si>
    <t>1000950581</t>
  </si>
  <si>
    <t>zpětné položení očištěné zámkové dlažby</t>
  </si>
  <si>
    <t>5% se dokoupí</t>
  </si>
  <si>
    <t>31</t>
  </si>
  <si>
    <t>59245018</t>
  </si>
  <si>
    <t>dlažba tvar obdélník betonová 200x100x60mm přírodní</t>
  </si>
  <si>
    <t>315987051</t>
  </si>
  <si>
    <t>dokoupení cca 5%</t>
  </si>
  <si>
    <t>115*0,05+0,25</t>
  </si>
  <si>
    <t>32</t>
  </si>
  <si>
    <t>5800000R1</t>
  </si>
  <si>
    <t xml:space="preserve">Vybourání a obnova asfaltové komunikace </t>
  </si>
  <si>
    <t>-1454349202</t>
  </si>
  <si>
    <t>P</t>
  </si>
  <si>
    <t>Poznámka k položce:_x000D_
včetně zaříznutí asfaltu_x000D_
včetně odvozu suti na placenou skládku_x000D_
vč.hutnící zkoušky</t>
  </si>
  <si>
    <t>1,0*12</t>
  </si>
  <si>
    <t>2,0*2,0</t>
  </si>
  <si>
    <t>33</t>
  </si>
  <si>
    <t>5800000R2</t>
  </si>
  <si>
    <t>Vybourání a obnova asfaltového chodníku</t>
  </si>
  <si>
    <t>-1861350147</t>
  </si>
  <si>
    <t>Poznámka k položce:_x000D_
včetně zaříznutí asfaltu_x000D_
včetně odvozu suti na placenou skládku</t>
  </si>
  <si>
    <t>1,0*5,0</t>
  </si>
  <si>
    <t>85</t>
  </si>
  <si>
    <t>Potrubí z trub litinových</t>
  </si>
  <si>
    <t>34</t>
  </si>
  <si>
    <t>857262122</t>
  </si>
  <si>
    <t>Montáž litinových tvarovek jednoosých přírubových otevřený výkop DN 100</t>
  </si>
  <si>
    <t>kus</t>
  </si>
  <si>
    <t>1715021178</t>
  </si>
  <si>
    <t>přírubový přechod 100/50</t>
  </si>
  <si>
    <t>35</t>
  </si>
  <si>
    <t>55253611</t>
  </si>
  <si>
    <t>přechod přírubový,práškový epoxid tl 250µm FFR-kus litinový dl 200mm DN 100/50</t>
  </si>
  <si>
    <t>-677333147</t>
  </si>
  <si>
    <t>36</t>
  </si>
  <si>
    <t>857352122</t>
  </si>
  <si>
    <t>Montáž litinových tvarovek jednoosých přírubových otevřený výkop DN 200</t>
  </si>
  <si>
    <t>478196239</t>
  </si>
  <si>
    <t>koleno 22°</t>
  </si>
  <si>
    <t xml:space="preserve">přírubová spojka </t>
  </si>
  <si>
    <t>37</t>
  </si>
  <si>
    <t>55253985</t>
  </si>
  <si>
    <t>koleno přírubové z tvárné litiny,práškový epoxid tl 250µm FFK-kus DN 200-22,5°</t>
  </si>
  <si>
    <t>-536080284</t>
  </si>
  <si>
    <t>38</t>
  </si>
  <si>
    <t>552000001</t>
  </si>
  <si>
    <t>Přírubová spojka pro litinové potrubí DN200 - dodávka</t>
  </si>
  <si>
    <t>-1944881777</t>
  </si>
  <si>
    <t>Poznámka k položce:_x000D_
Hawle-Synoflex</t>
  </si>
  <si>
    <t>39</t>
  </si>
  <si>
    <t>857354122</t>
  </si>
  <si>
    <t>Montáž litinových tvarovek odbočných přírubových otevřený výkop DN 200</t>
  </si>
  <si>
    <t>-1465189187</t>
  </si>
  <si>
    <t>T-kus 200/200</t>
  </si>
  <si>
    <t>T-kus 200/100</t>
  </si>
  <si>
    <t>40</t>
  </si>
  <si>
    <t>55253533</t>
  </si>
  <si>
    <t>tvarovka přírubová litinová s přírubovou odbočkou,práškový epoxid tl 250µm T-kus DN 200/100</t>
  </si>
  <si>
    <t>-1385491742</t>
  </si>
  <si>
    <t>41</t>
  </si>
  <si>
    <t>55253536</t>
  </si>
  <si>
    <t>tvarovka přírubová litinová vodovodní s přírubovou odbočkou PN10 T-kus DN 200/200</t>
  </si>
  <si>
    <t>2112868277</t>
  </si>
  <si>
    <t>87</t>
  </si>
  <si>
    <t>Potrubí z trub plastických a skleněných</t>
  </si>
  <si>
    <t>42</t>
  </si>
  <si>
    <t>871251211</t>
  </si>
  <si>
    <t>Montáž potrubí z PE100 SDR 11 otevřený výkop svařovaných elektrotvarovkou D 110 x 10,0 mm</t>
  </si>
  <si>
    <t>1380970553</t>
  </si>
  <si>
    <t>43</t>
  </si>
  <si>
    <t>28613557</t>
  </si>
  <si>
    <t>potrubí vodovodní tlakové PE100 RC SDR11 110x10,0 dl 12m</t>
  </si>
  <si>
    <t>1514021257</t>
  </si>
  <si>
    <t>150*1,015+0,75</t>
  </si>
  <si>
    <t>44</t>
  </si>
  <si>
    <t>877251101</t>
  </si>
  <si>
    <t>Montáž elektrospojek na vodovodním potrubí z PE trub d 110</t>
  </si>
  <si>
    <t>368059514</t>
  </si>
  <si>
    <t>elektrospojky</t>
  </si>
  <si>
    <t>2+26</t>
  </si>
  <si>
    <t>lemový nákružek + TP</t>
  </si>
  <si>
    <t>2+2</t>
  </si>
  <si>
    <t>28615975</t>
  </si>
  <si>
    <t>elektrospojka SDR11 PE 100 PN16 D 110mm</t>
  </si>
  <si>
    <t>-1704027209</t>
  </si>
  <si>
    <t>46</t>
  </si>
  <si>
    <t>28653136</t>
  </si>
  <si>
    <t>nákružek lemový PE 100 SDR11 110mm</t>
  </si>
  <si>
    <t>2759965</t>
  </si>
  <si>
    <t>47</t>
  </si>
  <si>
    <t>28654410</t>
  </si>
  <si>
    <t>příruba volná k lemovému nákružku z polypropylénu 110</t>
  </si>
  <si>
    <t>1869444668</t>
  </si>
  <si>
    <t>48</t>
  </si>
  <si>
    <t>8770000R1</t>
  </si>
  <si>
    <t>Přepojení přípojky</t>
  </si>
  <si>
    <t>-867078157</t>
  </si>
  <si>
    <t>k čp.713</t>
  </si>
  <si>
    <t>89</t>
  </si>
  <si>
    <t>Ostatní konstrukce</t>
  </si>
  <si>
    <t>49</t>
  </si>
  <si>
    <t>850355121</t>
  </si>
  <si>
    <t>Výřez nebo výsek na potrubí z trub litinových tlakových nebo plastických hmot DN 200</t>
  </si>
  <si>
    <t>-1310356975</t>
  </si>
  <si>
    <t>Poznámka k položce:_x000D_
2 řezy</t>
  </si>
  <si>
    <t>50</t>
  </si>
  <si>
    <t>891269111</t>
  </si>
  <si>
    <t>Montáž navrtávacích pasů na potrubí z jakýchkoli trub DN 100</t>
  </si>
  <si>
    <t>-493896538</t>
  </si>
  <si>
    <t>navrtávací pas 100/50</t>
  </si>
  <si>
    <t>51</t>
  </si>
  <si>
    <t>42273550</t>
  </si>
  <si>
    <t>pás navrtávací se závitovým výstupem z tvárné litiny pro vodovodní PE a PVC potrubí 110-2”</t>
  </si>
  <si>
    <t>1129997588</t>
  </si>
  <si>
    <t>52</t>
  </si>
  <si>
    <t>42221424</t>
  </si>
  <si>
    <t>šoupátko přípojkové přímé DN 50 ISO/vnější závit PN16, 63x2"</t>
  </si>
  <si>
    <t>-799530592</t>
  </si>
  <si>
    <t>53</t>
  </si>
  <si>
    <t>4229100R1</t>
  </si>
  <si>
    <t>Zemní souprava teleskopická pro šoupátko D.P. DN50 - 2"</t>
  </si>
  <si>
    <t>2104635045</t>
  </si>
  <si>
    <t>54</t>
  </si>
  <si>
    <t>899401112</t>
  </si>
  <si>
    <t>Osazení poklopů litinových šoupátkových</t>
  </si>
  <si>
    <t>1852937604</t>
  </si>
  <si>
    <t>55</t>
  </si>
  <si>
    <t>4229135R2</t>
  </si>
  <si>
    <t>poklop litinový šoupátkový samonivelační pro přípojky</t>
  </si>
  <si>
    <t>1022121459</t>
  </si>
  <si>
    <t>56</t>
  </si>
  <si>
    <t>891261112</t>
  </si>
  <si>
    <t>Montáž vodovodních šoupátek otevřený výkop DN 100 s osazením zemní soupravy</t>
  </si>
  <si>
    <t>183561293</t>
  </si>
  <si>
    <t>57</t>
  </si>
  <si>
    <t>42221117</t>
  </si>
  <si>
    <t>šoupátko s přírubami voda DN 100 PN16</t>
  </si>
  <si>
    <t>-1698984583</t>
  </si>
  <si>
    <t>58</t>
  </si>
  <si>
    <t>4229100R2</t>
  </si>
  <si>
    <t>Zemní souprava teleskopická pro šoupátko DN100</t>
  </si>
  <si>
    <t>2066871061</t>
  </si>
  <si>
    <t>59</t>
  </si>
  <si>
    <t>891351112</t>
  </si>
  <si>
    <t>Montáž vodovodních šoupátek otevřený výkop DN 200 s osazením zemní soupravy</t>
  </si>
  <si>
    <t>-1759447815</t>
  </si>
  <si>
    <t>60</t>
  </si>
  <si>
    <t>42221120</t>
  </si>
  <si>
    <t>šoupátko s přírubami voda DN 200 PN10</t>
  </si>
  <si>
    <t>-1556994576</t>
  </si>
  <si>
    <t>61</t>
  </si>
  <si>
    <t>4229100R3</t>
  </si>
  <si>
    <t>Zemní souprava teleskopická pro šoupátko DN200</t>
  </si>
  <si>
    <t>1308056006</t>
  </si>
  <si>
    <t>62</t>
  </si>
  <si>
    <t>-1071298700</t>
  </si>
  <si>
    <t>2+5</t>
  </si>
  <si>
    <t>63</t>
  </si>
  <si>
    <t>4229135R1</t>
  </si>
  <si>
    <t>poklop litinový šoupátkový samonivelační</t>
  </si>
  <si>
    <t>-633695149</t>
  </si>
  <si>
    <t>64</t>
  </si>
  <si>
    <t>892271111</t>
  </si>
  <si>
    <t>Tlaková zkouška vodou potrubí DN 100 nebo 125</t>
  </si>
  <si>
    <t>801147491</t>
  </si>
  <si>
    <t>65</t>
  </si>
  <si>
    <t>892372111</t>
  </si>
  <si>
    <t>Zabezpečení konců potrubí DN do 300 při tlakových zkouškách vodou</t>
  </si>
  <si>
    <t>495905028</t>
  </si>
  <si>
    <t>66</t>
  </si>
  <si>
    <t>892273122</t>
  </si>
  <si>
    <t>Proplach a dezinfekce vodovodního potrubí DN od 80 do 125</t>
  </si>
  <si>
    <t>460733751</t>
  </si>
  <si>
    <t>67</t>
  </si>
  <si>
    <t>899721111</t>
  </si>
  <si>
    <t>Signalizační vodič DN do 150 mm na potrubí</t>
  </si>
  <si>
    <t>171962938</t>
  </si>
  <si>
    <t>68</t>
  </si>
  <si>
    <t>8994000R1</t>
  </si>
  <si>
    <t>Ukončení zjišťovacího kabelu v šoupátkových poklopech</t>
  </si>
  <si>
    <t>kpl</t>
  </si>
  <si>
    <t>1080030674</t>
  </si>
  <si>
    <t>69</t>
  </si>
  <si>
    <t>899722111</t>
  </si>
  <si>
    <t>Krytí potrubí z plastů výstražnou fólií z PVC 20 cm</t>
  </si>
  <si>
    <t>-1844704005</t>
  </si>
  <si>
    <t>997</t>
  </si>
  <si>
    <t>Přesun sutě</t>
  </si>
  <si>
    <t>70</t>
  </si>
  <si>
    <t>997013501</t>
  </si>
  <si>
    <t>Odvoz suti a vybouraných hmot na skládku nebo meziskládku do 1 km se složením</t>
  </si>
  <si>
    <t>-1472672926</t>
  </si>
  <si>
    <t>51,40</t>
  </si>
  <si>
    <t>71</t>
  </si>
  <si>
    <t>997013509</t>
  </si>
  <si>
    <t>Příplatek k odvozu suti a vybouraných hmot na skládku za každý další 1 km přes 1 km</t>
  </si>
  <si>
    <t>-1254857858</t>
  </si>
  <si>
    <t xml:space="preserve">celkem 10km </t>
  </si>
  <si>
    <t>51,40*9</t>
  </si>
  <si>
    <t>72</t>
  </si>
  <si>
    <t>997013861</t>
  </si>
  <si>
    <t>Poplatek za uložení stavebního odpadu na recyklační skládce (skládkovné) z prostého betonu kód odpadu 17 01 01</t>
  </si>
  <si>
    <t>-1318944217</t>
  </si>
  <si>
    <t>73</t>
  </si>
  <si>
    <t>997013873</t>
  </si>
  <si>
    <t>Poplatek za uložení stavebního odpadu na recyklační skládce (skládkovné) zeminy a kamení zatříděného do Katalogu odpadů pod kódem 17 05 04</t>
  </si>
  <si>
    <t>-873343586</t>
  </si>
  <si>
    <t>50,60</t>
  </si>
  <si>
    <t>998</t>
  </si>
  <si>
    <t>Přesun hmot</t>
  </si>
  <si>
    <t>74</t>
  </si>
  <si>
    <t>998276101</t>
  </si>
  <si>
    <t>Přesun hmot pro trubní vedení z trub z plastických hmot otevřený výkop</t>
  </si>
  <si>
    <t>-10461871</t>
  </si>
  <si>
    <t>VRN</t>
  </si>
  <si>
    <t>Vedlejší rozpočtové náklady</t>
  </si>
  <si>
    <t>75</t>
  </si>
  <si>
    <t>0100000R1</t>
  </si>
  <si>
    <t>Výškové a polohové vytýčení všech inženýrských sítí na staveništi a jejich ověření u správců</t>
  </si>
  <si>
    <t>kč</t>
  </si>
  <si>
    <t>1024</t>
  </si>
  <si>
    <t>-350717670</t>
  </si>
  <si>
    <t>76</t>
  </si>
  <si>
    <t>0100000R2</t>
  </si>
  <si>
    <t>Vytýčení základních směrových a výškových bodů stavby</t>
  </si>
  <si>
    <t>-1057901809</t>
  </si>
  <si>
    <t>77</t>
  </si>
  <si>
    <t>0100000R3</t>
  </si>
  <si>
    <t>Zaměření skutečného provedení stavby</t>
  </si>
  <si>
    <t>-1241101773</t>
  </si>
  <si>
    <t>78</t>
  </si>
  <si>
    <t>0130000R2</t>
  </si>
  <si>
    <t>Dokumentace skutečného provedení stavby</t>
  </si>
  <si>
    <t>-177171322</t>
  </si>
  <si>
    <t xml:space="preserve">Poznámka k položce:_x000D_
 </t>
  </si>
  <si>
    <t>79</t>
  </si>
  <si>
    <t>0300000R1</t>
  </si>
  <si>
    <t>Zařízení staveniště - vybavení (buňky, TOI), zabezpečení, zrušení staveniště, připojení na inženýrské sítě</t>
  </si>
  <si>
    <t>-1854916342</t>
  </si>
  <si>
    <t>Poznámka k položce:_x000D_
může být součástí celé stavby</t>
  </si>
  <si>
    <t>80</t>
  </si>
  <si>
    <t>0300000R2</t>
  </si>
  <si>
    <t>Dopravní opatření po dobu výstavby vč.projednání</t>
  </si>
  <si>
    <t>229011868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</si>
</sst>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dd\.mm\.yyyy"/>
    <numFmt numFmtId="166" formatCode="#,##0.00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1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4" fontId="24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4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4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4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4" fillId="0" borderId="22" xfId="0" applyFont="1" applyBorder="1" applyAlignment="1">
      <alignment horizontal="center" vertical="center"/>
    </xf>
    <xf numFmtId="49" fontId="34" fillId="0" borderId="22" xfId="0" applyNumberFormat="1" applyFont="1" applyBorder="1" applyAlignment="1">
      <alignment horizontal="left" vertical="center" wrapText="1"/>
    </xf>
    <xf numFmtId="0" fontId="34" fillId="0" borderId="22" xfId="0" applyFont="1" applyBorder="1" applyAlignment="1">
      <alignment horizontal="left" vertical="center" wrapText="1"/>
    </xf>
    <xf numFmtId="0" fontId="34" fillId="0" borderId="22" xfId="0" applyFont="1" applyBorder="1" applyAlignment="1">
      <alignment horizontal="center" vertical="center" wrapText="1"/>
    </xf>
    <xf numFmtId="4" fontId="34" fillId="0" borderId="22" xfId="0" applyNumberFormat="1" applyFont="1" applyBorder="1" applyAlignment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0" fontId="35" fillId="0" borderId="22" xfId="0" applyFont="1" applyBorder="1" applyAlignment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center" vertical="center"/>
    </xf>
    <xf numFmtId="0" fontId="36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/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right" vertical="center"/>
    </xf>
    <xf numFmtId="0" fontId="22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>
      <selection activeCell="AN8" sqref="AN8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177"/>
      <c r="AS2" s="177"/>
      <c r="AT2" s="177"/>
      <c r="AU2" s="177"/>
      <c r="AV2" s="177"/>
      <c r="AW2" s="177"/>
      <c r="AX2" s="177"/>
      <c r="AY2" s="177"/>
      <c r="AZ2" s="177"/>
      <c r="BA2" s="177"/>
      <c r="BB2" s="177"/>
      <c r="BC2" s="177"/>
      <c r="BD2" s="177"/>
      <c r="BE2" s="177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6</v>
      </c>
    </row>
    <row r="5" spans="1:74" ht="12" customHeight="1">
      <c r="B5" s="19"/>
      <c r="D5" s="23" t="s">
        <v>12</v>
      </c>
      <c r="K5" s="207" t="s">
        <v>13</v>
      </c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R5" s="19"/>
      <c r="BE5" s="204" t="s">
        <v>14</v>
      </c>
      <c r="BS5" s="16" t="s">
        <v>6</v>
      </c>
    </row>
    <row r="6" spans="1:74" ht="36.950000000000003" customHeight="1">
      <c r="B6" s="19"/>
      <c r="D6" s="25" t="s">
        <v>15</v>
      </c>
      <c r="K6" s="208" t="s">
        <v>16</v>
      </c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R6" s="19"/>
      <c r="BE6" s="205"/>
      <c r="BS6" s="16" t="s">
        <v>6</v>
      </c>
    </row>
    <row r="7" spans="1:74" ht="12" customHeight="1">
      <c r="B7" s="19"/>
      <c r="D7" s="26" t="s">
        <v>17</v>
      </c>
      <c r="K7" s="24" t="s">
        <v>1</v>
      </c>
      <c r="AK7" s="26" t="s">
        <v>18</v>
      </c>
      <c r="AN7" s="24" t="s">
        <v>1</v>
      </c>
      <c r="AR7" s="19"/>
      <c r="BE7" s="205"/>
      <c r="BS7" s="16" t="s">
        <v>6</v>
      </c>
    </row>
    <row r="8" spans="1:74" ht="12" customHeight="1">
      <c r="B8" s="19"/>
      <c r="D8" s="26" t="s">
        <v>19</v>
      </c>
      <c r="K8" s="24" t="s">
        <v>20</v>
      </c>
      <c r="AK8" s="26" t="s">
        <v>21</v>
      </c>
      <c r="AN8" s="27" t="s">
        <v>27</v>
      </c>
      <c r="AR8" s="19"/>
      <c r="BE8" s="205"/>
      <c r="BS8" s="16" t="s">
        <v>6</v>
      </c>
    </row>
    <row r="9" spans="1:74" ht="14.45" customHeight="1">
      <c r="B9" s="19"/>
      <c r="AR9" s="19"/>
      <c r="BE9" s="205"/>
      <c r="BS9" s="16" t="s">
        <v>6</v>
      </c>
    </row>
    <row r="10" spans="1:74" ht="12" customHeight="1">
      <c r="B10" s="19"/>
      <c r="D10" s="26" t="s">
        <v>22</v>
      </c>
      <c r="AK10" s="26" t="s">
        <v>23</v>
      </c>
      <c r="AN10" s="24" t="s">
        <v>1</v>
      </c>
      <c r="AR10" s="19"/>
      <c r="BE10" s="205"/>
      <c r="BS10" s="16" t="s">
        <v>6</v>
      </c>
    </row>
    <row r="11" spans="1:74" ht="18.399999999999999" customHeight="1">
      <c r="B11" s="19"/>
      <c r="E11" s="24" t="s">
        <v>24</v>
      </c>
      <c r="AK11" s="26" t="s">
        <v>25</v>
      </c>
      <c r="AN11" s="24" t="s">
        <v>1</v>
      </c>
      <c r="AR11" s="19"/>
      <c r="BE11" s="205"/>
      <c r="BS11" s="16" t="s">
        <v>6</v>
      </c>
    </row>
    <row r="12" spans="1:74" ht="6.95" customHeight="1">
      <c r="B12" s="19"/>
      <c r="AR12" s="19"/>
      <c r="BE12" s="205"/>
      <c r="BS12" s="16" t="s">
        <v>6</v>
      </c>
    </row>
    <row r="13" spans="1:74" ht="12" customHeight="1">
      <c r="B13" s="19"/>
      <c r="D13" s="26" t="s">
        <v>26</v>
      </c>
      <c r="AK13" s="26" t="s">
        <v>23</v>
      </c>
      <c r="AN13" s="28" t="s">
        <v>27</v>
      </c>
      <c r="AR13" s="19"/>
      <c r="BE13" s="205"/>
      <c r="BS13" s="16" t="s">
        <v>6</v>
      </c>
    </row>
    <row r="14" spans="1:74" ht="12.75">
      <c r="B14" s="19"/>
      <c r="E14" s="209" t="s">
        <v>27</v>
      </c>
      <c r="F14" s="210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6" t="s">
        <v>25</v>
      </c>
      <c r="AN14" s="28" t="s">
        <v>27</v>
      </c>
      <c r="AR14" s="19"/>
      <c r="BE14" s="205"/>
      <c r="BS14" s="16" t="s">
        <v>6</v>
      </c>
    </row>
    <row r="15" spans="1:74" ht="6.95" customHeight="1">
      <c r="B15" s="19"/>
      <c r="AR15" s="19"/>
      <c r="BE15" s="205"/>
      <c r="BS15" s="16" t="s">
        <v>4</v>
      </c>
    </row>
    <row r="16" spans="1:74" ht="12" customHeight="1">
      <c r="B16" s="19"/>
      <c r="D16" s="26" t="s">
        <v>28</v>
      </c>
      <c r="AK16" s="26" t="s">
        <v>23</v>
      </c>
      <c r="AN16" s="24" t="s">
        <v>1</v>
      </c>
      <c r="AR16" s="19"/>
      <c r="BE16" s="205"/>
      <c r="BS16" s="16" t="s">
        <v>4</v>
      </c>
    </row>
    <row r="17" spans="2:71" ht="18.399999999999999" customHeight="1">
      <c r="B17" s="19"/>
      <c r="E17" s="24" t="s">
        <v>29</v>
      </c>
      <c r="AK17" s="26" t="s">
        <v>25</v>
      </c>
      <c r="AN17" s="24" t="s">
        <v>1</v>
      </c>
      <c r="AR17" s="19"/>
      <c r="BE17" s="205"/>
      <c r="BS17" s="16" t="s">
        <v>30</v>
      </c>
    </row>
    <row r="18" spans="2:71" ht="6.95" customHeight="1">
      <c r="B18" s="19"/>
      <c r="AR18" s="19"/>
      <c r="BE18" s="205"/>
      <c r="BS18" s="16" t="s">
        <v>6</v>
      </c>
    </row>
    <row r="19" spans="2:71" ht="12" customHeight="1">
      <c r="B19" s="19"/>
      <c r="D19" s="26" t="s">
        <v>31</v>
      </c>
      <c r="AK19" s="26" t="s">
        <v>23</v>
      </c>
      <c r="AN19" s="24" t="s">
        <v>1</v>
      </c>
      <c r="AR19" s="19"/>
      <c r="BE19" s="205"/>
      <c r="BS19" s="16" t="s">
        <v>6</v>
      </c>
    </row>
    <row r="20" spans="2:71" ht="18.399999999999999" customHeight="1">
      <c r="B20" s="19"/>
      <c r="E20" s="24" t="s">
        <v>32</v>
      </c>
      <c r="AK20" s="26" t="s">
        <v>25</v>
      </c>
      <c r="AN20" s="24" t="s">
        <v>1</v>
      </c>
      <c r="AR20" s="19"/>
      <c r="BE20" s="205"/>
      <c r="BS20" s="16" t="s">
        <v>30</v>
      </c>
    </row>
    <row r="21" spans="2:71" ht="6.95" customHeight="1">
      <c r="B21" s="19"/>
      <c r="AR21" s="19"/>
      <c r="BE21" s="205"/>
    </row>
    <row r="22" spans="2:71" ht="12" customHeight="1">
      <c r="B22" s="19"/>
      <c r="D22" s="26" t="s">
        <v>33</v>
      </c>
      <c r="AR22" s="19"/>
      <c r="BE22" s="205"/>
    </row>
    <row r="23" spans="2:71" ht="16.5" customHeight="1">
      <c r="B23" s="19"/>
      <c r="E23" s="211" t="s">
        <v>1</v>
      </c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  <c r="AE23" s="211"/>
      <c r="AF23" s="211"/>
      <c r="AG23" s="211"/>
      <c r="AH23" s="211"/>
      <c r="AI23" s="211"/>
      <c r="AJ23" s="211"/>
      <c r="AK23" s="211"/>
      <c r="AL23" s="211"/>
      <c r="AM23" s="211"/>
      <c r="AN23" s="211"/>
      <c r="AR23" s="19"/>
      <c r="BE23" s="205"/>
    </row>
    <row r="24" spans="2:71" ht="6.95" customHeight="1">
      <c r="B24" s="19"/>
      <c r="AR24" s="19"/>
      <c r="BE24" s="205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05"/>
    </row>
    <row r="26" spans="2:71" s="1" customFormat="1" ht="25.9" customHeight="1">
      <c r="B26" s="31"/>
      <c r="D26" s="32" t="s">
        <v>34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12">
        <f>ROUND(AG94,2)</f>
        <v>0</v>
      </c>
      <c r="AL26" s="213"/>
      <c r="AM26" s="213"/>
      <c r="AN26" s="213"/>
      <c r="AO26" s="213"/>
      <c r="AR26" s="31"/>
      <c r="BE26" s="205"/>
    </row>
    <row r="27" spans="2:71" s="1" customFormat="1" ht="6.95" customHeight="1">
      <c r="B27" s="31"/>
      <c r="AR27" s="31"/>
      <c r="BE27" s="205"/>
    </row>
    <row r="28" spans="2:71" s="1" customFormat="1" ht="12.75">
      <c r="B28" s="31"/>
      <c r="L28" s="214" t="s">
        <v>35</v>
      </c>
      <c r="M28" s="214"/>
      <c r="N28" s="214"/>
      <c r="O28" s="214"/>
      <c r="P28" s="214"/>
      <c r="W28" s="214" t="s">
        <v>36</v>
      </c>
      <c r="X28" s="214"/>
      <c r="Y28" s="214"/>
      <c r="Z28" s="214"/>
      <c r="AA28" s="214"/>
      <c r="AB28" s="214"/>
      <c r="AC28" s="214"/>
      <c r="AD28" s="214"/>
      <c r="AE28" s="214"/>
      <c r="AK28" s="214" t="s">
        <v>37</v>
      </c>
      <c r="AL28" s="214"/>
      <c r="AM28" s="214"/>
      <c r="AN28" s="214"/>
      <c r="AO28" s="214"/>
      <c r="AR28" s="31"/>
      <c r="BE28" s="205"/>
    </row>
    <row r="29" spans="2:71" s="2" customFormat="1" ht="14.45" customHeight="1">
      <c r="B29" s="35"/>
      <c r="D29" s="26" t="s">
        <v>38</v>
      </c>
      <c r="F29" s="26" t="s">
        <v>39</v>
      </c>
      <c r="L29" s="194">
        <v>0.21</v>
      </c>
      <c r="M29" s="193"/>
      <c r="N29" s="193"/>
      <c r="O29" s="193"/>
      <c r="P29" s="193"/>
      <c r="W29" s="192">
        <f>ROUND(AZ94, 2)</f>
        <v>0</v>
      </c>
      <c r="X29" s="193"/>
      <c r="Y29" s="193"/>
      <c r="Z29" s="193"/>
      <c r="AA29" s="193"/>
      <c r="AB29" s="193"/>
      <c r="AC29" s="193"/>
      <c r="AD29" s="193"/>
      <c r="AE29" s="193"/>
      <c r="AK29" s="192">
        <f>ROUND(AV94, 2)</f>
        <v>0</v>
      </c>
      <c r="AL29" s="193"/>
      <c r="AM29" s="193"/>
      <c r="AN29" s="193"/>
      <c r="AO29" s="193"/>
      <c r="AR29" s="35"/>
      <c r="BE29" s="206"/>
    </row>
    <row r="30" spans="2:71" s="2" customFormat="1" ht="14.45" customHeight="1">
      <c r="B30" s="35"/>
      <c r="F30" s="26" t="s">
        <v>40</v>
      </c>
      <c r="L30" s="194">
        <v>0.15</v>
      </c>
      <c r="M30" s="193"/>
      <c r="N30" s="193"/>
      <c r="O30" s="193"/>
      <c r="P30" s="193"/>
      <c r="W30" s="192">
        <f>ROUND(BA94, 2)</f>
        <v>0</v>
      </c>
      <c r="X30" s="193"/>
      <c r="Y30" s="193"/>
      <c r="Z30" s="193"/>
      <c r="AA30" s="193"/>
      <c r="AB30" s="193"/>
      <c r="AC30" s="193"/>
      <c r="AD30" s="193"/>
      <c r="AE30" s="193"/>
      <c r="AK30" s="192">
        <f>ROUND(AW94, 2)</f>
        <v>0</v>
      </c>
      <c r="AL30" s="193"/>
      <c r="AM30" s="193"/>
      <c r="AN30" s="193"/>
      <c r="AO30" s="193"/>
      <c r="AR30" s="35"/>
      <c r="BE30" s="206"/>
    </row>
    <row r="31" spans="2:71" s="2" customFormat="1" ht="14.45" hidden="1" customHeight="1">
      <c r="B31" s="35"/>
      <c r="F31" s="26" t="s">
        <v>41</v>
      </c>
      <c r="L31" s="194">
        <v>0.21</v>
      </c>
      <c r="M31" s="193"/>
      <c r="N31" s="193"/>
      <c r="O31" s="193"/>
      <c r="P31" s="193"/>
      <c r="W31" s="192">
        <f>ROUND(BB94, 2)</f>
        <v>0</v>
      </c>
      <c r="X31" s="193"/>
      <c r="Y31" s="193"/>
      <c r="Z31" s="193"/>
      <c r="AA31" s="193"/>
      <c r="AB31" s="193"/>
      <c r="AC31" s="193"/>
      <c r="AD31" s="193"/>
      <c r="AE31" s="193"/>
      <c r="AK31" s="192">
        <v>0</v>
      </c>
      <c r="AL31" s="193"/>
      <c r="AM31" s="193"/>
      <c r="AN31" s="193"/>
      <c r="AO31" s="193"/>
      <c r="AR31" s="35"/>
      <c r="BE31" s="206"/>
    </row>
    <row r="32" spans="2:71" s="2" customFormat="1" ht="14.45" hidden="1" customHeight="1">
      <c r="B32" s="35"/>
      <c r="F32" s="26" t="s">
        <v>42</v>
      </c>
      <c r="L32" s="194">
        <v>0.15</v>
      </c>
      <c r="M32" s="193"/>
      <c r="N32" s="193"/>
      <c r="O32" s="193"/>
      <c r="P32" s="193"/>
      <c r="W32" s="192">
        <f>ROUND(BC94, 2)</f>
        <v>0</v>
      </c>
      <c r="X32" s="193"/>
      <c r="Y32" s="193"/>
      <c r="Z32" s="193"/>
      <c r="AA32" s="193"/>
      <c r="AB32" s="193"/>
      <c r="AC32" s="193"/>
      <c r="AD32" s="193"/>
      <c r="AE32" s="193"/>
      <c r="AK32" s="192">
        <v>0</v>
      </c>
      <c r="AL32" s="193"/>
      <c r="AM32" s="193"/>
      <c r="AN32" s="193"/>
      <c r="AO32" s="193"/>
      <c r="AR32" s="35"/>
      <c r="BE32" s="206"/>
    </row>
    <row r="33" spans="2:57" s="2" customFormat="1" ht="14.45" hidden="1" customHeight="1">
      <c r="B33" s="35"/>
      <c r="F33" s="26" t="s">
        <v>43</v>
      </c>
      <c r="L33" s="194">
        <v>0</v>
      </c>
      <c r="M33" s="193"/>
      <c r="N33" s="193"/>
      <c r="O33" s="193"/>
      <c r="P33" s="193"/>
      <c r="W33" s="192">
        <f>ROUND(BD94, 2)</f>
        <v>0</v>
      </c>
      <c r="X33" s="193"/>
      <c r="Y33" s="193"/>
      <c r="Z33" s="193"/>
      <c r="AA33" s="193"/>
      <c r="AB33" s="193"/>
      <c r="AC33" s="193"/>
      <c r="AD33" s="193"/>
      <c r="AE33" s="193"/>
      <c r="AK33" s="192">
        <v>0</v>
      </c>
      <c r="AL33" s="193"/>
      <c r="AM33" s="193"/>
      <c r="AN33" s="193"/>
      <c r="AO33" s="193"/>
      <c r="AR33" s="35"/>
      <c r="BE33" s="206"/>
    </row>
    <row r="34" spans="2:57" s="1" customFormat="1" ht="6.95" customHeight="1">
      <c r="B34" s="31"/>
      <c r="AR34" s="31"/>
      <c r="BE34" s="205"/>
    </row>
    <row r="35" spans="2:57" s="1" customFormat="1" ht="25.9" customHeight="1">
      <c r="B35" s="31"/>
      <c r="C35" s="36"/>
      <c r="D35" s="37" t="s">
        <v>44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45</v>
      </c>
      <c r="U35" s="38"/>
      <c r="V35" s="38"/>
      <c r="W35" s="38"/>
      <c r="X35" s="195" t="s">
        <v>46</v>
      </c>
      <c r="Y35" s="196"/>
      <c r="Z35" s="196"/>
      <c r="AA35" s="196"/>
      <c r="AB35" s="196"/>
      <c r="AC35" s="38"/>
      <c r="AD35" s="38"/>
      <c r="AE35" s="38"/>
      <c r="AF35" s="38"/>
      <c r="AG35" s="38"/>
      <c r="AH35" s="38"/>
      <c r="AI35" s="38"/>
      <c r="AJ35" s="38"/>
      <c r="AK35" s="197">
        <f>SUM(AK26:AK33)</f>
        <v>0</v>
      </c>
      <c r="AL35" s="196"/>
      <c r="AM35" s="196"/>
      <c r="AN35" s="196"/>
      <c r="AO35" s="198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47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48</v>
      </c>
      <c r="AI49" s="41"/>
      <c r="AJ49" s="41"/>
      <c r="AK49" s="41"/>
      <c r="AL49" s="41"/>
      <c r="AM49" s="41"/>
      <c r="AN49" s="41"/>
      <c r="AO49" s="41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31"/>
      <c r="D60" s="42" t="s">
        <v>49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50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49</v>
      </c>
      <c r="AI60" s="33"/>
      <c r="AJ60" s="33"/>
      <c r="AK60" s="33"/>
      <c r="AL60" s="33"/>
      <c r="AM60" s="42" t="s">
        <v>50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31"/>
      <c r="D64" s="40" t="s">
        <v>51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52</v>
      </c>
      <c r="AI64" s="41"/>
      <c r="AJ64" s="41"/>
      <c r="AK64" s="41"/>
      <c r="AL64" s="41"/>
      <c r="AM64" s="41"/>
      <c r="AN64" s="41"/>
      <c r="AO64" s="41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31"/>
      <c r="D75" s="42" t="s">
        <v>49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50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49</v>
      </c>
      <c r="AI75" s="33"/>
      <c r="AJ75" s="33"/>
      <c r="AK75" s="33"/>
      <c r="AL75" s="33"/>
      <c r="AM75" s="42" t="s">
        <v>50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0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0" s="1" customFormat="1" ht="24.95" customHeight="1">
      <c r="B82" s="31"/>
      <c r="C82" s="20" t="s">
        <v>53</v>
      </c>
      <c r="AR82" s="31"/>
    </row>
    <row r="83" spans="1:90" s="1" customFormat="1" ht="6.95" customHeight="1">
      <c r="B83" s="31"/>
      <c r="AR83" s="31"/>
    </row>
    <row r="84" spans="1:90" s="3" customFormat="1" ht="12" customHeight="1">
      <c r="B84" s="47"/>
      <c r="C84" s="26" t="s">
        <v>12</v>
      </c>
      <c r="L84" s="3" t="str">
        <f>K5</f>
        <v>SONA6730</v>
      </c>
      <c r="AR84" s="47"/>
    </row>
    <row r="85" spans="1:90" s="4" customFormat="1" ht="36.950000000000003" customHeight="1">
      <c r="B85" s="48"/>
      <c r="C85" s="49" t="s">
        <v>15</v>
      </c>
      <c r="L85" s="183" t="str">
        <f>K6</f>
        <v>Ostrov - Hlavní třída - přeložka vodovodu</v>
      </c>
      <c r="M85" s="184"/>
      <c r="N85" s="184"/>
      <c r="O85" s="184"/>
      <c r="P85" s="184"/>
      <c r="Q85" s="184"/>
      <c r="R85" s="184"/>
      <c r="S85" s="184"/>
      <c r="T85" s="184"/>
      <c r="U85" s="184"/>
      <c r="V85" s="184"/>
      <c r="W85" s="184"/>
      <c r="X85" s="184"/>
      <c r="Y85" s="184"/>
      <c r="Z85" s="184"/>
      <c r="AA85" s="184"/>
      <c r="AB85" s="184"/>
      <c r="AC85" s="184"/>
      <c r="AD85" s="184"/>
      <c r="AE85" s="184"/>
      <c r="AF85" s="184"/>
      <c r="AG85" s="184"/>
      <c r="AH85" s="184"/>
      <c r="AI85" s="184"/>
      <c r="AJ85" s="184"/>
      <c r="AK85" s="184"/>
      <c r="AL85" s="184"/>
      <c r="AM85" s="184"/>
      <c r="AN85" s="184"/>
      <c r="AO85" s="184"/>
      <c r="AR85" s="48"/>
    </row>
    <row r="86" spans="1:90" s="1" customFormat="1" ht="6.95" customHeight="1">
      <c r="B86" s="31"/>
      <c r="AR86" s="31"/>
    </row>
    <row r="87" spans="1:90" s="1" customFormat="1" ht="12" customHeight="1">
      <c r="B87" s="31"/>
      <c r="C87" s="26" t="s">
        <v>19</v>
      </c>
      <c r="L87" s="50" t="str">
        <f>IF(K8="","",K8)</f>
        <v xml:space="preserve"> </v>
      </c>
      <c r="AI87" s="26" t="s">
        <v>21</v>
      </c>
      <c r="AM87" s="185" t="str">
        <f>IF(AN8= "","",AN8)</f>
        <v>Vyplň údaj</v>
      </c>
      <c r="AN87" s="185"/>
      <c r="AR87" s="31"/>
    </row>
    <row r="88" spans="1:90" s="1" customFormat="1" ht="6.95" customHeight="1">
      <c r="B88" s="31"/>
      <c r="AR88" s="31"/>
    </row>
    <row r="89" spans="1:90" s="1" customFormat="1" ht="15.2" customHeight="1">
      <c r="B89" s="31"/>
      <c r="C89" s="26" t="s">
        <v>22</v>
      </c>
      <c r="L89" s="3" t="str">
        <f>IF(E11= "","",E11)</f>
        <v>Město Ostrov</v>
      </c>
      <c r="AI89" s="26" t="s">
        <v>28</v>
      </c>
      <c r="AM89" s="186" t="str">
        <f>IF(E17="","",E17)</f>
        <v>Alfa projekt Otovice</v>
      </c>
      <c r="AN89" s="187"/>
      <c r="AO89" s="187"/>
      <c r="AP89" s="187"/>
      <c r="AR89" s="31"/>
      <c r="AS89" s="188" t="s">
        <v>54</v>
      </c>
      <c r="AT89" s="189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0" s="1" customFormat="1" ht="25.7" customHeight="1">
      <c r="B90" s="31"/>
      <c r="C90" s="26" t="s">
        <v>26</v>
      </c>
      <c r="L90" s="3" t="str">
        <f>IF(E14= "Vyplň údaj","",E14)</f>
        <v/>
      </c>
      <c r="AI90" s="26" t="s">
        <v>31</v>
      </c>
      <c r="AM90" s="186" t="str">
        <f>IF(E20="","",E20)</f>
        <v>Neubauerová Soňa, SK-Projekt Ostrov</v>
      </c>
      <c r="AN90" s="187"/>
      <c r="AO90" s="187"/>
      <c r="AP90" s="187"/>
      <c r="AR90" s="31"/>
      <c r="AS90" s="190"/>
      <c r="AT90" s="191"/>
      <c r="BD90" s="55"/>
    </row>
    <row r="91" spans="1:90" s="1" customFormat="1" ht="10.9" customHeight="1">
      <c r="B91" s="31"/>
      <c r="AR91" s="31"/>
      <c r="AS91" s="190"/>
      <c r="AT91" s="191"/>
      <c r="BD91" s="55"/>
    </row>
    <row r="92" spans="1:90" s="1" customFormat="1" ht="29.25" customHeight="1">
      <c r="B92" s="31"/>
      <c r="C92" s="178" t="s">
        <v>55</v>
      </c>
      <c r="D92" s="179"/>
      <c r="E92" s="179"/>
      <c r="F92" s="179"/>
      <c r="G92" s="179"/>
      <c r="H92" s="56"/>
      <c r="I92" s="180" t="s">
        <v>56</v>
      </c>
      <c r="J92" s="179"/>
      <c r="K92" s="179"/>
      <c r="L92" s="179"/>
      <c r="M92" s="179"/>
      <c r="N92" s="179"/>
      <c r="O92" s="179"/>
      <c r="P92" s="179"/>
      <c r="Q92" s="179"/>
      <c r="R92" s="179"/>
      <c r="S92" s="179"/>
      <c r="T92" s="179"/>
      <c r="U92" s="179"/>
      <c r="V92" s="179"/>
      <c r="W92" s="179"/>
      <c r="X92" s="179"/>
      <c r="Y92" s="179"/>
      <c r="Z92" s="179"/>
      <c r="AA92" s="179"/>
      <c r="AB92" s="179"/>
      <c r="AC92" s="179"/>
      <c r="AD92" s="179"/>
      <c r="AE92" s="179"/>
      <c r="AF92" s="179"/>
      <c r="AG92" s="181" t="s">
        <v>57</v>
      </c>
      <c r="AH92" s="179"/>
      <c r="AI92" s="179"/>
      <c r="AJ92" s="179"/>
      <c r="AK92" s="179"/>
      <c r="AL92" s="179"/>
      <c r="AM92" s="179"/>
      <c r="AN92" s="180" t="s">
        <v>58</v>
      </c>
      <c r="AO92" s="179"/>
      <c r="AP92" s="182"/>
      <c r="AQ92" s="57" t="s">
        <v>59</v>
      </c>
      <c r="AR92" s="31"/>
      <c r="AS92" s="58" t="s">
        <v>60</v>
      </c>
      <c r="AT92" s="59" t="s">
        <v>61</v>
      </c>
      <c r="AU92" s="59" t="s">
        <v>62</v>
      </c>
      <c r="AV92" s="59" t="s">
        <v>63</v>
      </c>
      <c r="AW92" s="59" t="s">
        <v>64</v>
      </c>
      <c r="AX92" s="59" t="s">
        <v>65</v>
      </c>
      <c r="AY92" s="59" t="s">
        <v>66</v>
      </c>
      <c r="AZ92" s="59" t="s">
        <v>67</v>
      </c>
      <c r="BA92" s="59" t="s">
        <v>68</v>
      </c>
      <c r="BB92" s="59" t="s">
        <v>69</v>
      </c>
      <c r="BC92" s="59" t="s">
        <v>70</v>
      </c>
      <c r="BD92" s="60" t="s">
        <v>71</v>
      </c>
    </row>
    <row r="93" spans="1:90" s="1" customFormat="1" ht="10.9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0" s="5" customFormat="1" ht="32.450000000000003" customHeight="1">
      <c r="B94" s="62"/>
      <c r="C94" s="63" t="s">
        <v>72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02">
        <f>ROUND(AG95,2)</f>
        <v>0</v>
      </c>
      <c r="AH94" s="202"/>
      <c r="AI94" s="202"/>
      <c r="AJ94" s="202"/>
      <c r="AK94" s="202"/>
      <c r="AL94" s="202"/>
      <c r="AM94" s="202"/>
      <c r="AN94" s="203">
        <f>SUM(AG94,AT94)</f>
        <v>0</v>
      </c>
      <c r="AO94" s="203"/>
      <c r="AP94" s="203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73</v>
      </c>
      <c r="BT94" s="71" t="s">
        <v>74</v>
      </c>
      <c r="BV94" s="71" t="s">
        <v>75</v>
      </c>
      <c r="BW94" s="71" t="s">
        <v>5</v>
      </c>
      <c r="BX94" s="71" t="s">
        <v>76</v>
      </c>
      <c r="CL94" s="71" t="s">
        <v>1</v>
      </c>
    </row>
    <row r="95" spans="1:90" s="6" customFormat="1" ht="24.75" customHeight="1">
      <c r="A95" s="72" t="s">
        <v>77</v>
      </c>
      <c r="B95" s="73"/>
      <c r="C95" s="74"/>
      <c r="D95" s="201" t="s">
        <v>13</v>
      </c>
      <c r="E95" s="201"/>
      <c r="F95" s="201"/>
      <c r="G95" s="201"/>
      <c r="H95" s="201"/>
      <c r="I95" s="75"/>
      <c r="J95" s="201" t="s">
        <v>16</v>
      </c>
      <c r="K95" s="201"/>
      <c r="L95" s="201"/>
      <c r="M95" s="201"/>
      <c r="N95" s="201"/>
      <c r="O95" s="201"/>
      <c r="P95" s="201"/>
      <c r="Q95" s="201"/>
      <c r="R95" s="201"/>
      <c r="S95" s="201"/>
      <c r="T95" s="201"/>
      <c r="U95" s="201"/>
      <c r="V95" s="201"/>
      <c r="W95" s="201"/>
      <c r="X95" s="201"/>
      <c r="Y95" s="201"/>
      <c r="Z95" s="201"/>
      <c r="AA95" s="201"/>
      <c r="AB95" s="201"/>
      <c r="AC95" s="201"/>
      <c r="AD95" s="201"/>
      <c r="AE95" s="201"/>
      <c r="AF95" s="201"/>
      <c r="AG95" s="199">
        <f>'SONA6730 - Ostrov - Hlavn...'!J28</f>
        <v>0</v>
      </c>
      <c r="AH95" s="200"/>
      <c r="AI95" s="200"/>
      <c r="AJ95" s="200"/>
      <c r="AK95" s="200"/>
      <c r="AL95" s="200"/>
      <c r="AM95" s="200"/>
      <c r="AN95" s="199">
        <f>SUM(AG95,AT95)</f>
        <v>0</v>
      </c>
      <c r="AO95" s="200"/>
      <c r="AP95" s="200"/>
      <c r="AQ95" s="76" t="s">
        <v>78</v>
      </c>
      <c r="AR95" s="73"/>
      <c r="AS95" s="77">
        <v>0</v>
      </c>
      <c r="AT95" s="78">
        <f>ROUND(SUM(AV95:AW95),2)</f>
        <v>0</v>
      </c>
      <c r="AU95" s="79">
        <f>'SONA6730 - Ostrov - Hlavn...'!P124</f>
        <v>0</v>
      </c>
      <c r="AV95" s="78">
        <f>'SONA6730 - Ostrov - Hlavn...'!J31</f>
        <v>0</v>
      </c>
      <c r="AW95" s="78">
        <f>'SONA6730 - Ostrov - Hlavn...'!J32</f>
        <v>0</v>
      </c>
      <c r="AX95" s="78">
        <f>'SONA6730 - Ostrov - Hlavn...'!J33</f>
        <v>0</v>
      </c>
      <c r="AY95" s="78">
        <f>'SONA6730 - Ostrov - Hlavn...'!J34</f>
        <v>0</v>
      </c>
      <c r="AZ95" s="78">
        <f>'SONA6730 - Ostrov - Hlavn...'!F31</f>
        <v>0</v>
      </c>
      <c r="BA95" s="78">
        <f>'SONA6730 - Ostrov - Hlavn...'!F32</f>
        <v>0</v>
      </c>
      <c r="BB95" s="78">
        <f>'SONA6730 - Ostrov - Hlavn...'!F33</f>
        <v>0</v>
      </c>
      <c r="BC95" s="78">
        <f>'SONA6730 - Ostrov - Hlavn...'!F34</f>
        <v>0</v>
      </c>
      <c r="BD95" s="80">
        <f>'SONA6730 - Ostrov - Hlavn...'!F35</f>
        <v>0</v>
      </c>
      <c r="BT95" s="81" t="s">
        <v>79</v>
      </c>
      <c r="BU95" s="81" t="s">
        <v>80</v>
      </c>
      <c r="BV95" s="81" t="s">
        <v>75</v>
      </c>
      <c r="BW95" s="81" t="s">
        <v>5</v>
      </c>
      <c r="BX95" s="81" t="s">
        <v>76</v>
      </c>
      <c r="CL95" s="81" t="s">
        <v>1</v>
      </c>
    </row>
    <row r="96" spans="1:90" s="1" customFormat="1" ht="30" customHeight="1">
      <c r="B96" s="31"/>
      <c r="AR96" s="31"/>
    </row>
    <row r="97" spans="2:44" s="1" customFormat="1" ht="6.95" customHeight="1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31"/>
    </row>
  </sheetData>
  <sheetProtection algorithmName="SHA-512" hashValue="Z02pDVtgtOF7CsBvy8KBh5fc+gQD5+zHmdlKu1eHPwutl8rSCp4UK2Bn/oJ1lBzPEvXQPRH2ft9w86WqdyAlZA==" saltValue="0AYfoFBRBlQquYj+Tp6nZ/tZQapG1Eigw9XXQVhb7VokMxdpQJPoDZ8xJupcErSILbSvYrPsgcKOYpsjCmW+Tw==" spinCount="100000" sheet="1" objects="1" scenarios="1" formatColumns="0" formatRows="0"/>
  <mergeCells count="42"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SONA6730 - Ostrov - Hlavn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25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AT2" s="16" t="s">
        <v>5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81</v>
      </c>
    </row>
    <row r="4" spans="2:46" ht="24.95" customHeight="1">
      <c r="B4" s="19"/>
      <c r="D4" s="20" t="s">
        <v>82</v>
      </c>
      <c r="L4" s="19"/>
      <c r="M4" s="82" t="s">
        <v>10</v>
      </c>
      <c r="AT4" s="16" t="s">
        <v>4</v>
      </c>
    </row>
    <row r="5" spans="2:46" ht="6.95" customHeight="1">
      <c r="B5" s="19"/>
      <c r="L5" s="19"/>
    </row>
    <row r="6" spans="2:46" s="1" customFormat="1" ht="12" customHeight="1">
      <c r="B6" s="31"/>
      <c r="D6" s="26" t="s">
        <v>15</v>
      </c>
      <c r="L6" s="31"/>
    </row>
    <row r="7" spans="2:46" s="1" customFormat="1" ht="16.5" customHeight="1">
      <c r="B7" s="31"/>
      <c r="E7" s="183" t="s">
        <v>16</v>
      </c>
      <c r="F7" s="215"/>
      <c r="G7" s="215"/>
      <c r="H7" s="215"/>
      <c r="L7" s="31"/>
    </row>
    <row r="8" spans="2:46" s="1" customFormat="1">
      <c r="B8" s="31"/>
      <c r="L8" s="31"/>
    </row>
    <row r="9" spans="2:46" s="1" customFormat="1" ht="12" customHeight="1">
      <c r="B9" s="31"/>
      <c r="D9" s="26" t="s">
        <v>17</v>
      </c>
      <c r="F9" s="24" t="s">
        <v>1</v>
      </c>
      <c r="I9" s="26" t="s">
        <v>18</v>
      </c>
      <c r="J9" s="24" t="s">
        <v>1</v>
      </c>
      <c r="L9" s="31"/>
    </row>
    <row r="10" spans="2:46" s="1" customFormat="1" ht="12" customHeight="1">
      <c r="B10" s="31"/>
      <c r="D10" s="26" t="s">
        <v>19</v>
      </c>
      <c r="F10" s="24" t="s">
        <v>20</v>
      </c>
      <c r="I10" s="26" t="s">
        <v>21</v>
      </c>
      <c r="J10" s="51" t="str">
        <f>'Rekapitulace stavby'!AN8</f>
        <v>Vyplň údaj</v>
      </c>
      <c r="L10" s="31"/>
    </row>
    <row r="11" spans="2:46" s="1" customFormat="1" ht="10.9" customHeight="1">
      <c r="B11" s="31"/>
      <c r="L11" s="31"/>
    </row>
    <row r="12" spans="2:46" s="1" customFormat="1" ht="12" customHeight="1">
      <c r="B12" s="31"/>
      <c r="D12" s="26" t="s">
        <v>22</v>
      </c>
      <c r="I12" s="26" t="s">
        <v>23</v>
      </c>
      <c r="J12" s="24" t="s">
        <v>1</v>
      </c>
      <c r="L12" s="31"/>
    </row>
    <row r="13" spans="2:46" s="1" customFormat="1" ht="18" customHeight="1">
      <c r="B13" s="31"/>
      <c r="E13" s="24" t="s">
        <v>24</v>
      </c>
      <c r="I13" s="26" t="s">
        <v>25</v>
      </c>
      <c r="J13" s="24" t="s">
        <v>1</v>
      </c>
      <c r="L13" s="31"/>
    </row>
    <row r="14" spans="2:46" s="1" customFormat="1" ht="6.95" customHeight="1">
      <c r="B14" s="31"/>
      <c r="L14" s="31"/>
    </row>
    <row r="15" spans="2:46" s="1" customFormat="1" ht="12" customHeight="1">
      <c r="B15" s="31"/>
      <c r="D15" s="26" t="s">
        <v>26</v>
      </c>
      <c r="I15" s="26" t="s">
        <v>23</v>
      </c>
      <c r="J15" s="27" t="str">
        <f>'Rekapitulace stavby'!AN13</f>
        <v>Vyplň údaj</v>
      </c>
      <c r="L15" s="31"/>
    </row>
    <row r="16" spans="2:46" s="1" customFormat="1" ht="18" customHeight="1">
      <c r="B16" s="31"/>
      <c r="E16" s="216" t="str">
        <f>'Rekapitulace stavby'!E14</f>
        <v>Vyplň údaj</v>
      </c>
      <c r="F16" s="207"/>
      <c r="G16" s="207"/>
      <c r="H16" s="207"/>
      <c r="I16" s="26" t="s">
        <v>25</v>
      </c>
      <c r="J16" s="27" t="str">
        <f>'Rekapitulace stavby'!AN14</f>
        <v>Vyplň údaj</v>
      </c>
      <c r="L16" s="31"/>
    </row>
    <row r="17" spans="2:12" s="1" customFormat="1" ht="6.95" customHeight="1">
      <c r="B17" s="31"/>
      <c r="L17" s="31"/>
    </row>
    <row r="18" spans="2:12" s="1" customFormat="1" ht="12" customHeight="1">
      <c r="B18" s="31"/>
      <c r="D18" s="26" t="s">
        <v>28</v>
      </c>
      <c r="I18" s="26" t="s">
        <v>23</v>
      </c>
      <c r="J18" s="24" t="s">
        <v>1</v>
      </c>
      <c r="L18" s="31"/>
    </row>
    <row r="19" spans="2:12" s="1" customFormat="1" ht="18" customHeight="1">
      <c r="B19" s="31"/>
      <c r="E19" s="24" t="s">
        <v>29</v>
      </c>
      <c r="I19" s="26" t="s">
        <v>25</v>
      </c>
      <c r="J19" s="24" t="s">
        <v>1</v>
      </c>
      <c r="L19" s="31"/>
    </row>
    <row r="20" spans="2:12" s="1" customFormat="1" ht="6.95" customHeight="1">
      <c r="B20" s="31"/>
      <c r="L20" s="31"/>
    </row>
    <row r="21" spans="2:12" s="1" customFormat="1" ht="12" customHeight="1">
      <c r="B21" s="31"/>
      <c r="D21" s="26" t="s">
        <v>31</v>
      </c>
      <c r="I21" s="26" t="s">
        <v>23</v>
      </c>
      <c r="J21" s="24" t="s">
        <v>1</v>
      </c>
      <c r="L21" s="31"/>
    </row>
    <row r="22" spans="2:12" s="1" customFormat="1" ht="18" customHeight="1">
      <c r="B22" s="31"/>
      <c r="E22" s="24" t="s">
        <v>32</v>
      </c>
      <c r="I22" s="26" t="s">
        <v>25</v>
      </c>
      <c r="J22" s="24" t="s">
        <v>1</v>
      </c>
      <c r="L22" s="31"/>
    </row>
    <row r="23" spans="2:12" s="1" customFormat="1" ht="6.95" customHeight="1">
      <c r="B23" s="31"/>
      <c r="L23" s="31"/>
    </row>
    <row r="24" spans="2:12" s="1" customFormat="1" ht="12" customHeight="1">
      <c r="B24" s="31"/>
      <c r="D24" s="26" t="s">
        <v>33</v>
      </c>
      <c r="L24" s="31"/>
    </row>
    <row r="25" spans="2:12" s="7" customFormat="1" ht="16.5" customHeight="1">
      <c r="B25" s="83"/>
      <c r="E25" s="211" t="s">
        <v>1</v>
      </c>
      <c r="F25" s="211"/>
      <c r="G25" s="211"/>
      <c r="H25" s="211"/>
      <c r="L25" s="83"/>
    </row>
    <row r="26" spans="2:12" s="1" customFormat="1" ht="6.95" customHeight="1">
      <c r="B26" s="31"/>
      <c r="L26" s="31"/>
    </row>
    <row r="27" spans="2:12" s="1" customFormat="1" ht="6.95" customHeight="1">
      <c r="B27" s="31"/>
      <c r="D27" s="52"/>
      <c r="E27" s="52"/>
      <c r="F27" s="52"/>
      <c r="G27" s="52"/>
      <c r="H27" s="52"/>
      <c r="I27" s="52"/>
      <c r="J27" s="52"/>
      <c r="K27" s="52"/>
      <c r="L27" s="31"/>
    </row>
    <row r="28" spans="2:12" s="1" customFormat="1" ht="25.35" customHeight="1">
      <c r="B28" s="31"/>
      <c r="D28" s="84" t="s">
        <v>34</v>
      </c>
      <c r="J28" s="65">
        <f>ROUND(J124, 2)</f>
        <v>0</v>
      </c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14.45" customHeight="1">
      <c r="B30" s="31"/>
      <c r="F30" s="34" t="s">
        <v>36</v>
      </c>
      <c r="I30" s="34" t="s">
        <v>35</v>
      </c>
      <c r="J30" s="34" t="s">
        <v>37</v>
      </c>
      <c r="L30" s="31"/>
    </row>
    <row r="31" spans="2:12" s="1" customFormat="1" ht="14.45" customHeight="1">
      <c r="B31" s="31"/>
      <c r="D31" s="54" t="s">
        <v>38</v>
      </c>
      <c r="E31" s="26" t="s">
        <v>39</v>
      </c>
      <c r="F31" s="85">
        <f>ROUND((SUM(BE124:BE324)),  2)</f>
        <v>0</v>
      </c>
      <c r="I31" s="86">
        <v>0.21</v>
      </c>
      <c r="J31" s="85">
        <f>ROUND(((SUM(BE124:BE324))*I31),  2)</f>
        <v>0</v>
      </c>
      <c r="L31" s="31"/>
    </row>
    <row r="32" spans="2:12" s="1" customFormat="1" ht="14.45" customHeight="1">
      <c r="B32" s="31"/>
      <c r="E32" s="26" t="s">
        <v>40</v>
      </c>
      <c r="F32" s="85">
        <f>ROUND((SUM(BF124:BF324)),  2)</f>
        <v>0</v>
      </c>
      <c r="I32" s="86">
        <v>0.15</v>
      </c>
      <c r="J32" s="85">
        <f>ROUND(((SUM(BF124:BF324))*I32),  2)</f>
        <v>0</v>
      </c>
      <c r="L32" s="31"/>
    </row>
    <row r="33" spans="2:12" s="1" customFormat="1" ht="14.45" hidden="1" customHeight="1">
      <c r="B33" s="31"/>
      <c r="E33" s="26" t="s">
        <v>41</v>
      </c>
      <c r="F33" s="85">
        <f>ROUND((SUM(BG124:BG324)),  2)</f>
        <v>0</v>
      </c>
      <c r="I33" s="86">
        <v>0.21</v>
      </c>
      <c r="J33" s="85">
        <f>0</f>
        <v>0</v>
      </c>
      <c r="L33" s="31"/>
    </row>
    <row r="34" spans="2:12" s="1" customFormat="1" ht="14.45" hidden="1" customHeight="1">
      <c r="B34" s="31"/>
      <c r="E34" s="26" t="s">
        <v>42</v>
      </c>
      <c r="F34" s="85">
        <f>ROUND((SUM(BH124:BH324)),  2)</f>
        <v>0</v>
      </c>
      <c r="I34" s="86">
        <v>0.15</v>
      </c>
      <c r="J34" s="85">
        <f>0</f>
        <v>0</v>
      </c>
      <c r="L34" s="31"/>
    </row>
    <row r="35" spans="2:12" s="1" customFormat="1" ht="14.45" hidden="1" customHeight="1">
      <c r="B35" s="31"/>
      <c r="E35" s="26" t="s">
        <v>43</v>
      </c>
      <c r="F35" s="85">
        <f>ROUND((SUM(BI124:BI324)),  2)</f>
        <v>0</v>
      </c>
      <c r="I35" s="86">
        <v>0</v>
      </c>
      <c r="J35" s="85">
        <f>0</f>
        <v>0</v>
      </c>
      <c r="L35" s="31"/>
    </row>
    <row r="36" spans="2:12" s="1" customFormat="1" ht="6.95" customHeight="1">
      <c r="B36" s="31"/>
      <c r="L36" s="31"/>
    </row>
    <row r="37" spans="2:12" s="1" customFormat="1" ht="25.35" customHeight="1">
      <c r="B37" s="31"/>
      <c r="C37" s="87"/>
      <c r="D37" s="88" t="s">
        <v>44</v>
      </c>
      <c r="E37" s="56"/>
      <c r="F37" s="56"/>
      <c r="G37" s="89" t="s">
        <v>45</v>
      </c>
      <c r="H37" s="90" t="s">
        <v>46</v>
      </c>
      <c r="I37" s="56"/>
      <c r="J37" s="91">
        <f>SUM(J28:J35)</f>
        <v>0</v>
      </c>
      <c r="K37" s="92"/>
      <c r="L37" s="31"/>
    </row>
    <row r="38" spans="2:12" s="1" customFormat="1" ht="14.45" customHeight="1">
      <c r="B38" s="31"/>
      <c r="L38" s="31"/>
    </row>
    <row r="39" spans="2:12" ht="14.45" customHeight="1">
      <c r="B39" s="19"/>
      <c r="L39" s="19"/>
    </row>
    <row r="40" spans="2:12" ht="14.45" customHeight="1">
      <c r="B40" s="19"/>
      <c r="L40" s="19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49</v>
      </c>
      <c r="E61" s="33"/>
      <c r="F61" s="93" t="s">
        <v>50</v>
      </c>
      <c r="G61" s="42" t="s">
        <v>49</v>
      </c>
      <c r="H61" s="33"/>
      <c r="I61" s="33"/>
      <c r="J61" s="94" t="s">
        <v>50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49</v>
      </c>
      <c r="E76" s="33"/>
      <c r="F76" s="93" t="s">
        <v>50</v>
      </c>
      <c r="G76" s="42" t="s">
        <v>49</v>
      </c>
      <c r="H76" s="33"/>
      <c r="I76" s="33"/>
      <c r="J76" s="94" t="s">
        <v>50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83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15</v>
      </c>
      <c r="L84" s="31"/>
    </row>
    <row r="85" spans="2:47" s="1" customFormat="1" ht="16.5" customHeight="1">
      <c r="B85" s="31"/>
      <c r="E85" s="183" t="str">
        <f>E7</f>
        <v>Ostrov - Hlavní třída - přeložka vodovodu</v>
      </c>
      <c r="F85" s="215"/>
      <c r="G85" s="215"/>
      <c r="H85" s="215"/>
      <c r="L85" s="31"/>
    </row>
    <row r="86" spans="2:47" s="1" customFormat="1" ht="6.95" customHeight="1">
      <c r="B86" s="31"/>
      <c r="L86" s="31"/>
    </row>
    <row r="87" spans="2:47" s="1" customFormat="1" ht="12" customHeight="1">
      <c r="B87" s="31"/>
      <c r="C87" s="26" t="s">
        <v>19</v>
      </c>
      <c r="F87" s="24" t="str">
        <f>F10</f>
        <v xml:space="preserve"> </v>
      </c>
      <c r="I87" s="26" t="s">
        <v>21</v>
      </c>
      <c r="J87" s="51" t="str">
        <f>IF(J10="","",J10)</f>
        <v>Vyplň údaj</v>
      </c>
      <c r="L87" s="31"/>
    </row>
    <row r="88" spans="2:47" s="1" customFormat="1" ht="6.95" customHeight="1">
      <c r="B88" s="31"/>
      <c r="L88" s="31"/>
    </row>
    <row r="89" spans="2:47" s="1" customFormat="1" ht="15.2" customHeight="1">
      <c r="B89" s="31"/>
      <c r="C89" s="26" t="s">
        <v>22</v>
      </c>
      <c r="F89" s="24" t="str">
        <f>E13</f>
        <v>Město Ostrov</v>
      </c>
      <c r="I89" s="26" t="s">
        <v>28</v>
      </c>
      <c r="J89" s="29" t="str">
        <f>E19</f>
        <v>Alfa projekt Otovice</v>
      </c>
      <c r="L89" s="31"/>
    </row>
    <row r="90" spans="2:47" s="1" customFormat="1" ht="25.7" customHeight="1">
      <c r="B90" s="31"/>
      <c r="C90" s="26" t="s">
        <v>26</v>
      </c>
      <c r="F90" s="24" t="str">
        <f>IF(E16="","",E16)</f>
        <v>Vyplň údaj</v>
      </c>
      <c r="I90" s="26" t="s">
        <v>31</v>
      </c>
      <c r="J90" s="29" t="str">
        <f>E22</f>
        <v>Neubauerová Soňa, SK-Projekt Ostrov</v>
      </c>
      <c r="L90" s="31"/>
    </row>
    <row r="91" spans="2:47" s="1" customFormat="1" ht="10.35" customHeight="1">
      <c r="B91" s="31"/>
      <c r="L91" s="31"/>
    </row>
    <row r="92" spans="2:47" s="1" customFormat="1" ht="29.25" customHeight="1">
      <c r="B92" s="31"/>
      <c r="C92" s="95" t="s">
        <v>84</v>
      </c>
      <c r="D92" s="87"/>
      <c r="E92" s="87"/>
      <c r="F92" s="87"/>
      <c r="G92" s="87"/>
      <c r="H92" s="87"/>
      <c r="I92" s="87"/>
      <c r="J92" s="96" t="s">
        <v>85</v>
      </c>
      <c r="K92" s="87"/>
      <c r="L92" s="31"/>
    </row>
    <row r="93" spans="2:47" s="1" customFormat="1" ht="10.35" customHeight="1">
      <c r="B93" s="31"/>
      <c r="L93" s="31"/>
    </row>
    <row r="94" spans="2:47" s="1" customFormat="1" ht="22.9" customHeight="1">
      <c r="B94" s="31"/>
      <c r="C94" s="97" t="s">
        <v>86</v>
      </c>
      <c r="J94" s="65">
        <f>J124</f>
        <v>0</v>
      </c>
      <c r="L94" s="31"/>
      <c r="AU94" s="16" t="s">
        <v>87</v>
      </c>
    </row>
    <row r="95" spans="2:47" s="8" customFormat="1" ht="24.95" customHeight="1">
      <c r="B95" s="98"/>
      <c r="D95" s="99" t="s">
        <v>88</v>
      </c>
      <c r="E95" s="100"/>
      <c r="F95" s="100"/>
      <c r="G95" s="100"/>
      <c r="H95" s="100"/>
      <c r="I95" s="100"/>
      <c r="J95" s="101">
        <f>J125</f>
        <v>0</v>
      </c>
      <c r="L95" s="98"/>
    </row>
    <row r="96" spans="2:47" s="9" customFormat="1" ht="19.899999999999999" customHeight="1">
      <c r="B96" s="102"/>
      <c r="D96" s="103" t="s">
        <v>89</v>
      </c>
      <c r="E96" s="104"/>
      <c r="F96" s="104"/>
      <c r="G96" s="104"/>
      <c r="H96" s="104"/>
      <c r="I96" s="104"/>
      <c r="J96" s="105">
        <f>J126</f>
        <v>0</v>
      </c>
      <c r="L96" s="102"/>
    </row>
    <row r="97" spans="2:12" s="9" customFormat="1" ht="19.899999999999999" customHeight="1">
      <c r="B97" s="102"/>
      <c r="D97" s="103" t="s">
        <v>90</v>
      </c>
      <c r="E97" s="104"/>
      <c r="F97" s="104"/>
      <c r="G97" s="104"/>
      <c r="H97" s="104"/>
      <c r="I97" s="104"/>
      <c r="J97" s="105">
        <f>J203</f>
        <v>0</v>
      </c>
      <c r="L97" s="102"/>
    </row>
    <row r="98" spans="2:12" s="9" customFormat="1" ht="19.899999999999999" customHeight="1">
      <c r="B98" s="102"/>
      <c r="D98" s="103" t="s">
        <v>91</v>
      </c>
      <c r="E98" s="104"/>
      <c r="F98" s="104"/>
      <c r="G98" s="104"/>
      <c r="H98" s="104"/>
      <c r="I98" s="104"/>
      <c r="J98" s="105">
        <f>J205</f>
        <v>0</v>
      </c>
      <c r="L98" s="102"/>
    </row>
    <row r="99" spans="2:12" s="9" customFormat="1" ht="19.899999999999999" customHeight="1">
      <c r="B99" s="102"/>
      <c r="D99" s="103" t="s">
        <v>92</v>
      </c>
      <c r="E99" s="104"/>
      <c r="F99" s="104"/>
      <c r="G99" s="104"/>
      <c r="H99" s="104"/>
      <c r="I99" s="104"/>
      <c r="J99" s="105">
        <f>J214</f>
        <v>0</v>
      </c>
      <c r="L99" s="102"/>
    </row>
    <row r="100" spans="2:12" s="9" customFormat="1" ht="19.899999999999999" customHeight="1">
      <c r="B100" s="102"/>
      <c r="D100" s="103" t="s">
        <v>93</v>
      </c>
      <c r="E100" s="104"/>
      <c r="F100" s="104"/>
      <c r="G100" s="104"/>
      <c r="H100" s="104"/>
      <c r="I100" s="104"/>
      <c r="J100" s="105">
        <f>J221</f>
        <v>0</v>
      </c>
      <c r="L100" s="102"/>
    </row>
    <row r="101" spans="2:12" s="9" customFormat="1" ht="19.899999999999999" customHeight="1">
      <c r="B101" s="102"/>
      <c r="D101" s="103" t="s">
        <v>94</v>
      </c>
      <c r="E101" s="104"/>
      <c r="F101" s="104"/>
      <c r="G101" s="104"/>
      <c r="H101" s="104"/>
      <c r="I101" s="104"/>
      <c r="J101" s="105">
        <f>J240</f>
        <v>0</v>
      </c>
      <c r="L101" s="102"/>
    </row>
    <row r="102" spans="2:12" s="9" customFormat="1" ht="19.899999999999999" customHeight="1">
      <c r="B102" s="102"/>
      <c r="D102" s="103" t="s">
        <v>95</v>
      </c>
      <c r="E102" s="104"/>
      <c r="F102" s="104"/>
      <c r="G102" s="104"/>
      <c r="H102" s="104"/>
      <c r="I102" s="104"/>
      <c r="J102" s="105">
        <f>J262</f>
        <v>0</v>
      </c>
      <c r="L102" s="102"/>
    </row>
    <row r="103" spans="2:12" s="9" customFormat="1" ht="19.899999999999999" customHeight="1">
      <c r="B103" s="102"/>
      <c r="D103" s="103" t="s">
        <v>96</v>
      </c>
      <c r="E103" s="104"/>
      <c r="F103" s="104"/>
      <c r="G103" s="104"/>
      <c r="H103" s="104"/>
      <c r="I103" s="104"/>
      <c r="J103" s="105">
        <f>J278</f>
        <v>0</v>
      </c>
      <c r="L103" s="102"/>
    </row>
    <row r="104" spans="2:12" s="9" customFormat="1" ht="19.899999999999999" customHeight="1">
      <c r="B104" s="102"/>
      <c r="D104" s="103" t="s">
        <v>97</v>
      </c>
      <c r="E104" s="104"/>
      <c r="F104" s="104"/>
      <c r="G104" s="104"/>
      <c r="H104" s="104"/>
      <c r="I104" s="104"/>
      <c r="J104" s="105">
        <f>J304</f>
        <v>0</v>
      </c>
      <c r="L104" s="102"/>
    </row>
    <row r="105" spans="2:12" s="9" customFormat="1" ht="19.899999999999999" customHeight="1">
      <c r="B105" s="102"/>
      <c r="D105" s="103" t="s">
        <v>98</v>
      </c>
      <c r="E105" s="104"/>
      <c r="F105" s="104"/>
      <c r="G105" s="104"/>
      <c r="H105" s="104"/>
      <c r="I105" s="104"/>
      <c r="J105" s="105">
        <f>J313</f>
        <v>0</v>
      </c>
      <c r="L105" s="102"/>
    </row>
    <row r="106" spans="2:12" s="8" customFormat="1" ht="24.95" customHeight="1">
      <c r="B106" s="98"/>
      <c r="D106" s="99" t="s">
        <v>99</v>
      </c>
      <c r="E106" s="100"/>
      <c r="F106" s="100"/>
      <c r="G106" s="100"/>
      <c r="H106" s="100"/>
      <c r="I106" s="100"/>
      <c r="J106" s="101">
        <f>J315</f>
        <v>0</v>
      </c>
      <c r="L106" s="98"/>
    </row>
    <row r="107" spans="2:12" s="1" customFormat="1" ht="21.75" customHeight="1">
      <c r="B107" s="31"/>
      <c r="L107" s="31"/>
    </row>
    <row r="108" spans="2:12" s="1" customFormat="1" ht="6.95" customHeight="1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31"/>
    </row>
    <row r="112" spans="2:12" s="1" customFormat="1" ht="6.95" customHeight="1">
      <c r="B112" s="45"/>
      <c r="C112" s="46"/>
      <c r="D112" s="46"/>
      <c r="E112" s="46"/>
      <c r="F112" s="46"/>
      <c r="G112" s="46"/>
      <c r="H112" s="46"/>
      <c r="I112" s="46"/>
      <c r="J112" s="46"/>
      <c r="K112" s="46"/>
      <c r="L112" s="31"/>
    </row>
    <row r="113" spans="2:65" s="1" customFormat="1" ht="24.95" customHeight="1">
      <c r="B113" s="31"/>
      <c r="C113" s="20" t="s">
        <v>100</v>
      </c>
      <c r="L113" s="31"/>
    </row>
    <row r="114" spans="2:65" s="1" customFormat="1" ht="6.95" customHeight="1">
      <c r="B114" s="31"/>
      <c r="L114" s="31"/>
    </row>
    <row r="115" spans="2:65" s="1" customFormat="1" ht="12" customHeight="1">
      <c r="B115" s="31"/>
      <c r="C115" s="26" t="s">
        <v>15</v>
      </c>
      <c r="L115" s="31"/>
    </row>
    <row r="116" spans="2:65" s="1" customFormat="1" ht="16.5" customHeight="1">
      <c r="B116" s="31"/>
      <c r="E116" s="183" t="str">
        <f>E7</f>
        <v>Ostrov - Hlavní třída - přeložka vodovodu</v>
      </c>
      <c r="F116" s="215"/>
      <c r="G116" s="215"/>
      <c r="H116" s="215"/>
      <c r="L116" s="31"/>
    </row>
    <row r="117" spans="2:65" s="1" customFormat="1" ht="6.95" customHeight="1">
      <c r="B117" s="31"/>
      <c r="L117" s="31"/>
    </row>
    <row r="118" spans="2:65" s="1" customFormat="1" ht="12" customHeight="1">
      <c r="B118" s="31"/>
      <c r="C118" s="26" t="s">
        <v>19</v>
      </c>
      <c r="F118" s="24" t="str">
        <f>F10</f>
        <v xml:space="preserve"> </v>
      </c>
      <c r="I118" s="26" t="s">
        <v>21</v>
      </c>
      <c r="J118" s="51" t="str">
        <f>IF(J10="","",J10)</f>
        <v>Vyplň údaj</v>
      </c>
      <c r="L118" s="31"/>
    </row>
    <row r="119" spans="2:65" s="1" customFormat="1" ht="6.95" customHeight="1">
      <c r="B119" s="31"/>
      <c r="L119" s="31"/>
    </row>
    <row r="120" spans="2:65" s="1" customFormat="1" ht="15.2" customHeight="1">
      <c r="B120" s="31"/>
      <c r="C120" s="26" t="s">
        <v>22</v>
      </c>
      <c r="F120" s="24" t="str">
        <f>E13</f>
        <v>Město Ostrov</v>
      </c>
      <c r="I120" s="26" t="s">
        <v>28</v>
      </c>
      <c r="J120" s="29" t="str">
        <f>E19</f>
        <v>Alfa projekt Otovice</v>
      </c>
      <c r="L120" s="31"/>
    </row>
    <row r="121" spans="2:65" s="1" customFormat="1" ht="25.7" customHeight="1">
      <c r="B121" s="31"/>
      <c r="C121" s="26" t="s">
        <v>26</v>
      </c>
      <c r="F121" s="24" t="str">
        <f>IF(E16="","",E16)</f>
        <v>Vyplň údaj</v>
      </c>
      <c r="I121" s="26" t="s">
        <v>31</v>
      </c>
      <c r="J121" s="29" t="str">
        <f>E22</f>
        <v>Neubauerová Soňa, SK-Projekt Ostrov</v>
      </c>
      <c r="L121" s="31"/>
    </row>
    <row r="122" spans="2:65" s="1" customFormat="1" ht="10.35" customHeight="1">
      <c r="B122" s="31"/>
      <c r="L122" s="31"/>
    </row>
    <row r="123" spans="2:65" s="10" customFormat="1" ht="29.25" customHeight="1">
      <c r="B123" s="106"/>
      <c r="C123" s="107" t="s">
        <v>101</v>
      </c>
      <c r="D123" s="108" t="s">
        <v>59</v>
      </c>
      <c r="E123" s="108" t="s">
        <v>55</v>
      </c>
      <c r="F123" s="108" t="s">
        <v>56</v>
      </c>
      <c r="G123" s="108" t="s">
        <v>102</v>
      </c>
      <c r="H123" s="108" t="s">
        <v>103</v>
      </c>
      <c r="I123" s="108" t="s">
        <v>104</v>
      </c>
      <c r="J123" s="109" t="s">
        <v>85</v>
      </c>
      <c r="K123" s="110" t="s">
        <v>105</v>
      </c>
      <c r="L123" s="106"/>
      <c r="M123" s="58" t="s">
        <v>1</v>
      </c>
      <c r="N123" s="59" t="s">
        <v>38</v>
      </c>
      <c r="O123" s="59" t="s">
        <v>106</v>
      </c>
      <c r="P123" s="59" t="s">
        <v>107</v>
      </c>
      <c r="Q123" s="59" t="s">
        <v>108</v>
      </c>
      <c r="R123" s="59" t="s">
        <v>109</v>
      </c>
      <c r="S123" s="59" t="s">
        <v>110</v>
      </c>
      <c r="T123" s="60" t="s">
        <v>111</v>
      </c>
    </row>
    <row r="124" spans="2:65" s="1" customFormat="1" ht="22.9" customHeight="1">
      <c r="B124" s="31"/>
      <c r="C124" s="63" t="s">
        <v>112</v>
      </c>
      <c r="J124" s="111">
        <f>BK124</f>
        <v>0</v>
      </c>
      <c r="L124" s="31"/>
      <c r="M124" s="61"/>
      <c r="N124" s="52"/>
      <c r="O124" s="52"/>
      <c r="P124" s="112">
        <f>P125+P315</f>
        <v>0</v>
      </c>
      <c r="Q124" s="52"/>
      <c r="R124" s="112">
        <f>R125+R315</f>
        <v>5.0325000000000006</v>
      </c>
      <c r="S124" s="52"/>
      <c r="T124" s="113">
        <f>T125+T315</f>
        <v>51.418770000000002</v>
      </c>
      <c r="AT124" s="16" t="s">
        <v>73</v>
      </c>
      <c r="AU124" s="16" t="s">
        <v>87</v>
      </c>
      <c r="BK124" s="114">
        <f>BK125+BK315</f>
        <v>0</v>
      </c>
    </row>
    <row r="125" spans="2:65" s="11" customFormat="1" ht="25.9" customHeight="1">
      <c r="B125" s="115"/>
      <c r="D125" s="116" t="s">
        <v>73</v>
      </c>
      <c r="E125" s="117" t="s">
        <v>113</v>
      </c>
      <c r="F125" s="117" t="s">
        <v>114</v>
      </c>
      <c r="I125" s="118"/>
      <c r="J125" s="119">
        <f>BK125</f>
        <v>0</v>
      </c>
      <c r="L125" s="115"/>
      <c r="M125" s="120"/>
      <c r="P125" s="121">
        <f>P126+P203+P205+P214+P221+P240+P262+P278+P304+P313</f>
        <v>0</v>
      </c>
      <c r="R125" s="121">
        <f>R126+R203+R205+R214+R221+R240+R262+R278+R304+R313</f>
        <v>5.0325000000000006</v>
      </c>
      <c r="T125" s="122">
        <f>T126+T203+T205+T214+T221+T240+T262+T278+T304+T313</f>
        <v>51.418770000000002</v>
      </c>
      <c r="AR125" s="116" t="s">
        <v>79</v>
      </c>
      <c r="AT125" s="123" t="s">
        <v>73</v>
      </c>
      <c r="AU125" s="123" t="s">
        <v>74</v>
      </c>
      <c r="AY125" s="116" t="s">
        <v>115</v>
      </c>
      <c r="BK125" s="124">
        <f>BK126+BK203+BK205+BK214+BK221+BK240+BK262+BK278+BK304+BK313</f>
        <v>0</v>
      </c>
    </row>
    <row r="126" spans="2:65" s="11" customFormat="1" ht="22.9" customHeight="1">
      <c r="B126" s="115"/>
      <c r="D126" s="116" t="s">
        <v>73</v>
      </c>
      <c r="E126" s="125" t="s">
        <v>79</v>
      </c>
      <c r="F126" s="125" t="s">
        <v>116</v>
      </c>
      <c r="I126" s="118"/>
      <c r="J126" s="126">
        <f>BK126</f>
        <v>0</v>
      </c>
      <c r="L126" s="115"/>
      <c r="M126" s="120"/>
      <c r="P126" s="121">
        <f>SUM(P127:P202)</f>
        <v>0</v>
      </c>
      <c r="R126" s="121">
        <f>SUM(R127:R202)</f>
        <v>0.73846000000000001</v>
      </c>
      <c r="T126" s="122">
        <f>SUM(T127:T202)</f>
        <v>0</v>
      </c>
      <c r="AR126" s="116" t="s">
        <v>79</v>
      </c>
      <c r="AT126" s="123" t="s">
        <v>73</v>
      </c>
      <c r="AU126" s="123" t="s">
        <v>79</v>
      </c>
      <c r="AY126" s="116" t="s">
        <v>115</v>
      </c>
      <c r="BK126" s="124">
        <f>SUM(BK127:BK202)</f>
        <v>0</v>
      </c>
    </row>
    <row r="127" spans="2:65" s="1" customFormat="1" ht="16.5" customHeight="1">
      <c r="B127" s="31"/>
      <c r="C127" s="127" t="s">
        <v>79</v>
      </c>
      <c r="D127" s="127" t="s">
        <v>117</v>
      </c>
      <c r="E127" s="128" t="s">
        <v>118</v>
      </c>
      <c r="F127" s="129" t="s">
        <v>119</v>
      </c>
      <c r="G127" s="130" t="s">
        <v>120</v>
      </c>
      <c r="H127" s="131">
        <v>7</v>
      </c>
      <c r="I127" s="132"/>
      <c r="J127" s="131">
        <f>ROUND(I127*H127,2)</f>
        <v>0</v>
      </c>
      <c r="K127" s="133"/>
      <c r="L127" s="31"/>
      <c r="M127" s="134" t="s">
        <v>1</v>
      </c>
      <c r="N127" s="135" t="s">
        <v>39</v>
      </c>
      <c r="P127" s="136">
        <f>O127*H127</f>
        <v>0</v>
      </c>
      <c r="Q127" s="136">
        <v>3.6900000000000002E-2</v>
      </c>
      <c r="R127" s="136">
        <f>Q127*H127</f>
        <v>0.25830000000000003</v>
      </c>
      <c r="S127" s="136">
        <v>0</v>
      </c>
      <c r="T127" s="137">
        <f>S127*H127</f>
        <v>0</v>
      </c>
      <c r="AR127" s="138" t="s">
        <v>121</v>
      </c>
      <c r="AT127" s="138" t="s">
        <v>117</v>
      </c>
      <c r="AU127" s="138" t="s">
        <v>81</v>
      </c>
      <c r="AY127" s="16" t="s">
        <v>115</v>
      </c>
      <c r="BE127" s="139">
        <f>IF(N127="základní",J127,0)</f>
        <v>0</v>
      </c>
      <c r="BF127" s="139">
        <f>IF(N127="snížená",J127,0)</f>
        <v>0</v>
      </c>
      <c r="BG127" s="139">
        <f>IF(N127="zákl. přenesená",J127,0)</f>
        <v>0</v>
      </c>
      <c r="BH127" s="139">
        <f>IF(N127="sníž. přenesená",J127,0)</f>
        <v>0</v>
      </c>
      <c r="BI127" s="139">
        <f>IF(N127="nulová",J127,0)</f>
        <v>0</v>
      </c>
      <c r="BJ127" s="16" t="s">
        <v>79</v>
      </c>
      <c r="BK127" s="139">
        <f>ROUND(I127*H127,2)</f>
        <v>0</v>
      </c>
      <c r="BL127" s="16" t="s">
        <v>121</v>
      </c>
      <c r="BM127" s="138" t="s">
        <v>122</v>
      </c>
    </row>
    <row r="128" spans="2:65" s="12" customFormat="1">
      <c r="B128" s="140"/>
      <c r="D128" s="141" t="s">
        <v>123</v>
      </c>
      <c r="E128" s="142" t="s">
        <v>1</v>
      </c>
      <c r="F128" s="143" t="s">
        <v>124</v>
      </c>
      <c r="H128" s="144">
        <v>7</v>
      </c>
      <c r="I128" s="145"/>
      <c r="L128" s="140"/>
      <c r="M128" s="146"/>
      <c r="T128" s="147"/>
      <c r="AT128" s="142" t="s">
        <v>123</v>
      </c>
      <c r="AU128" s="142" t="s">
        <v>81</v>
      </c>
      <c r="AV128" s="12" t="s">
        <v>81</v>
      </c>
      <c r="AW128" s="12" t="s">
        <v>30</v>
      </c>
      <c r="AX128" s="12" t="s">
        <v>79</v>
      </c>
      <c r="AY128" s="142" t="s">
        <v>115</v>
      </c>
    </row>
    <row r="129" spans="2:65" s="1" customFormat="1" ht="24.2" customHeight="1">
      <c r="B129" s="31"/>
      <c r="C129" s="127" t="s">
        <v>81</v>
      </c>
      <c r="D129" s="127" t="s">
        <v>117</v>
      </c>
      <c r="E129" s="128" t="s">
        <v>125</v>
      </c>
      <c r="F129" s="129" t="s">
        <v>126</v>
      </c>
      <c r="G129" s="130" t="s">
        <v>127</v>
      </c>
      <c r="H129" s="131">
        <v>13.5</v>
      </c>
      <c r="I129" s="132"/>
      <c r="J129" s="131">
        <f>ROUND(I129*H129,2)</f>
        <v>0</v>
      </c>
      <c r="K129" s="133"/>
      <c r="L129" s="31"/>
      <c r="M129" s="134" t="s">
        <v>1</v>
      </c>
      <c r="N129" s="135" t="s">
        <v>39</v>
      </c>
      <c r="P129" s="136">
        <f>O129*H129</f>
        <v>0</v>
      </c>
      <c r="Q129" s="136">
        <v>0</v>
      </c>
      <c r="R129" s="136">
        <f>Q129*H129</f>
        <v>0</v>
      </c>
      <c r="S129" s="136">
        <v>0</v>
      </c>
      <c r="T129" s="137">
        <f>S129*H129</f>
        <v>0</v>
      </c>
      <c r="AR129" s="138" t="s">
        <v>121</v>
      </c>
      <c r="AT129" s="138" t="s">
        <v>117</v>
      </c>
      <c r="AU129" s="138" t="s">
        <v>81</v>
      </c>
      <c r="AY129" s="16" t="s">
        <v>115</v>
      </c>
      <c r="BE129" s="139">
        <f>IF(N129="základní",J129,0)</f>
        <v>0</v>
      </c>
      <c r="BF129" s="139">
        <f>IF(N129="snížená",J129,0)</f>
        <v>0</v>
      </c>
      <c r="BG129" s="139">
        <f>IF(N129="zákl. přenesená",J129,0)</f>
        <v>0</v>
      </c>
      <c r="BH129" s="139">
        <f>IF(N129="sníž. přenesená",J129,0)</f>
        <v>0</v>
      </c>
      <c r="BI129" s="139">
        <f>IF(N129="nulová",J129,0)</f>
        <v>0</v>
      </c>
      <c r="BJ129" s="16" t="s">
        <v>79</v>
      </c>
      <c r="BK129" s="139">
        <f>ROUND(I129*H129,2)</f>
        <v>0</v>
      </c>
      <c r="BL129" s="16" t="s">
        <v>121</v>
      </c>
      <c r="BM129" s="138" t="s">
        <v>128</v>
      </c>
    </row>
    <row r="130" spans="2:65" s="13" customFormat="1">
      <c r="B130" s="148"/>
      <c r="D130" s="141" t="s">
        <v>123</v>
      </c>
      <c r="E130" s="149" t="s">
        <v>1</v>
      </c>
      <c r="F130" s="150" t="s">
        <v>129</v>
      </c>
      <c r="H130" s="149" t="s">
        <v>1</v>
      </c>
      <c r="I130" s="151"/>
      <c r="L130" s="148"/>
      <c r="M130" s="152"/>
      <c r="T130" s="153"/>
      <c r="AT130" s="149" t="s">
        <v>123</v>
      </c>
      <c r="AU130" s="149" t="s">
        <v>81</v>
      </c>
      <c r="AV130" s="13" t="s">
        <v>79</v>
      </c>
      <c r="AW130" s="13" t="s">
        <v>30</v>
      </c>
      <c r="AX130" s="13" t="s">
        <v>74</v>
      </c>
      <c r="AY130" s="149" t="s">
        <v>115</v>
      </c>
    </row>
    <row r="131" spans="2:65" s="12" customFormat="1">
      <c r="B131" s="140"/>
      <c r="D131" s="141" t="s">
        <v>123</v>
      </c>
      <c r="E131" s="142" t="s">
        <v>1</v>
      </c>
      <c r="F131" s="143" t="s">
        <v>130</v>
      </c>
      <c r="H131" s="144">
        <v>13.5</v>
      </c>
      <c r="I131" s="145"/>
      <c r="L131" s="140"/>
      <c r="M131" s="146"/>
      <c r="T131" s="147"/>
      <c r="AT131" s="142" t="s">
        <v>123</v>
      </c>
      <c r="AU131" s="142" t="s">
        <v>81</v>
      </c>
      <c r="AV131" s="12" t="s">
        <v>81</v>
      </c>
      <c r="AW131" s="12" t="s">
        <v>30</v>
      </c>
      <c r="AX131" s="12" t="s">
        <v>79</v>
      </c>
      <c r="AY131" s="142" t="s">
        <v>115</v>
      </c>
    </row>
    <row r="132" spans="2:65" s="1" customFormat="1" ht="33" customHeight="1">
      <c r="B132" s="31"/>
      <c r="C132" s="127" t="s">
        <v>131</v>
      </c>
      <c r="D132" s="127" t="s">
        <v>117</v>
      </c>
      <c r="E132" s="128" t="s">
        <v>132</v>
      </c>
      <c r="F132" s="129" t="s">
        <v>133</v>
      </c>
      <c r="G132" s="130" t="s">
        <v>127</v>
      </c>
      <c r="H132" s="131">
        <v>1.2</v>
      </c>
      <c r="I132" s="132"/>
      <c r="J132" s="131">
        <f>ROUND(I132*H132,2)</f>
        <v>0</v>
      </c>
      <c r="K132" s="133"/>
      <c r="L132" s="31"/>
      <c r="M132" s="134" t="s">
        <v>1</v>
      </c>
      <c r="N132" s="135" t="s">
        <v>39</v>
      </c>
      <c r="P132" s="136">
        <f>O132*H132</f>
        <v>0</v>
      </c>
      <c r="Q132" s="136">
        <v>0</v>
      </c>
      <c r="R132" s="136">
        <f>Q132*H132</f>
        <v>0</v>
      </c>
      <c r="S132" s="136">
        <v>0</v>
      </c>
      <c r="T132" s="137">
        <f>S132*H132</f>
        <v>0</v>
      </c>
      <c r="AR132" s="138" t="s">
        <v>121</v>
      </c>
      <c r="AT132" s="138" t="s">
        <v>117</v>
      </c>
      <c r="AU132" s="138" t="s">
        <v>81</v>
      </c>
      <c r="AY132" s="16" t="s">
        <v>115</v>
      </c>
      <c r="BE132" s="139">
        <f>IF(N132="základní",J132,0)</f>
        <v>0</v>
      </c>
      <c r="BF132" s="139">
        <f>IF(N132="snížená",J132,0)</f>
        <v>0</v>
      </c>
      <c r="BG132" s="139">
        <f>IF(N132="zákl. přenesená",J132,0)</f>
        <v>0</v>
      </c>
      <c r="BH132" s="139">
        <f>IF(N132="sníž. přenesená",J132,0)</f>
        <v>0</v>
      </c>
      <c r="BI132" s="139">
        <f>IF(N132="nulová",J132,0)</f>
        <v>0</v>
      </c>
      <c r="BJ132" s="16" t="s">
        <v>79</v>
      </c>
      <c r="BK132" s="139">
        <f>ROUND(I132*H132,2)</f>
        <v>0</v>
      </c>
      <c r="BL132" s="16" t="s">
        <v>121</v>
      </c>
      <c r="BM132" s="138" t="s">
        <v>134</v>
      </c>
    </row>
    <row r="133" spans="2:65" s="13" customFormat="1">
      <c r="B133" s="148"/>
      <c r="D133" s="141" t="s">
        <v>123</v>
      </c>
      <c r="E133" s="149" t="s">
        <v>1</v>
      </c>
      <c r="F133" s="150" t="s">
        <v>135</v>
      </c>
      <c r="H133" s="149" t="s">
        <v>1</v>
      </c>
      <c r="I133" s="151"/>
      <c r="L133" s="148"/>
      <c r="M133" s="152"/>
      <c r="T133" s="153"/>
      <c r="AT133" s="149" t="s">
        <v>123</v>
      </c>
      <c r="AU133" s="149" t="s">
        <v>81</v>
      </c>
      <c r="AV133" s="13" t="s">
        <v>79</v>
      </c>
      <c r="AW133" s="13" t="s">
        <v>30</v>
      </c>
      <c r="AX133" s="13" t="s">
        <v>74</v>
      </c>
      <c r="AY133" s="149" t="s">
        <v>115</v>
      </c>
    </row>
    <row r="134" spans="2:65" s="13" customFormat="1">
      <c r="B134" s="148"/>
      <c r="D134" s="141" t="s">
        <v>123</v>
      </c>
      <c r="E134" s="149" t="s">
        <v>1</v>
      </c>
      <c r="F134" s="150" t="s">
        <v>136</v>
      </c>
      <c r="H134" s="149" t="s">
        <v>1</v>
      </c>
      <c r="I134" s="151"/>
      <c r="L134" s="148"/>
      <c r="M134" s="152"/>
      <c r="T134" s="153"/>
      <c r="AT134" s="149" t="s">
        <v>123</v>
      </c>
      <c r="AU134" s="149" t="s">
        <v>81</v>
      </c>
      <c r="AV134" s="13" t="s">
        <v>79</v>
      </c>
      <c r="AW134" s="13" t="s">
        <v>30</v>
      </c>
      <c r="AX134" s="13" t="s">
        <v>74</v>
      </c>
      <c r="AY134" s="149" t="s">
        <v>115</v>
      </c>
    </row>
    <row r="135" spans="2:65" s="13" customFormat="1">
      <c r="B135" s="148"/>
      <c r="D135" s="141" t="s">
        <v>123</v>
      </c>
      <c r="E135" s="149" t="s">
        <v>1</v>
      </c>
      <c r="F135" s="150" t="s">
        <v>137</v>
      </c>
      <c r="H135" s="149" t="s">
        <v>1</v>
      </c>
      <c r="I135" s="151"/>
      <c r="L135" s="148"/>
      <c r="M135" s="152"/>
      <c r="T135" s="153"/>
      <c r="AT135" s="149" t="s">
        <v>123</v>
      </c>
      <c r="AU135" s="149" t="s">
        <v>81</v>
      </c>
      <c r="AV135" s="13" t="s">
        <v>79</v>
      </c>
      <c r="AW135" s="13" t="s">
        <v>30</v>
      </c>
      <c r="AX135" s="13" t="s">
        <v>74</v>
      </c>
      <c r="AY135" s="149" t="s">
        <v>115</v>
      </c>
    </row>
    <row r="136" spans="2:65" s="12" customFormat="1">
      <c r="B136" s="140"/>
      <c r="D136" s="141" t="s">
        <v>123</v>
      </c>
      <c r="E136" s="142" t="s">
        <v>1</v>
      </c>
      <c r="F136" s="143" t="s">
        <v>138</v>
      </c>
      <c r="H136" s="144">
        <v>1.2</v>
      </c>
      <c r="I136" s="145"/>
      <c r="L136" s="140"/>
      <c r="M136" s="146"/>
      <c r="T136" s="147"/>
      <c r="AT136" s="142" t="s">
        <v>123</v>
      </c>
      <c r="AU136" s="142" t="s">
        <v>81</v>
      </c>
      <c r="AV136" s="12" t="s">
        <v>81</v>
      </c>
      <c r="AW136" s="12" t="s">
        <v>30</v>
      </c>
      <c r="AX136" s="12" t="s">
        <v>79</v>
      </c>
      <c r="AY136" s="142" t="s">
        <v>115</v>
      </c>
    </row>
    <row r="137" spans="2:65" s="1" customFormat="1" ht="24.2" customHeight="1">
      <c r="B137" s="31"/>
      <c r="C137" s="127" t="s">
        <v>121</v>
      </c>
      <c r="D137" s="127" t="s">
        <v>117</v>
      </c>
      <c r="E137" s="128" t="s">
        <v>139</v>
      </c>
      <c r="F137" s="129" t="s">
        <v>140</v>
      </c>
      <c r="G137" s="130" t="s">
        <v>127</v>
      </c>
      <c r="H137" s="131">
        <v>2.4</v>
      </c>
      <c r="I137" s="132"/>
      <c r="J137" s="131">
        <f>ROUND(I137*H137,2)</f>
        <v>0</v>
      </c>
      <c r="K137" s="133"/>
      <c r="L137" s="31"/>
      <c r="M137" s="134" t="s">
        <v>1</v>
      </c>
      <c r="N137" s="135" t="s">
        <v>39</v>
      </c>
      <c r="P137" s="136">
        <f>O137*H137</f>
        <v>0</v>
      </c>
      <c r="Q137" s="136">
        <v>0</v>
      </c>
      <c r="R137" s="136">
        <f>Q137*H137</f>
        <v>0</v>
      </c>
      <c r="S137" s="136">
        <v>0</v>
      </c>
      <c r="T137" s="137">
        <f>S137*H137</f>
        <v>0</v>
      </c>
      <c r="AR137" s="138" t="s">
        <v>121</v>
      </c>
      <c r="AT137" s="138" t="s">
        <v>117</v>
      </c>
      <c r="AU137" s="138" t="s">
        <v>81</v>
      </c>
      <c r="AY137" s="16" t="s">
        <v>115</v>
      </c>
      <c r="BE137" s="139">
        <f>IF(N137="základní",J137,0)</f>
        <v>0</v>
      </c>
      <c r="BF137" s="139">
        <f>IF(N137="snížená",J137,0)</f>
        <v>0</v>
      </c>
      <c r="BG137" s="139">
        <f>IF(N137="zákl. přenesená",J137,0)</f>
        <v>0</v>
      </c>
      <c r="BH137" s="139">
        <f>IF(N137="sníž. přenesená",J137,0)</f>
        <v>0</v>
      </c>
      <c r="BI137" s="139">
        <f>IF(N137="nulová",J137,0)</f>
        <v>0</v>
      </c>
      <c r="BJ137" s="16" t="s">
        <v>79</v>
      </c>
      <c r="BK137" s="139">
        <f>ROUND(I137*H137,2)</f>
        <v>0</v>
      </c>
      <c r="BL137" s="16" t="s">
        <v>121</v>
      </c>
      <c r="BM137" s="138" t="s">
        <v>141</v>
      </c>
    </row>
    <row r="138" spans="2:65" s="13" customFormat="1">
      <c r="B138" s="148"/>
      <c r="D138" s="141" t="s">
        <v>123</v>
      </c>
      <c r="E138" s="149" t="s">
        <v>1</v>
      </c>
      <c r="F138" s="150" t="s">
        <v>142</v>
      </c>
      <c r="H138" s="149" t="s">
        <v>1</v>
      </c>
      <c r="I138" s="151"/>
      <c r="L138" s="148"/>
      <c r="M138" s="152"/>
      <c r="T138" s="153"/>
      <c r="AT138" s="149" t="s">
        <v>123</v>
      </c>
      <c r="AU138" s="149" t="s">
        <v>81</v>
      </c>
      <c r="AV138" s="13" t="s">
        <v>79</v>
      </c>
      <c r="AW138" s="13" t="s">
        <v>30</v>
      </c>
      <c r="AX138" s="13" t="s">
        <v>74</v>
      </c>
      <c r="AY138" s="149" t="s">
        <v>115</v>
      </c>
    </row>
    <row r="139" spans="2:65" s="12" customFormat="1">
      <c r="B139" s="140"/>
      <c r="D139" s="141" t="s">
        <v>123</v>
      </c>
      <c r="E139" s="142" t="s">
        <v>1</v>
      </c>
      <c r="F139" s="143" t="s">
        <v>143</v>
      </c>
      <c r="H139" s="144">
        <v>2.4</v>
      </c>
      <c r="I139" s="145"/>
      <c r="L139" s="140"/>
      <c r="M139" s="146"/>
      <c r="T139" s="147"/>
      <c r="AT139" s="142" t="s">
        <v>123</v>
      </c>
      <c r="AU139" s="142" t="s">
        <v>81</v>
      </c>
      <c r="AV139" s="12" t="s">
        <v>81</v>
      </c>
      <c r="AW139" s="12" t="s">
        <v>30</v>
      </c>
      <c r="AX139" s="12" t="s">
        <v>79</v>
      </c>
      <c r="AY139" s="142" t="s">
        <v>115</v>
      </c>
    </row>
    <row r="140" spans="2:65" s="1" customFormat="1" ht="33" customHeight="1">
      <c r="B140" s="31"/>
      <c r="C140" s="127" t="s">
        <v>144</v>
      </c>
      <c r="D140" s="127" t="s">
        <v>117</v>
      </c>
      <c r="E140" s="128" t="s">
        <v>145</v>
      </c>
      <c r="F140" s="129" t="s">
        <v>146</v>
      </c>
      <c r="G140" s="130" t="s">
        <v>127</v>
      </c>
      <c r="H140" s="131">
        <v>2.4</v>
      </c>
      <c r="I140" s="132"/>
      <c r="J140" s="131">
        <f>ROUND(I140*H140,2)</f>
        <v>0</v>
      </c>
      <c r="K140" s="133"/>
      <c r="L140" s="31"/>
      <c r="M140" s="134" t="s">
        <v>1</v>
      </c>
      <c r="N140" s="135" t="s">
        <v>39</v>
      </c>
      <c r="P140" s="136">
        <f>O140*H140</f>
        <v>0</v>
      </c>
      <c r="Q140" s="136">
        <v>0</v>
      </c>
      <c r="R140" s="136">
        <f>Q140*H140</f>
        <v>0</v>
      </c>
      <c r="S140" s="136">
        <v>0</v>
      </c>
      <c r="T140" s="137">
        <f>S140*H140</f>
        <v>0</v>
      </c>
      <c r="AR140" s="138" t="s">
        <v>121</v>
      </c>
      <c r="AT140" s="138" t="s">
        <v>117</v>
      </c>
      <c r="AU140" s="138" t="s">
        <v>81</v>
      </c>
      <c r="AY140" s="16" t="s">
        <v>115</v>
      </c>
      <c r="BE140" s="139">
        <f>IF(N140="základní",J140,0)</f>
        <v>0</v>
      </c>
      <c r="BF140" s="139">
        <f>IF(N140="snížená",J140,0)</f>
        <v>0</v>
      </c>
      <c r="BG140" s="139">
        <f>IF(N140="zákl. přenesená",J140,0)</f>
        <v>0</v>
      </c>
      <c r="BH140" s="139">
        <f>IF(N140="sníž. přenesená",J140,0)</f>
        <v>0</v>
      </c>
      <c r="BI140" s="139">
        <f>IF(N140="nulová",J140,0)</f>
        <v>0</v>
      </c>
      <c r="BJ140" s="16" t="s">
        <v>79</v>
      </c>
      <c r="BK140" s="139">
        <f>ROUND(I140*H140,2)</f>
        <v>0</v>
      </c>
      <c r="BL140" s="16" t="s">
        <v>121</v>
      </c>
      <c r="BM140" s="138" t="s">
        <v>147</v>
      </c>
    </row>
    <row r="141" spans="2:65" s="13" customFormat="1">
      <c r="B141" s="148"/>
      <c r="D141" s="141" t="s">
        <v>123</v>
      </c>
      <c r="E141" s="149" t="s">
        <v>1</v>
      </c>
      <c r="F141" s="150" t="s">
        <v>142</v>
      </c>
      <c r="H141" s="149" t="s">
        <v>1</v>
      </c>
      <c r="I141" s="151"/>
      <c r="L141" s="148"/>
      <c r="M141" s="152"/>
      <c r="T141" s="153"/>
      <c r="AT141" s="149" t="s">
        <v>123</v>
      </c>
      <c r="AU141" s="149" t="s">
        <v>81</v>
      </c>
      <c r="AV141" s="13" t="s">
        <v>79</v>
      </c>
      <c r="AW141" s="13" t="s">
        <v>30</v>
      </c>
      <c r="AX141" s="13" t="s">
        <v>74</v>
      </c>
      <c r="AY141" s="149" t="s">
        <v>115</v>
      </c>
    </row>
    <row r="142" spans="2:65" s="12" customFormat="1">
      <c r="B142" s="140"/>
      <c r="D142" s="141" t="s">
        <v>123</v>
      </c>
      <c r="E142" s="142" t="s">
        <v>1</v>
      </c>
      <c r="F142" s="143" t="s">
        <v>143</v>
      </c>
      <c r="H142" s="144">
        <v>2.4</v>
      </c>
      <c r="I142" s="145"/>
      <c r="L142" s="140"/>
      <c r="M142" s="146"/>
      <c r="T142" s="147"/>
      <c r="AT142" s="142" t="s">
        <v>123</v>
      </c>
      <c r="AU142" s="142" t="s">
        <v>81</v>
      </c>
      <c r="AV142" s="12" t="s">
        <v>81</v>
      </c>
      <c r="AW142" s="12" t="s">
        <v>30</v>
      </c>
      <c r="AX142" s="12" t="s">
        <v>79</v>
      </c>
      <c r="AY142" s="142" t="s">
        <v>115</v>
      </c>
    </row>
    <row r="143" spans="2:65" s="1" customFormat="1" ht="33" customHeight="1">
      <c r="B143" s="31"/>
      <c r="C143" s="127" t="s">
        <v>148</v>
      </c>
      <c r="D143" s="127" t="s">
        <v>117</v>
      </c>
      <c r="E143" s="128" t="s">
        <v>149</v>
      </c>
      <c r="F143" s="129" t="s">
        <v>150</v>
      </c>
      <c r="G143" s="130" t="s">
        <v>127</v>
      </c>
      <c r="H143" s="131">
        <v>47.2</v>
      </c>
      <c r="I143" s="132"/>
      <c r="J143" s="131">
        <f>ROUND(I143*H143,2)</f>
        <v>0</v>
      </c>
      <c r="K143" s="133"/>
      <c r="L143" s="31"/>
      <c r="M143" s="134" t="s">
        <v>1</v>
      </c>
      <c r="N143" s="135" t="s">
        <v>39</v>
      </c>
      <c r="P143" s="136">
        <f>O143*H143</f>
        <v>0</v>
      </c>
      <c r="Q143" s="136">
        <v>0</v>
      </c>
      <c r="R143" s="136">
        <f>Q143*H143</f>
        <v>0</v>
      </c>
      <c r="S143" s="136">
        <v>0</v>
      </c>
      <c r="T143" s="137">
        <f>S143*H143</f>
        <v>0</v>
      </c>
      <c r="AR143" s="138" t="s">
        <v>121</v>
      </c>
      <c r="AT143" s="138" t="s">
        <v>117</v>
      </c>
      <c r="AU143" s="138" t="s">
        <v>81</v>
      </c>
      <c r="AY143" s="16" t="s">
        <v>115</v>
      </c>
      <c r="BE143" s="139">
        <f>IF(N143="základní",J143,0)</f>
        <v>0</v>
      </c>
      <c r="BF143" s="139">
        <f>IF(N143="snížená",J143,0)</f>
        <v>0</v>
      </c>
      <c r="BG143" s="139">
        <f>IF(N143="zákl. přenesená",J143,0)</f>
        <v>0</v>
      </c>
      <c r="BH143" s="139">
        <f>IF(N143="sníž. přenesená",J143,0)</f>
        <v>0</v>
      </c>
      <c r="BI143" s="139">
        <f>IF(N143="nulová",J143,0)</f>
        <v>0</v>
      </c>
      <c r="BJ143" s="16" t="s">
        <v>79</v>
      </c>
      <c r="BK143" s="139">
        <f>ROUND(I143*H143,2)</f>
        <v>0</v>
      </c>
      <c r="BL143" s="16" t="s">
        <v>121</v>
      </c>
      <c r="BM143" s="138" t="s">
        <v>151</v>
      </c>
    </row>
    <row r="144" spans="2:65" s="13" customFormat="1">
      <c r="B144" s="148"/>
      <c r="D144" s="141" t="s">
        <v>123</v>
      </c>
      <c r="E144" s="149" t="s">
        <v>1</v>
      </c>
      <c r="F144" s="150" t="s">
        <v>137</v>
      </c>
      <c r="H144" s="149" t="s">
        <v>1</v>
      </c>
      <c r="I144" s="151"/>
      <c r="L144" s="148"/>
      <c r="M144" s="152"/>
      <c r="T144" s="153"/>
      <c r="AT144" s="149" t="s">
        <v>123</v>
      </c>
      <c r="AU144" s="149" t="s">
        <v>81</v>
      </c>
      <c r="AV144" s="13" t="s">
        <v>79</v>
      </c>
      <c r="AW144" s="13" t="s">
        <v>30</v>
      </c>
      <c r="AX144" s="13" t="s">
        <v>74</v>
      </c>
      <c r="AY144" s="149" t="s">
        <v>115</v>
      </c>
    </row>
    <row r="145" spans="2:65" s="12" customFormat="1">
      <c r="B145" s="140"/>
      <c r="D145" s="141" t="s">
        <v>123</v>
      </c>
      <c r="E145" s="142" t="s">
        <v>1</v>
      </c>
      <c r="F145" s="143" t="s">
        <v>152</v>
      </c>
      <c r="H145" s="144">
        <v>55.5</v>
      </c>
      <c r="I145" s="145"/>
      <c r="L145" s="140"/>
      <c r="M145" s="146"/>
      <c r="T145" s="147"/>
      <c r="AT145" s="142" t="s">
        <v>123</v>
      </c>
      <c r="AU145" s="142" t="s">
        <v>81</v>
      </c>
      <c r="AV145" s="12" t="s">
        <v>81</v>
      </c>
      <c r="AW145" s="12" t="s">
        <v>30</v>
      </c>
      <c r="AX145" s="12" t="s">
        <v>74</v>
      </c>
      <c r="AY145" s="142" t="s">
        <v>115</v>
      </c>
    </row>
    <row r="146" spans="2:65" s="13" customFormat="1">
      <c r="B146" s="148"/>
      <c r="D146" s="141" t="s">
        <v>123</v>
      </c>
      <c r="E146" s="149" t="s">
        <v>1</v>
      </c>
      <c r="F146" s="150" t="s">
        <v>153</v>
      </c>
      <c r="H146" s="149" t="s">
        <v>1</v>
      </c>
      <c r="I146" s="151"/>
      <c r="L146" s="148"/>
      <c r="M146" s="152"/>
      <c r="T146" s="153"/>
      <c r="AT146" s="149" t="s">
        <v>123</v>
      </c>
      <c r="AU146" s="149" t="s">
        <v>81</v>
      </c>
      <c r="AV146" s="13" t="s">
        <v>79</v>
      </c>
      <c r="AW146" s="13" t="s">
        <v>30</v>
      </c>
      <c r="AX146" s="13" t="s">
        <v>74</v>
      </c>
      <c r="AY146" s="149" t="s">
        <v>115</v>
      </c>
    </row>
    <row r="147" spans="2:65" s="12" customFormat="1">
      <c r="B147" s="140"/>
      <c r="D147" s="141" t="s">
        <v>123</v>
      </c>
      <c r="E147" s="142" t="s">
        <v>1</v>
      </c>
      <c r="F147" s="143" t="s">
        <v>154</v>
      </c>
      <c r="H147" s="144">
        <v>-1.2</v>
      </c>
      <c r="I147" s="145"/>
      <c r="L147" s="140"/>
      <c r="M147" s="146"/>
      <c r="T147" s="147"/>
      <c r="AT147" s="142" t="s">
        <v>123</v>
      </c>
      <c r="AU147" s="142" t="s">
        <v>81</v>
      </c>
      <c r="AV147" s="12" t="s">
        <v>81</v>
      </c>
      <c r="AW147" s="12" t="s">
        <v>30</v>
      </c>
      <c r="AX147" s="12" t="s">
        <v>74</v>
      </c>
      <c r="AY147" s="142" t="s">
        <v>115</v>
      </c>
    </row>
    <row r="148" spans="2:65" s="12" customFormat="1">
      <c r="B148" s="140"/>
      <c r="D148" s="141" t="s">
        <v>123</v>
      </c>
      <c r="E148" s="142" t="s">
        <v>1</v>
      </c>
      <c r="F148" s="143" t="s">
        <v>155</v>
      </c>
      <c r="H148" s="144">
        <v>-7.1</v>
      </c>
      <c r="I148" s="145"/>
      <c r="L148" s="140"/>
      <c r="M148" s="146"/>
      <c r="T148" s="147"/>
      <c r="AT148" s="142" t="s">
        <v>123</v>
      </c>
      <c r="AU148" s="142" t="s">
        <v>81</v>
      </c>
      <c r="AV148" s="12" t="s">
        <v>81</v>
      </c>
      <c r="AW148" s="12" t="s">
        <v>30</v>
      </c>
      <c r="AX148" s="12" t="s">
        <v>74</v>
      </c>
      <c r="AY148" s="142" t="s">
        <v>115</v>
      </c>
    </row>
    <row r="149" spans="2:65" s="14" customFormat="1">
      <c r="B149" s="154"/>
      <c r="D149" s="141" t="s">
        <v>123</v>
      </c>
      <c r="E149" s="155" t="s">
        <v>1</v>
      </c>
      <c r="F149" s="156" t="s">
        <v>156</v>
      </c>
      <c r="H149" s="157">
        <v>47.199999999999996</v>
      </c>
      <c r="I149" s="158"/>
      <c r="L149" s="154"/>
      <c r="M149" s="159"/>
      <c r="T149" s="160"/>
      <c r="AT149" s="155" t="s">
        <v>123</v>
      </c>
      <c r="AU149" s="155" t="s">
        <v>81</v>
      </c>
      <c r="AV149" s="14" t="s">
        <v>121</v>
      </c>
      <c r="AW149" s="14" t="s">
        <v>30</v>
      </c>
      <c r="AX149" s="14" t="s">
        <v>79</v>
      </c>
      <c r="AY149" s="155" t="s">
        <v>115</v>
      </c>
    </row>
    <row r="150" spans="2:65" s="1" customFormat="1" ht="33" customHeight="1">
      <c r="B150" s="31"/>
      <c r="C150" s="127" t="s">
        <v>157</v>
      </c>
      <c r="D150" s="127" t="s">
        <v>117</v>
      </c>
      <c r="E150" s="128" t="s">
        <v>158</v>
      </c>
      <c r="F150" s="129" t="s">
        <v>159</v>
      </c>
      <c r="G150" s="130" t="s">
        <v>127</v>
      </c>
      <c r="H150" s="131">
        <v>94.4</v>
      </c>
      <c r="I150" s="132"/>
      <c r="J150" s="131">
        <f>ROUND(I150*H150,2)</f>
        <v>0</v>
      </c>
      <c r="K150" s="133"/>
      <c r="L150" s="31"/>
      <c r="M150" s="134" t="s">
        <v>1</v>
      </c>
      <c r="N150" s="135" t="s">
        <v>39</v>
      </c>
      <c r="P150" s="136">
        <f>O150*H150</f>
        <v>0</v>
      </c>
      <c r="Q150" s="136">
        <v>0</v>
      </c>
      <c r="R150" s="136">
        <f>Q150*H150</f>
        <v>0</v>
      </c>
      <c r="S150" s="136">
        <v>0</v>
      </c>
      <c r="T150" s="137">
        <f>S150*H150</f>
        <v>0</v>
      </c>
      <c r="AR150" s="138" t="s">
        <v>121</v>
      </c>
      <c r="AT150" s="138" t="s">
        <v>117</v>
      </c>
      <c r="AU150" s="138" t="s">
        <v>81</v>
      </c>
      <c r="AY150" s="16" t="s">
        <v>115</v>
      </c>
      <c r="BE150" s="139">
        <f>IF(N150="základní",J150,0)</f>
        <v>0</v>
      </c>
      <c r="BF150" s="139">
        <f>IF(N150="snížená",J150,0)</f>
        <v>0</v>
      </c>
      <c r="BG150" s="139">
        <f>IF(N150="zákl. přenesená",J150,0)</f>
        <v>0</v>
      </c>
      <c r="BH150" s="139">
        <f>IF(N150="sníž. přenesená",J150,0)</f>
        <v>0</v>
      </c>
      <c r="BI150" s="139">
        <f>IF(N150="nulová",J150,0)</f>
        <v>0</v>
      </c>
      <c r="BJ150" s="16" t="s">
        <v>79</v>
      </c>
      <c r="BK150" s="139">
        <f>ROUND(I150*H150,2)</f>
        <v>0</v>
      </c>
      <c r="BL150" s="16" t="s">
        <v>121</v>
      </c>
      <c r="BM150" s="138" t="s">
        <v>160</v>
      </c>
    </row>
    <row r="151" spans="2:65" s="13" customFormat="1">
      <c r="B151" s="148"/>
      <c r="D151" s="141" t="s">
        <v>123</v>
      </c>
      <c r="E151" s="149" t="s">
        <v>1</v>
      </c>
      <c r="F151" s="150" t="s">
        <v>142</v>
      </c>
      <c r="H151" s="149" t="s">
        <v>1</v>
      </c>
      <c r="I151" s="151"/>
      <c r="L151" s="148"/>
      <c r="M151" s="152"/>
      <c r="T151" s="153"/>
      <c r="AT151" s="149" t="s">
        <v>123</v>
      </c>
      <c r="AU151" s="149" t="s">
        <v>81</v>
      </c>
      <c r="AV151" s="13" t="s">
        <v>79</v>
      </c>
      <c r="AW151" s="13" t="s">
        <v>30</v>
      </c>
      <c r="AX151" s="13" t="s">
        <v>74</v>
      </c>
      <c r="AY151" s="149" t="s">
        <v>115</v>
      </c>
    </row>
    <row r="152" spans="2:65" s="12" customFormat="1">
      <c r="B152" s="140"/>
      <c r="D152" s="141" t="s">
        <v>123</v>
      </c>
      <c r="E152" s="142" t="s">
        <v>1</v>
      </c>
      <c r="F152" s="143" t="s">
        <v>161</v>
      </c>
      <c r="H152" s="144">
        <v>94.4</v>
      </c>
      <c r="I152" s="145"/>
      <c r="L152" s="140"/>
      <c r="M152" s="146"/>
      <c r="T152" s="147"/>
      <c r="AT152" s="142" t="s">
        <v>123</v>
      </c>
      <c r="AU152" s="142" t="s">
        <v>81</v>
      </c>
      <c r="AV152" s="12" t="s">
        <v>81</v>
      </c>
      <c r="AW152" s="12" t="s">
        <v>30</v>
      </c>
      <c r="AX152" s="12" t="s">
        <v>79</v>
      </c>
      <c r="AY152" s="142" t="s">
        <v>115</v>
      </c>
    </row>
    <row r="153" spans="2:65" s="1" customFormat="1" ht="33" customHeight="1">
      <c r="B153" s="31"/>
      <c r="C153" s="127" t="s">
        <v>162</v>
      </c>
      <c r="D153" s="127" t="s">
        <v>117</v>
      </c>
      <c r="E153" s="128" t="s">
        <v>163</v>
      </c>
      <c r="F153" s="129" t="s">
        <v>164</v>
      </c>
      <c r="G153" s="130" t="s">
        <v>127</v>
      </c>
      <c r="H153" s="131">
        <v>94.4</v>
      </c>
      <c r="I153" s="132"/>
      <c r="J153" s="131">
        <f>ROUND(I153*H153,2)</f>
        <v>0</v>
      </c>
      <c r="K153" s="133"/>
      <c r="L153" s="31"/>
      <c r="M153" s="134" t="s">
        <v>1</v>
      </c>
      <c r="N153" s="135" t="s">
        <v>39</v>
      </c>
      <c r="P153" s="136">
        <f>O153*H153</f>
        <v>0</v>
      </c>
      <c r="Q153" s="136">
        <v>0</v>
      </c>
      <c r="R153" s="136">
        <f>Q153*H153</f>
        <v>0</v>
      </c>
      <c r="S153" s="136">
        <v>0</v>
      </c>
      <c r="T153" s="137">
        <f>S153*H153</f>
        <v>0</v>
      </c>
      <c r="AR153" s="138" t="s">
        <v>121</v>
      </c>
      <c r="AT153" s="138" t="s">
        <v>117</v>
      </c>
      <c r="AU153" s="138" t="s">
        <v>81</v>
      </c>
      <c r="AY153" s="16" t="s">
        <v>115</v>
      </c>
      <c r="BE153" s="139">
        <f>IF(N153="základní",J153,0)</f>
        <v>0</v>
      </c>
      <c r="BF153" s="139">
        <f>IF(N153="snížená",J153,0)</f>
        <v>0</v>
      </c>
      <c r="BG153" s="139">
        <f>IF(N153="zákl. přenesená",J153,0)</f>
        <v>0</v>
      </c>
      <c r="BH153" s="139">
        <f>IF(N153="sníž. přenesená",J153,0)</f>
        <v>0</v>
      </c>
      <c r="BI153" s="139">
        <f>IF(N153="nulová",J153,0)</f>
        <v>0</v>
      </c>
      <c r="BJ153" s="16" t="s">
        <v>79</v>
      </c>
      <c r="BK153" s="139">
        <f>ROUND(I153*H153,2)</f>
        <v>0</v>
      </c>
      <c r="BL153" s="16" t="s">
        <v>121</v>
      </c>
      <c r="BM153" s="138" t="s">
        <v>165</v>
      </c>
    </row>
    <row r="154" spans="2:65" s="13" customFormat="1">
      <c r="B154" s="148"/>
      <c r="D154" s="141" t="s">
        <v>123</v>
      </c>
      <c r="E154" s="149" t="s">
        <v>1</v>
      </c>
      <c r="F154" s="150" t="s">
        <v>142</v>
      </c>
      <c r="H154" s="149" t="s">
        <v>1</v>
      </c>
      <c r="I154" s="151"/>
      <c r="L154" s="148"/>
      <c r="M154" s="152"/>
      <c r="T154" s="153"/>
      <c r="AT154" s="149" t="s">
        <v>123</v>
      </c>
      <c r="AU154" s="149" t="s">
        <v>81</v>
      </c>
      <c r="AV154" s="13" t="s">
        <v>79</v>
      </c>
      <c r="AW154" s="13" t="s">
        <v>30</v>
      </c>
      <c r="AX154" s="13" t="s">
        <v>74</v>
      </c>
      <c r="AY154" s="149" t="s">
        <v>115</v>
      </c>
    </row>
    <row r="155" spans="2:65" s="12" customFormat="1">
      <c r="B155" s="140"/>
      <c r="D155" s="141" t="s">
        <v>123</v>
      </c>
      <c r="E155" s="142" t="s">
        <v>1</v>
      </c>
      <c r="F155" s="143" t="s">
        <v>161</v>
      </c>
      <c r="H155" s="144">
        <v>94.4</v>
      </c>
      <c r="I155" s="145"/>
      <c r="L155" s="140"/>
      <c r="M155" s="146"/>
      <c r="T155" s="147"/>
      <c r="AT155" s="142" t="s">
        <v>123</v>
      </c>
      <c r="AU155" s="142" t="s">
        <v>81</v>
      </c>
      <c r="AV155" s="12" t="s">
        <v>81</v>
      </c>
      <c r="AW155" s="12" t="s">
        <v>30</v>
      </c>
      <c r="AX155" s="12" t="s">
        <v>79</v>
      </c>
      <c r="AY155" s="142" t="s">
        <v>115</v>
      </c>
    </row>
    <row r="156" spans="2:65" s="1" customFormat="1" ht="21.75" customHeight="1">
      <c r="B156" s="31"/>
      <c r="C156" s="127" t="s">
        <v>166</v>
      </c>
      <c r="D156" s="127" t="s">
        <v>117</v>
      </c>
      <c r="E156" s="128" t="s">
        <v>167</v>
      </c>
      <c r="F156" s="129" t="s">
        <v>168</v>
      </c>
      <c r="G156" s="130" t="s">
        <v>169</v>
      </c>
      <c r="H156" s="131">
        <v>555</v>
      </c>
      <c r="I156" s="132"/>
      <c r="J156" s="131">
        <f>ROUND(I156*H156,2)</f>
        <v>0</v>
      </c>
      <c r="K156" s="133"/>
      <c r="L156" s="31"/>
      <c r="M156" s="134" t="s">
        <v>1</v>
      </c>
      <c r="N156" s="135" t="s">
        <v>39</v>
      </c>
      <c r="P156" s="136">
        <f>O156*H156</f>
        <v>0</v>
      </c>
      <c r="Q156" s="136">
        <v>8.4000000000000003E-4</v>
      </c>
      <c r="R156" s="136">
        <f>Q156*H156</f>
        <v>0.4662</v>
      </c>
      <c r="S156" s="136">
        <v>0</v>
      </c>
      <c r="T156" s="137">
        <f>S156*H156</f>
        <v>0</v>
      </c>
      <c r="AR156" s="138" t="s">
        <v>121</v>
      </c>
      <c r="AT156" s="138" t="s">
        <v>117</v>
      </c>
      <c r="AU156" s="138" t="s">
        <v>81</v>
      </c>
      <c r="AY156" s="16" t="s">
        <v>115</v>
      </c>
      <c r="BE156" s="139">
        <f>IF(N156="základní",J156,0)</f>
        <v>0</v>
      </c>
      <c r="BF156" s="139">
        <f>IF(N156="snížená",J156,0)</f>
        <v>0</v>
      </c>
      <c r="BG156" s="139">
        <f>IF(N156="zákl. přenesená",J156,0)</f>
        <v>0</v>
      </c>
      <c r="BH156" s="139">
        <f>IF(N156="sníž. přenesená",J156,0)</f>
        <v>0</v>
      </c>
      <c r="BI156" s="139">
        <f>IF(N156="nulová",J156,0)</f>
        <v>0</v>
      </c>
      <c r="BJ156" s="16" t="s">
        <v>79</v>
      </c>
      <c r="BK156" s="139">
        <f>ROUND(I156*H156,2)</f>
        <v>0</v>
      </c>
      <c r="BL156" s="16" t="s">
        <v>121</v>
      </c>
      <c r="BM156" s="138" t="s">
        <v>170</v>
      </c>
    </row>
    <row r="157" spans="2:65" s="12" customFormat="1">
      <c r="B157" s="140"/>
      <c r="D157" s="141" t="s">
        <v>123</v>
      </c>
      <c r="E157" s="142" t="s">
        <v>1</v>
      </c>
      <c r="F157" s="143" t="s">
        <v>171</v>
      </c>
      <c r="H157" s="144">
        <v>555</v>
      </c>
      <c r="I157" s="145"/>
      <c r="L157" s="140"/>
      <c r="M157" s="146"/>
      <c r="T157" s="147"/>
      <c r="AT157" s="142" t="s">
        <v>123</v>
      </c>
      <c r="AU157" s="142" t="s">
        <v>81</v>
      </c>
      <c r="AV157" s="12" t="s">
        <v>81</v>
      </c>
      <c r="AW157" s="12" t="s">
        <v>30</v>
      </c>
      <c r="AX157" s="12" t="s">
        <v>79</v>
      </c>
      <c r="AY157" s="142" t="s">
        <v>115</v>
      </c>
    </row>
    <row r="158" spans="2:65" s="1" customFormat="1" ht="24.2" customHeight="1">
      <c r="B158" s="31"/>
      <c r="C158" s="127" t="s">
        <v>172</v>
      </c>
      <c r="D158" s="127" t="s">
        <v>117</v>
      </c>
      <c r="E158" s="128" t="s">
        <v>173</v>
      </c>
      <c r="F158" s="129" t="s">
        <v>174</v>
      </c>
      <c r="G158" s="130" t="s">
        <v>169</v>
      </c>
      <c r="H158" s="131">
        <v>555</v>
      </c>
      <c r="I158" s="132"/>
      <c r="J158" s="131">
        <f>ROUND(I158*H158,2)</f>
        <v>0</v>
      </c>
      <c r="K158" s="133"/>
      <c r="L158" s="31"/>
      <c r="M158" s="134" t="s">
        <v>1</v>
      </c>
      <c r="N158" s="135" t="s">
        <v>39</v>
      </c>
      <c r="P158" s="136">
        <f>O158*H158</f>
        <v>0</v>
      </c>
      <c r="Q158" s="136">
        <v>0</v>
      </c>
      <c r="R158" s="136">
        <f>Q158*H158</f>
        <v>0</v>
      </c>
      <c r="S158" s="136">
        <v>0</v>
      </c>
      <c r="T158" s="137">
        <f>S158*H158</f>
        <v>0</v>
      </c>
      <c r="AR158" s="138" t="s">
        <v>121</v>
      </c>
      <c r="AT158" s="138" t="s">
        <v>117</v>
      </c>
      <c r="AU158" s="138" t="s">
        <v>81</v>
      </c>
      <c r="AY158" s="16" t="s">
        <v>115</v>
      </c>
      <c r="BE158" s="139">
        <f>IF(N158="základní",J158,0)</f>
        <v>0</v>
      </c>
      <c r="BF158" s="139">
        <f>IF(N158="snížená",J158,0)</f>
        <v>0</v>
      </c>
      <c r="BG158" s="139">
        <f>IF(N158="zákl. přenesená",J158,0)</f>
        <v>0</v>
      </c>
      <c r="BH158" s="139">
        <f>IF(N158="sníž. přenesená",J158,0)</f>
        <v>0</v>
      </c>
      <c r="BI158" s="139">
        <f>IF(N158="nulová",J158,0)</f>
        <v>0</v>
      </c>
      <c r="BJ158" s="16" t="s">
        <v>79</v>
      </c>
      <c r="BK158" s="139">
        <f>ROUND(I158*H158,2)</f>
        <v>0</v>
      </c>
      <c r="BL158" s="16" t="s">
        <v>121</v>
      </c>
      <c r="BM158" s="138" t="s">
        <v>175</v>
      </c>
    </row>
    <row r="159" spans="2:65" s="1" customFormat="1" ht="21.75" customHeight="1">
      <c r="B159" s="31"/>
      <c r="C159" s="127" t="s">
        <v>176</v>
      </c>
      <c r="D159" s="127" t="s">
        <v>117</v>
      </c>
      <c r="E159" s="128" t="s">
        <v>177</v>
      </c>
      <c r="F159" s="129" t="s">
        <v>178</v>
      </c>
      <c r="G159" s="130" t="s">
        <v>169</v>
      </c>
      <c r="H159" s="131">
        <v>16</v>
      </c>
      <c r="I159" s="132"/>
      <c r="J159" s="131">
        <f>ROUND(I159*H159,2)</f>
        <v>0</v>
      </c>
      <c r="K159" s="133"/>
      <c r="L159" s="31"/>
      <c r="M159" s="134" t="s">
        <v>1</v>
      </c>
      <c r="N159" s="135" t="s">
        <v>39</v>
      </c>
      <c r="P159" s="136">
        <f>O159*H159</f>
        <v>0</v>
      </c>
      <c r="Q159" s="136">
        <v>6.9999999999999999E-4</v>
      </c>
      <c r="R159" s="136">
        <f>Q159*H159</f>
        <v>1.12E-2</v>
      </c>
      <c r="S159" s="136">
        <v>0</v>
      </c>
      <c r="T159" s="137">
        <f>S159*H159</f>
        <v>0</v>
      </c>
      <c r="AR159" s="138" t="s">
        <v>121</v>
      </c>
      <c r="AT159" s="138" t="s">
        <v>117</v>
      </c>
      <c r="AU159" s="138" t="s">
        <v>81</v>
      </c>
      <c r="AY159" s="16" t="s">
        <v>115</v>
      </c>
      <c r="BE159" s="139">
        <f>IF(N159="základní",J159,0)</f>
        <v>0</v>
      </c>
      <c r="BF159" s="139">
        <f>IF(N159="snížená",J159,0)</f>
        <v>0</v>
      </c>
      <c r="BG159" s="139">
        <f>IF(N159="zákl. přenesená",J159,0)</f>
        <v>0</v>
      </c>
      <c r="BH159" s="139">
        <f>IF(N159="sníž. přenesená",J159,0)</f>
        <v>0</v>
      </c>
      <c r="BI159" s="139">
        <f>IF(N159="nulová",J159,0)</f>
        <v>0</v>
      </c>
      <c r="BJ159" s="16" t="s">
        <v>79</v>
      </c>
      <c r="BK159" s="139">
        <f>ROUND(I159*H159,2)</f>
        <v>0</v>
      </c>
      <c r="BL159" s="16" t="s">
        <v>121</v>
      </c>
      <c r="BM159" s="138" t="s">
        <v>179</v>
      </c>
    </row>
    <row r="160" spans="2:65" s="13" customFormat="1">
      <c r="B160" s="148"/>
      <c r="D160" s="141" t="s">
        <v>123</v>
      </c>
      <c r="E160" s="149" t="s">
        <v>1</v>
      </c>
      <c r="F160" s="150" t="s">
        <v>180</v>
      </c>
      <c r="H160" s="149" t="s">
        <v>1</v>
      </c>
      <c r="I160" s="151"/>
      <c r="L160" s="148"/>
      <c r="M160" s="152"/>
      <c r="T160" s="153"/>
      <c r="AT160" s="149" t="s">
        <v>123</v>
      </c>
      <c r="AU160" s="149" t="s">
        <v>81</v>
      </c>
      <c r="AV160" s="13" t="s">
        <v>79</v>
      </c>
      <c r="AW160" s="13" t="s">
        <v>30</v>
      </c>
      <c r="AX160" s="13" t="s">
        <v>74</v>
      </c>
      <c r="AY160" s="149" t="s">
        <v>115</v>
      </c>
    </row>
    <row r="161" spans="2:65" s="12" customFormat="1">
      <c r="B161" s="140"/>
      <c r="D161" s="141" t="s">
        <v>123</v>
      </c>
      <c r="E161" s="142" t="s">
        <v>1</v>
      </c>
      <c r="F161" s="143" t="s">
        <v>181</v>
      </c>
      <c r="H161" s="144">
        <v>16</v>
      </c>
      <c r="I161" s="145"/>
      <c r="L161" s="140"/>
      <c r="M161" s="146"/>
      <c r="T161" s="147"/>
      <c r="AT161" s="142" t="s">
        <v>123</v>
      </c>
      <c r="AU161" s="142" t="s">
        <v>81</v>
      </c>
      <c r="AV161" s="12" t="s">
        <v>81</v>
      </c>
      <c r="AW161" s="12" t="s">
        <v>30</v>
      </c>
      <c r="AX161" s="12" t="s">
        <v>79</v>
      </c>
      <c r="AY161" s="142" t="s">
        <v>115</v>
      </c>
    </row>
    <row r="162" spans="2:65" s="1" customFormat="1" ht="16.5" customHeight="1">
      <c r="B162" s="31"/>
      <c r="C162" s="127" t="s">
        <v>182</v>
      </c>
      <c r="D162" s="127" t="s">
        <v>117</v>
      </c>
      <c r="E162" s="128" t="s">
        <v>183</v>
      </c>
      <c r="F162" s="129" t="s">
        <v>184</v>
      </c>
      <c r="G162" s="130" t="s">
        <v>169</v>
      </c>
      <c r="H162" s="131">
        <v>16</v>
      </c>
      <c r="I162" s="132"/>
      <c r="J162" s="131">
        <f>ROUND(I162*H162,2)</f>
        <v>0</v>
      </c>
      <c r="K162" s="133"/>
      <c r="L162" s="31"/>
      <c r="M162" s="134" t="s">
        <v>1</v>
      </c>
      <c r="N162" s="135" t="s">
        <v>39</v>
      </c>
      <c r="P162" s="136">
        <f>O162*H162</f>
        <v>0</v>
      </c>
      <c r="Q162" s="136">
        <v>0</v>
      </c>
      <c r="R162" s="136">
        <f>Q162*H162</f>
        <v>0</v>
      </c>
      <c r="S162" s="136">
        <v>0</v>
      </c>
      <c r="T162" s="137">
        <f>S162*H162</f>
        <v>0</v>
      </c>
      <c r="AR162" s="138" t="s">
        <v>121</v>
      </c>
      <c r="AT162" s="138" t="s">
        <v>117</v>
      </c>
      <c r="AU162" s="138" t="s">
        <v>81</v>
      </c>
      <c r="AY162" s="16" t="s">
        <v>115</v>
      </c>
      <c r="BE162" s="139">
        <f>IF(N162="základní",J162,0)</f>
        <v>0</v>
      </c>
      <c r="BF162" s="139">
        <f>IF(N162="snížená",J162,0)</f>
        <v>0</v>
      </c>
      <c r="BG162" s="139">
        <f>IF(N162="zákl. přenesená",J162,0)</f>
        <v>0</v>
      </c>
      <c r="BH162" s="139">
        <f>IF(N162="sníž. přenesená",J162,0)</f>
        <v>0</v>
      </c>
      <c r="BI162" s="139">
        <f>IF(N162="nulová",J162,0)</f>
        <v>0</v>
      </c>
      <c r="BJ162" s="16" t="s">
        <v>79</v>
      </c>
      <c r="BK162" s="139">
        <f>ROUND(I162*H162,2)</f>
        <v>0</v>
      </c>
      <c r="BL162" s="16" t="s">
        <v>121</v>
      </c>
      <c r="BM162" s="138" t="s">
        <v>185</v>
      </c>
    </row>
    <row r="163" spans="2:65" s="1" customFormat="1" ht="21.75" customHeight="1">
      <c r="B163" s="31"/>
      <c r="C163" s="127" t="s">
        <v>186</v>
      </c>
      <c r="D163" s="127" t="s">
        <v>117</v>
      </c>
      <c r="E163" s="128" t="s">
        <v>187</v>
      </c>
      <c r="F163" s="129" t="s">
        <v>188</v>
      </c>
      <c r="G163" s="130" t="s">
        <v>127</v>
      </c>
      <c r="H163" s="131">
        <v>6</v>
      </c>
      <c r="I163" s="132"/>
      <c r="J163" s="131">
        <f>ROUND(I163*H163,2)</f>
        <v>0</v>
      </c>
      <c r="K163" s="133"/>
      <c r="L163" s="31"/>
      <c r="M163" s="134" t="s">
        <v>1</v>
      </c>
      <c r="N163" s="135" t="s">
        <v>39</v>
      </c>
      <c r="P163" s="136">
        <f>O163*H163</f>
        <v>0</v>
      </c>
      <c r="Q163" s="136">
        <v>4.6000000000000001E-4</v>
      </c>
      <c r="R163" s="136">
        <f>Q163*H163</f>
        <v>2.7600000000000003E-3</v>
      </c>
      <c r="S163" s="136">
        <v>0</v>
      </c>
      <c r="T163" s="137">
        <f>S163*H163</f>
        <v>0</v>
      </c>
      <c r="AR163" s="138" t="s">
        <v>121</v>
      </c>
      <c r="AT163" s="138" t="s">
        <v>117</v>
      </c>
      <c r="AU163" s="138" t="s">
        <v>81</v>
      </c>
      <c r="AY163" s="16" t="s">
        <v>115</v>
      </c>
      <c r="BE163" s="139">
        <f>IF(N163="základní",J163,0)</f>
        <v>0</v>
      </c>
      <c r="BF163" s="139">
        <f>IF(N163="snížená",J163,0)</f>
        <v>0</v>
      </c>
      <c r="BG163" s="139">
        <f>IF(N163="zákl. přenesená",J163,0)</f>
        <v>0</v>
      </c>
      <c r="BH163" s="139">
        <f>IF(N163="sníž. přenesená",J163,0)</f>
        <v>0</v>
      </c>
      <c r="BI163" s="139">
        <f>IF(N163="nulová",J163,0)</f>
        <v>0</v>
      </c>
      <c r="BJ163" s="16" t="s">
        <v>79</v>
      </c>
      <c r="BK163" s="139">
        <f>ROUND(I163*H163,2)</f>
        <v>0</v>
      </c>
      <c r="BL163" s="16" t="s">
        <v>121</v>
      </c>
      <c r="BM163" s="138" t="s">
        <v>189</v>
      </c>
    </row>
    <row r="164" spans="2:65" s="1" customFormat="1" ht="24.2" customHeight="1">
      <c r="B164" s="31"/>
      <c r="C164" s="127" t="s">
        <v>190</v>
      </c>
      <c r="D164" s="127" t="s">
        <v>117</v>
      </c>
      <c r="E164" s="128" t="s">
        <v>191</v>
      </c>
      <c r="F164" s="129" t="s">
        <v>192</v>
      </c>
      <c r="G164" s="130" t="s">
        <v>127</v>
      </c>
      <c r="H164" s="131">
        <v>6</v>
      </c>
      <c r="I164" s="132"/>
      <c r="J164" s="131">
        <f>ROUND(I164*H164,2)</f>
        <v>0</v>
      </c>
      <c r="K164" s="133"/>
      <c r="L164" s="31"/>
      <c r="M164" s="134" t="s">
        <v>1</v>
      </c>
      <c r="N164" s="135" t="s">
        <v>39</v>
      </c>
      <c r="P164" s="136">
        <f>O164*H164</f>
        <v>0</v>
      </c>
      <c r="Q164" s="136">
        <v>0</v>
      </c>
      <c r="R164" s="136">
        <f>Q164*H164</f>
        <v>0</v>
      </c>
      <c r="S164" s="136">
        <v>0</v>
      </c>
      <c r="T164" s="137">
        <f>S164*H164</f>
        <v>0</v>
      </c>
      <c r="AR164" s="138" t="s">
        <v>121</v>
      </c>
      <c r="AT164" s="138" t="s">
        <v>117</v>
      </c>
      <c r="AU164" s="138" t="s">
        <v>81</v>
      </c>
      <c r="AY164" s="16" t="s">
        <v>115</v>
      </c>
      <c r="BE164" s="139">
        <f>IF(N164="základní",J164,0)</f>
        <v>0</v>
      </c>
      <c r="BF164" s="139">
        <f>IF(N164="snížená",J164,0)</f>
        <v>0</v>
      </c>
      <c r="BG164" s="139">
        <f>IF(N164="zákl. přenesená",J164,0)</f>
        <v>0</v>
      </c>
      <c r="BH164" s="139">
        <f>IF(N164="sníž. přenesená",J164,0)</f>
        <v>0</v>
      </c>
      <c r="BI164" s="139">
        <f>IF(N164="nulová",J164,0)</f>
        <v>0</v>
      </c>
      <c r="BJ164" s="16" t="s">
        <v>79</v>
      </c>
      <c r="BK164" s="139">
        <f>ROUND(I164*H164,2)</f>
        <v>0</v>
      </c>
      <c r="BL164" s="16" t="s">
        <v>121</v>
      </c>
      <c r="BM164" s="138" t="s">
        <v>193</v>
      </c>
    </row>
    <row r="165" spans="2:65" s="1" customFormat="1" ht="24.2" customHeight="1">
      <c r="B165" s="31"/>
      <c r="C165" s="127" t="s">
        <v>8</v>
      </c>
      <c r="D165" s="127" t="s">
        <v>117</v>
      </c>
      <c r="E165" s="128" t="s">
        <v>194</v>
      </c>
      <c r="F165" s="129" t="s">
        <v>195</v>
      </c>
      <c r="G165" s="130" t="s">
        <v>127</v>
      </c>
      <c r="H165" s="131">
        <v>46.2</v>
      </c>
      <c r="I165" s="132"/>
      <c r="J165" s="131">
        <f>ROUND(I165*H165,2)</f>
        <v>0</v>
      </c>
      <c r="K165" s="133"/>
      <c r="L165" s="31"/>
      <c r="M165" s="134" t="s">
        <v>1</v>
      </c>
      <c r="N165" s="135" t="s">
        <v>39</v>
      </c>
      <c r="P165" s="136">
        <f>O165*H165</f>
        <v>0</v>
      </c>
      <c r="Q165" s="136">
        <v>0</v>
      </c>
      <c r="R165" s="136">
        <f>Q165*H165</f>
        <v>0</v>
      </c>
      <c r="S165" s="136">
        <v>0</v>
      </c>
      <c r="T165" s="137">
        <f>S165*H165</f>
        <v>0</v>
      </c>
      <c r="AR165" s="138" t="s">
        <v>121</v>
      </c>
      <c r="AT165" s="138" t="s">
        <v>117</v>
      </c>
      <c r="AU165" s="138" t="s">
        <v>81</v>
      </c>
      <c r="AY165" s="16" t="s">
        <v>115</v>
      </c>
      <c r="BE165" s="139">
        <f>IF(N165="základní",J165,0)</f>
        <v>0</v>
      </c>
      <c r="BF165" s="139">
        <f>IF(N165="snížená",J165,0)</f>
        <v>0</v>
      </c>
      <c r="BG165" s="139">
        <f>IF(N165="zákl. přenesená",J165,0)</f>
        <v>0</v>
      </c>
      <c r="BH165" s="139">
        <f>IF(N165="sníž. přenesená",J165,0)</f>
        <v>0</v>
      </c>
      <c r="BI165" s="139">
        <f>IF(N165="nulová",J165,0)</f>
        <v>0</v>
      </c>
      <c r="BJ165" s="16" t="s">
        <v>79</v>
      </c>
      <c r="BK165" s="139">
        <f>ROUND(I165*H165,2)</f>
        <v>0</v>
      </c>
      <c r="BL165" s="16" t="s">
        <v>121</v>
      </c>
      <c r="BM165" s="138" t="s">
        <v>196</v>
      </c>
    </row>
    <row r="166" spans="2:65" s="13" customFormat="1">
      <c r="B166" s="148"/>
      <c r="D166" s="141" t="s">
        <v>123</v>
      </c>
      <c r="E166" s="149" t="s">
        <v>1</v>
      </c>
      <c r="F166" s="150" t="s">
        <v>197</v>
      </c>
      <c r="H166" s="149" t="s">
        <v>1</v>
      </c>
      <c r="I166" s="151"/>
      <c r="L166" s="148"/>
      <c r="M166" s="152"/>
      <c r="T166" s="153"/>
      <c r="AT166" s="149" t="s">
        <v>123</v>
      </c>
      <c r="AU166" s="149" t="s">
        <v>81</v>
      </c>
      <c r="AV166" s="13" t="s">
        <v>79</v>
      </c>
      <c r="AW166" s="13" t="s">
        <v>30</v>
      </c>
      <c r="AX166" s="13" t="s">
        <v>74</v>
      </c>
      <c r="AY166" s="149" t="s">
        <v>115</v>
      </c>
    </row>
    <row r="167" spans="2:65" s="13" customFormat="1">
      <c r="B167" s="148"/>
      <c r="D167" s="141" t="s">
        <v>123</v>
      </c>
      <c r="E167" s="149" t="s">
        <v>1</v>
      </c>
      <c r="F167" s="150" t="s">
        <v>198</v>
      </c>
      <c r="H167" s="149" t="s">
        <v>1</v>
      </c>
      <c r="I167" s="151"/>
      <c r="L167" s="148"/>
      <c r="M167" s="152"/>
      <c r="T167" s="153"/>
      <c r="AT167" s="149" t="s">
        <v>123</v>
      </c>
      <c r="AU167" s="149" t="s">
        <v>81</v>
      </c>
      <c r="AV167" s="13" t="s">
        <v>79</v>
      </c>
      <c r="AW167" s="13" t="s">
        <v>30</v>
      </c>
      <c r="AX167" s="13" t="s">
        <v>74</v>
      </c>
      <c r="AY167" s="149" t="s">
        <v>115</v>
      </c>
    </row>
    <row r="168" spans="2:65" s="12" customFormat="1">
      <c r="B168" s="140"/>
      <c r="D168" s="141" t="s">
        <v>123</v>
      </c>
      <c r="E168" s="142" t="s">
        <v>1</v>
      </c>
      <c r="F168" s="143" t="s">
        <v>199</v>
      </c>
      <c r="H168" s="144">
        <v>45</v>
      </c>
      <c r="I168" s="145"/>
      <c r="L168" s="140"/>
      <c r="M168" s="146"/>
      <c r="T168" s="147"/>
      <c r="AT168" s="142" t="s">
        <v>123</v>
      </c>
      <c r="AU168" s="142" t="s">
        <v>81</v>
      </c>
      <c r="AV168" s="12" t="s">
        <v>81</v>
      </c>
      <c r="AW168" s="12" t="s">
        <v>30</v>
      </c>
      <c r="AX168" s="12" t="s">
        <v>74</v>
      </c>
      <c r="AY168" s="142" t="s">
        <v>115</v>
      </c>
    </row>
    <row r="169" spans="2:65" s="13" customFormat="1">
      <c r="B169" s="148"/>
      <c r="D169" s="141" t="s">
        <v>123</v>
      </c>
      <c r="E169" s="149" t="s">
        <v>1</v>
      </c>
      <c r="F169" s="150" t="s">
        <v>200</v>
      </c>
      <c r="H169" s="149" t="s">
        <v>1</v>
      </c>
      <c r="I169" s="151"/>
      <c r="L169" s="148"/>
      <c r="M169" s="152"/>
      <c r="T169" s="153"/>
      <c r="AT169" s="149" t="s">
        <v>123</v>
      </c>
      <c r="AU169" s="149" t="s">
        <v>81</v>
      </c>
      <c r="AV169" s="13" t="s">
        <v>79</v>
      </c>
      <c r="AW169" s="13" t="s">
        <v>30</v>
      </c>
      <c r="AX169" s="13" t="s">
        <v>74</v>
      </c>
      <c r="AY169" s="149" t="s">
        <v>115</v>
      </c>
    </row>
    <row r="170" spans="2:65" s="12" customFormat="1">
      <c r="B170" s="140"/>
      <c r="D170" s="141" t="s">
        <v>123</v>
      </c>
      <c r="E170" s="142" t="s">
        <v>1</v>
      </c>
      <c r="F170" s="143" t="s">
        <v>201</v>
      </c>
      <c r="H170" s="144">
        <v>1.2</v>
      </c>
      <c r="I170" s="145"/>
      <c r="L170" s="140"/>
      <c r="M170" s="146"/>
      <c r="T170" s="147"/>
      <c r="AT170" s="142" t="s">
        <v>123</v>
      </c>
      <c r="AU170" s="142" t="s">
        <v>81</v>
      </c>
      <c r="AV170" s="12" t="s">
        <v>81</v>
      </c>
      <c r="AW170" s="12" t="s">
        <v>30</v>
      </c>
      <c r="AX170" s="12" t="s">
        <v>74</v>
      </c>
      <c r="AY170" s="142" t="s">
        <v>115</v>
      </c>
    </row>
    <row r="171" spans="2:65" s="14" customFormat="1">
      <c r="B171" s="154"/>
      <c r="D171" s="141" t="s">
        <v>123</v>
      </c>
      <c r="E171" s="155" t="s">
        <v>1</v>
      </c>
      <c r="F171" s="156" t="s">
        <v>156</v>
      </c>
      <c r="H171" s="157">
        <v>46.2</v>
      </c>
      <c r="I171" s="158"/>
      <c r="L171" s="154"/>
      <c r="M171" s="159"/>
      <c r="T171" s="160"/>
      <c r="AT171" s="155" t="s">
        <v>123</v>
      </c>
      <c r="AU171" s="155" t="s">
        <v>81</v>
      </c>
      <c r="AV171" s="14" t="s">
        <v>121</v>
      </c>
      <c r="AW171" s="14" t="s">
        <v>30</v>
      </c>
      <c r="AX171" s="14" t="s">
        <v>79</v>
      </c>
      <c r="AY171" s="155" t="s">
        <v>115</v>
      </c>
    </row>
    <row r="172" spans="2:65" s="1" customFormat="1" ht="16.5" customHeight="1">
      <c r="B172" s="31"/>
      <c r="C172" s="161" t="s">
        <v>202</v>
      </c>
      <c r="D172" s="161" t="s">
        <v>203</v>
      </c>
      <c r="E172" s="162" t="s">
        <v>204</v>
      </c>
      <c r="F172" s="163" t="s">
        <v>205</v>
      </c>
      <c r="G172" s="164" t="s">
        <v>206</v>
      </c>
      <c r="H172" s="165">
        <v>94.25</v>
      </c>
      <c r="I172" s="166"/>
      <c r="J172" s="165">
        <f>ROUND(I172*H172,2)</f>
        <v>0</v>
      </c>
      <c r="K172" s="167"/>
      <c r="L172" s="168"/>
      <c r="M172" s="169" t="s">
        <v>1</v>
      </c>
      <c r="N172" s="170" t="s">
        <v>39</v>
      </c>
      <c r="P172" s="136">
        <f>O172*H172</f>
        <v>0</v>
      </c>
      <c r="Q172" s="136">
        <v>0</v>
      </c>
      <c r="R172" s="136">
        <f>Q172*H172</f>
        <v>0</v>
      </c>
      <c r="S172" s="136">
        <v>0</v>
      </c>
      <c r="T172" s="137">
        <f>S172*H172</f>
        <v>0</v>
      </c>
      <c r="AR172" s="138" t="s">
        <v>162</v>
      </c>
      <c r="AT172" s="138" t="s">
        <v>203</v>
      </c>
      <c r="AU172" s="138" t="s">
        <v>81</v>
      </c>
      <c r="AY172" s="16" t="s">
        <v>115</v>
      </c>
      <c r="BE172" s="139">
        <f>IF(N172="základní",J172,0)</f>
        <v>0</v>
      </c>
      <c r="BF172" s="139">
        <f>IF(N172="snížená",J172,0)</f>
        <v>0</v>
      </c>
      <c r="BG172" s="139">
        <f>IF(N172="zákl. přenesená",J172,0)</f>
        <v>0</v>
      </c>
      <c r="BH172" s="139">
        <f>IF(N172="sníž. přenesená",J172,0)</f>
        <v>0</v>
      </c>
      <c r="BI172" s="139">
        <f>IF(N172="nulová",J172,0)</f>
        <v>0</v>
      </c>
      <c r="BJ172" s="16" t="s">
        <v>79</v>
      </c>
      <c r="BK172" s="139">
        <f>ROUND(I172*H172,2)</f>
        <v>0</v>
      </c>
      <c r="BL172" s="16" t="s">
        <v>121</v>
      </c>
      <c r="BM172" s="138" t="s">
        <v>207</v>
      </c>
    </row>
    <row r="173" spans="2:65" s="13" customFormat="1">
      <c r="B173" s="148"/>
      <c r="D173" s="141" t="s">
        <v>123</v>
      </c>
      <c r="E173" s="149" t="s">
        <v>1</v>
      </c>
      <c r="F173" s="150" t="s">
        <v>208</v>
      </c>
      <c r="H173" s="149" t="s">
        <v>1</v>
      </c>
      <c r="I173" s="151"/>
      <c r="L173" s="148"/>
      <c r="M173" s="152"/>
      <c r="T173" s="153"/>
      <c r="AT173" s="149" t="s">
        <v>123</v>
      </c>
      <c r="AU173" s="149" t="s">
        <v>81</v>
      </c>
      <c r="AV173" s="13" t="s">
        <v>79</v>
      </c>
      <c r="AW173" s="13" t="s">
        <v>30</v>
      </c>
      <c r="AX173" s="13" t="s">
        <v>74</v>
      </c>
      <c r="AY173" s="149" t="s">
        <v>115</v>
      </c>
    </row>
    <row r="174" spans="2:65" s="12" customFormat="1">
      <c r="B174" s="140"/>
      <c r="D174" s="141" t="s">
        <v>123</v>
      </c>
      <c r="E174" s="142" t="s">
        <v>1</v>
      </c>
      <c r="F174" s="143" t="s">
        <v>209</v>
      </c>
      <c r="H174" s="144">
        <v>94.25</v>
      </c>
      <c r="I174" s="145"/>
      <c r="L174" s="140"/>
      <c r="M174" s="146"/>
      <c r="T174" s="147"/>
      <c r="AT174" s="142" t="s">
        <v>123</v>
      </c>
      <c r="AU174" s="142" t="s">
        <v>81</v>
      </c>
      <c r="AV174" s="12" t="s">
        <v>81</v>
      </c>
      <c r="AW174" s="12" t="s">
        <v>30</v>
      </c>
      <c r="AX174" s="12" t="s">
        <v>79</v>
      </c>
      <c r="AY174" s="142" t="s">
        <v>115</v>
      </c>
    </row>
    <row r="175" spans="2:65" s="13" customFormat="1">
      <c r="B175" s="148"/>
      <c r="D175" s="141" t="s">
        <v>123</v>
      </c>
      <c r="E175" s="149" t="s">
        <v>1</v>
      </c>
      <c r="F175" s="150" t="s">
        <v>210</v>
      </c>
      <c r="H175" s="149" t="s">
        <v>1</v>
      </c>
      <c r="I175" s="151"/>
      <c r="L175" s="148"/>
      <c r="M175" s="152"/>
      <c r="T175" s="153"/>
      <c r="AT175" s="149" t="s">
        <v>123</v>
      </c>
      <c r="AU175" s="149" t="s">
        <v>81</v>
      </c>
      <c r="AV175" s="13" t="s">
        <v>79</v>
      </c>
      <c r="AW175" s="13" t="s">
        <v>30</v>
      </c>
      <c r="AX175" s="13" t="s">
        <v>74</v>
      </c>
      <c r="AY175" s="149" t="s">
        <v>115</v>
      </c>
    </row>
    <row r="176" spans="2:65" s="1" customFormat="1" ht="24.2" customHeight="1">
      <c r="B176" s="31"/>
      <c r="C176" s="127" t="s">
        <v>211</v>
      </c>
      <c r="D176" s="127" t="s">
        <v>117</v>
      </c>
      <c r="E176" s="128" t="s">
        <v>212</v>
      </c>
      <c r="F176" s="129" t="s">
        <v>213</v>
      </c>
      <c r="G176" s="130" t="s">
        <v>127</v>
      </c>
      <c r="H176" s="131">
        <v>180.4</v>
      </c>
      <c r="I176" s="132"/>
      <c r="J176" s="131">
        <f>ROUND(I176*H176,2)</f>
        <v>0</v>
      </c>
      <c r="K176" s="133"/>
      <c r="L176" s="31"/>
      <c r="M176" s="134" t="s">
        <v>1</v>
      </c>
      <c r="N176" s="135" t="s">
        <v>39</v>
      </c>
      <c r="P176" s="136">
        <f>O176*H176</f>
        <v>0</v>
      </c>
      <c r="Q176" s="136">
        <v>0</v>
      </c>
      <c r="R176" s="136">
        <f>Q176*H176</f>
        <v>0</v>
      </c>
      <c r="S176" s="136">
        <v>0</v>
      </c>
      <c r="T176" s="137">
        <f>S176*H176</f>
        <v>0</v>
      </c>
      <c r="AR176" s="138" t="s">
        <v>121</v>
      </c>
      <c r="AT176" s="138" t="s">
        <v>117</v>
      </c>
      <c r="AU176" s="138" t="s">
        <v>81</v>
      </c>
      <c r="AY176" s="16" t="s">
        <v>115</v>
      </c>
      <c r="BE176" s="139">
        <f>IF(N176="základní",J176,0)</f>
        <v>0</v>
      </c>
      <c r="BF176" s="139">
        <f>IF(N176="snížená",J176,0)</f>
        <v>0</v>
      </c>
      <c r="BG176" s="139">
        <f>IF(N176="zákl. přenesená",J176,0)</f>
        <v>0</v>
      </c>
      <c r="BH176" s="139">
        <f>IF(N176="sníž. přenesená",J176,0)</f>
        <v>0</v>
      </c>
      <c r="BI176" s="139">
        <f>IF(N176="nulová",J176,0)</f>
        <v>0</v>
      </c>
      <c r="BJ176" s="16" t="s">
        <v>79</v>
      </c>
      <c r="BK176" s="139">
        <f>ROUND(I176*H176,2)</f>
        <v>0</v>
      </c>
      <c r="BL176" s="16" t="s">
        <v>121</v>
      </c>
      <c r="BM176" s="138" t="s">
        <v>214</v>
      </c>
    </row>
    <row r="177" spans="2:65" s="13" customFormat="1">
      <c r="B177" s="148"/>
      <c r="D177" s="141" t="s">
        <v>123</v>
      </c>
      <c r="E177" s="149" t="s">
        <v>1</v>
      </c>
      <c r="F177" s="150" t="s">
        <v>215</v>
      </c>
      <c r="H177" s="149" t="s">
        <v>1</v>
      </c>
      <c r="I177" s="151"/>
      <c r="L177" s="148"/>
      <c r="M177" s="152"/>
      <c r="T177" s="153"/>
      <c r="AT177" s="149" t="s">
        <v>123</v>
      </c>
      <c r="AU177" s="149" t="s">
        <v>81</v>
      </c>
      <c r="AV177" s="13" t="s">
        <v>79</v>
      </c>
      <c r="AW177" s="13" t="s">
        <v>30</v>
      </c>
      <c r="AX177" s="13" t="s">
        <v>74</v>
      </c>
      <c r="AY177" s="149" t="s">
        <v>115</v>
      </c>
    </row>
    <row r="178" spans="2:65" s="13" customFormat="1">
      <c r="B178" s="148"/>
      <c r="D178" s="141" t="s">
        <v>123</v>
      </c>
      <c r="E178" s="149" t="s">
        <v>1</v>
      </c>
      <c r="F178" s="150" t="s">
        <v>216</v>
      </c>
      <c r="H178" s="149" t="s">
        <v>1</v>
      </c>
      <c r="I178" s="151"/>
      <c r="L178" s="148"/>
      <c r="M178" s="152"/>
      <c r="T178" s="153"/>
      <c r="AT178" s="149" t="s">
        <v>123</v>
      </c>
      <c r="AU178" s="149" t="s">
        <v>81</v>
      </c>
      <c r="AV178" s="13" t="s">
        <v>79</v>
      </c>
      <c r="AW178" s="13" t="s">
        <v>30</v>
      </c>
      <c r="AX178" s="13" t="s">
        <v>74</v>
      </c>
      <c r="AY178" s="149" t="s">
        <v>115</v>
      </c>
    </row>
    <row r="179" spans="2:65" s="12" customFormat="1">
      <c r="B179" s="140"/>
      <c r="D179" s="141" t="s">
        <v>123</v>
      </c>
      <c r="E179" s="142" t="s">
        <v>1</v>
      </c>
      <c r="F179" s="143" t="s">
        <v>217</v>
      </c>
      <c r="H179" s="144">
        <v>242</v>
      </c>
      <c r="I179" s="145"/>
      <c r="L179" s="140"/>
      <c r="M179" s="146"/>
      <c r="T179" s="147"/>
      <c r="AT179" s="142" t="s">
        <v>123</v>
      </c>
      <c r="AU179" s="142" t="s">
        <v>81</v>
      </c>
      <c r="AV179" s="12" t="s">
        <v>81</v>
      </c>
      <c r="AW179" s="12" t="s">
        <v>30</v>
      </c>
      <c r="AX179" s="12" t="s">
        <v>74</v>
      </c>
      <c r="AY179" s="142" t="s">
        <v>115</v>
      </c>
    </row>
    <row r="180" spans="2:65" s="13" customFormat="1">
      <c r="B180" s="148"/>
      <c r="D180" s="141" t="s">
        <v>123</v>
      </c>
      <c r="E180" s="149" t="s">
        <v>1</v>
      </c>
      <c r="F180" s="150" t="s">
        <v>218</v>
      </c>
      <c r="H180" s="149" t="s">
        <v>1</v>
      </c>
      <c r="I180" s="151"/>
      <c r="L180" s="148"/>
      <c r="M180" s="152"/>
      <c r="T180" s="153"/>
      <c r="AT180" s="149" t="s">
        <v>123</v>
      </c>
      <c r="AU180" s="149" t="s">
        <v>81</v>
      </c>
      <c r="AV180" s="13" t="s">
        <v>79</v>
      </c>
      <c r="AW180" s="13" t="s">
        <v>30</v>
      </c>
      <c r="AX180" s="13" t="s">
        <v>74</v>
      </c>
      <c r="AY180" s="149" t="s">
        <v>115</v>
      </c>
    </row>
    <row r="181" spans="2:65" s="12" customFormat="1">
      <c r="B181" s="140"/>
      <c r="D181" s="141" t="s">
        <v>123</v>
      </c>
      <c r="E181" s="142" t="s">
        <v>1</v>
      </c>
      <c r="F181" s="143" t="s">
        <v>219</v>
      </c>
      <c r="H181" s="144">
        <v>-61.6</v>
      </c>
      <c r="I181" s="145"/>
      <c r="L181" s="140"/>
      <c r="M181" s="146"/>
      <c r="T181" s="147"/>
      <c r="AT181" s="142" t="s">
        <v>123</v>
      </c>
      <c r="AU181" s="142" t="s">
        <v>81</v>
      </c>
      <c r="AV181" s="12" t="s">
        <v>81</v>
      </c>
      <c r="AW181" s="12" t="s">
        <v>30</v>
      </c>
      <c r="AX181" s="12" t="s">
        <v>74</v>
      </c>
      <c r="AY181" s="142" t="s">
        <v>115</v>
      </c>
    </row>
    <row r="182" spans="2:65" s="14" customFormat="1">
      <c r="B182" s="154"/>
      <c r="D182" s="141" t="s">
        <v>123</v>
      </c>
      <c r="E182" s="155" t="s">
        <v>1</v>
      </c>
      <c r="F182" s="156" t="s">
        <v>156</v>
      </c>
      <c r="H182" s="157">
        <v>180.4</v>
      </c>
      <c r="I182" s="158"/>
      <c r="L182" s="154"/>
      <c r="M182" s="159"/>
      <c r="T182" s="160"/>
      <c r="AT182" s="155" t="s">
        <v>123</v>
      </c>
      <c r="AU182" s="155" t="s">
        <v>81</v>
      </c>
      <c r="AV182" s="14" t="s">
        <v>121</v>
      </c>
      <c r="AW182" s="14" t="s">
        <v>30</v>
      </c>
      <c r="AX182" s="14" t="s">
        <v>79</v>
      </c>
      <c r="AY182" s="155" t="s">
        <v>115</v>
      </c>
    </row>
    <row r="183" spans="2:65" s="1" customFormat="1" ht="16.5" customHeight="1">
      <c r="B183" s="31"/>
      <c r="C183" s="161" t="s">
        <v>220</v>
      </c>
      <c r="D183" s="161" t="s">
        <v>203</v>
      </c>
      <c r="E183" s="162" t="s">
        <v>221</v>
      </c>
      <c r="F183" s="163" t="s">
        <v>222</v>
      </c>
      <c r="G183" s="164" t="s">
        <v>206</v>
      </c>
      <c r="H183" s="165">
        <v>368.02</v>
      </c>
      <c r="I183" s="166"/>
      <c r="J183" s="165">
        <f>ROUND(I183*H183,2)</f>
        <v>0</v>
      </c>
      <c r="K183" s="167"/>
      <c r="L183" s="168"/>
      <c r="M183" s="169" t="s">
        <v>1</v>
      </c>
      <c r="N183" s="170" t="s">
        <v>39</v>
      </c>
      <c r="P183" s="136">
        <f>O183*H183</f>
        <v>0</v>
      </c>
      <c r="Q183" s="136">
        <v>0</v>
      </c>
      <c r="R183" s="136">
        <f>Q183*H183</f>
        <v>0</v>
      </c>
      <c r="S183" s="136">
        <v>0</v>
      </c>
      <c r="T183" s="137">
        <f>S183*H183</f>
        <v>0</v>
      </c>
      <c r="AR183" s="138" t="s">
        <v>162</v>
      </c>
      <c r="AT183" s="138" t="s">
        <v>203</v>
      </c>
      <c r="AU183" s="138" t="s">
        <v>81</v>
      </c>
      <c r="AY183" s="16" t="s">
        <v>115</v>
      </c>
      <c r="BE183" s="139">
        <f>IF(N183="základní",J183,0)</f>
        <v>0</v>
      </c>
      <c r="BF183" s="139">
        <f>IF(N183="snížená",J183,0)</f>
        <v>0</v>
      </c>
      <c r="BG183" s="139">
        <f>IF(N183="zákl. přenesená",J183,0)</f>
        <v>0</v>
      </c>
      <c r="BH183" s="139">
        <f>IF(N183="sníž. přenesená",J183,0)</f>
        <v>0</v>
      </c>
      <c r="BI183" s="139">
        <f>IF(N183="nulová",J183,0)</f>
        <v>0</v>
      </c>
      <c r="BJ183" s="16" t="s">
        <v>79</v>
      </c>
      <c r="BK183" s="139">
        <f>ROUND(I183*H183,2)</f>
        <v>0</v>
      </c>
      <c r="BL183" s="16" t="s">
        <v>121</v>
      </c>
      <c r="BM183" s="138" t="s">
        <v>223</v>
      </c>
    </row>
    <row r="184" spans="2:65" s="13" customFormat="1">
      <c r="B184" s="148"/>
      <c r="D184" s="141" t="s">
        <v>123</v>
      </c>
      <c r="E184" s="149" t="s">
        <v>1</v>
      </c>
      <c r="F184" s="150" t="s">
        <v>224</v>
      </c>
      <c r="H184" s="149" t="s">
        <v>1</v>
      </c>
      <c r="I184" s="151"/>
      <c r="L184" s="148"/>
      <c r="M184" s="152"/>
      <c r="T184" s="153"/>
      <c r="AT184" s="149" t="s">
        <v>123</v>
      </c>
      <c r="AU184" s="149" t="s">
        <v>81</v>
      </c>
      <c r="AV184" s="13" t="s">
        <v>79</v>
      </c>
      <c r="AW184" s="13" t="s">
        <v>30</v>
      </c>
      <c r="AX184" s="13" t="s">
        <v>74</v>
      </c>
      <c r="AY184" s="149" t="s">
        <v>115</v>
      </c>
    </row>
    <row r="185" spans="2:65" s="12" customFormat="1">
      <c r="B185" s="140"/>
      <c r="D185" s="141" t="s">
        <v>123</v>
      </c>
      <c r="E185" s="142" t="s">
        <v>1</v>
      </c>
      <c r="F185" s="143" t="s">
        <v>225</v>
      </c>
      <c r="H185" s="144">
        <v>368.02</v>
      </c>
      <c r="I185" s="145"/>
      <c r="L185" s="140"/>
      <c r="M185" s="146"/>
      <c r="T185" s="147"/>
      <c r="AT185" s="142" t="s">
        <v>123</v>
      </c>
      <c r="AU185" s="142" t="s">
        <v>81</v>
      </c>
      <c r="AV185" s="12" t="s">
        <v>81</v>
      </c>
      <c r="AW185" s="12" t="s">
        <v>30</v>
      </c>
      <c r="AX185" s="12" t="s">
        <v>79</v>
      </c>
      <c r="AY185" s="142" t="s">
        <v>115</v>
      </c>
    </row>
    <row r="186" spans="2:65" s="13" customFormat="1">
      <c r="B186" s="148"/>
      <c r="D186" s="141" t="s">
        <v>123</v>
      </c>
      <c r="E186" s="149" t="s">
        <v>1</v>
      </c>
      <c r="F186" s="150" t="s">
        <v>210</v>
      </c>
      <c r="H186" s="149" t="s">
        <v>1</v>
      </c>
      <c r="I186" s="151"/>
      <c r="L186" s="148"/>
      <c r="M186" s="152"/>
      <c r="T186" s="153"/>
      <c r="AT186" s="149" t="s">
        <v>123</v>
      </c>
      <c r="AU186" s="149" t="s">
        <v>81</v>
      </c>
      <c r="AV186" s="13" t="s">
        <v>79</v>
      </c>
      <c r="AW186" s="13" t="s">
        <v>30</v>
      </c>
      <c r="AX186" s="13" t="s">
        <v>74</v>
      </c>
      <c r="AY186" s="149" t="s">
        <v>115</v>
      </c>
    </row>
    <row r="187" spans="2:65" s="1" customFormat="1" ht="37.9" customHeight="1">
      <c r="B187" s="31"/>
      <c r="C187" s="127" t="s">
        <v>226</v>
      </c>
      <c r="D187" s="127" t="s">
        <v>117</v>
      </c>
      <c r="E187" s="128" t="s">
        <v>227</v>
      </c>
      <c r="F187" s="129" t="s">
        <v>228</v>
      </c>
      <c r="G187" s="130" t="s">
        <v>127</v>
      </c>
      <c r="H187" s="131">
        <v>145.19999999999999</v>
      </c>
      <c r="I187" s="132"/>
      <c r="J187" s="131">
        <f>ROUND(I187*H187,2)</f>
        <v>0</v>
      </c>
      <c r="K187" s="133"/>
      <c r="L187" s="31"/>
      <c r="M187" s="134" t="s">
        <v>1</v>
      </c>
      <c r="N187" s="135" t="s">
        <v>39</v>
      </c>
      <c r="P187" s="136">
        <f>O187*H187</f>
        <v>0</v>
      </c>
      <c r="Q187" s="136">
        <v>0</v>
      </c>
      <c r="R187" s="136">
        <f>Q187*H187</f>
        <v>0</v>
      </c>
      <c r="S187" s="136">
        <v>0</v>
      </c>
      <c r="T187" s="137">
        <f>S187*H187</f>
        <v>0</v>
      </c>
      <c r="AR187" s="138" t="s">
        <v>121</v>
      </c>
      <c r="AT187" s="138" t="s">
        <v>117</v>
      </c>
      <c r="AU187" s="138" t="s">
        <v>81</v>
      </c>
      <c r="AY187" s="16" t="s">
        <v>115</v>
      </c>
      <c r="BE187" s="139">
        <f>IF(N187="základní",J187,0)</f>
        <v>0</v>
      </c>
      <c r="BF187" s="139">
        <f>IF(N187="snížená",J187,0)</f>
        <v>0</v>
      </c>
      <c r="BG187" s="139">
        <f>IF(N187="zákl. přenesená",J187,0)</f>
        <v>0</v>
      </c>
      <c r="BH187" s="139">
        <f>IF(N187="sníž. přenesená",J187,0)</f>
        <v>0</v>
      </c>
      <c r="BI187" s="139">
        <f>IF(N187="nulová",J187,0)</f>
        <v>0</v>
      </c>
      <c r="BJ187" s="16" t="s">
        <v>79</v>
      </c>
      <c r="BK187" s="139">
        <f>ROUND(I187*H187,2)</f>
        <v>0</v>
      </c>
      <c r="BL187" s="16" t="s">
        <v>121</v>
      </c>
      <c r="BM187" s="138" t="s">
        <v>229</v>
      </c>
    </row>
    <row r="188" spans="2:65" s="13" customFormat="1">
      <c r="B188" s="148"/>
      <c r="D188" s="141" t="s">
        <v>123</v>
      </c>
      <c r="E188" s="149" t="s">
        <v>1</v>
      </c>
      <c r="F188" s="150" t="s">
        <v>230</v>
      </c>
      <c r="H188" s="149" t="s">
        <v>1</v>
      </c>
      <c r="I188" s="151"/>
      <c r="L188" s="148"/>
      <c r="M188" s="152"/>
      <c r="T188" s="153"/>
      <c r="AT188" s="149" t="s">
        <v>123</v>
      </c>
      <c r="AU188" s="149" t="s">
        <v>81</v>
      </c>
      <c r="AV188" s="13" t="s">
        <v>79</v>
      </c>
      <c r="AW188" s="13" t="s">
        <v>30</v>
      </c>
      <c r="AX188" s="13" t="s">
        <v>74</v>
      </c>
      <c r="AY188" s="149" t="s">
        <v>115</v>
      </c>
    </row>
    <row r="189" spans="2:65" s="12" customFormat="1">
      <c r="B189" s="140"/>
      <c r="D189" s="141" t="s">
        <v>123</v>
      </c>
      <c r="E189" s="142" t="s">
        <v>1</v>
      </c>
      <c r="F189" s="143" t="s">
        <v>231</v>
      </c>
      <c r="H189" s="144">
        <v>145.19999999999999</v>
      </c>
      <c r="I189" s="145"/>
      <c r="L189" s="140"/>
      <c r="M189" s="146"/>
      <c r="T189" s="147"/>
      <c r="AT189" s="142" t="s">
        <v>123</v>
      </c>
      <c r="AU189" s="142" t="s">
        <v>81</v>
      </c>
      <c r="AV189" s="12" t="s">
        <v>81</v>
      </c>
      <c r="AW189" s="12" t="s">
        <v>30</v>
      </c>
      <c r="AX189" s="12" t="s">
        <v>79</v>
      </c>
      <c r="AY189" s="142" t="s">
        <v>115</v>
      </c>
    </row>
    <row r="190" spans="2:65" s="1" customFormat="1" ht="37.9" customHeight="1">
      <c r="B190" s="31"/>
      <c r="C190" s="127" t="s">
        <v>232</v>
      </c>
      <c r="D190" s="127" t="s">
        <v>117</v>
      </c>
      <c r="E190" s="128" t="s">
        <v>233</v>
      </c>
      <c r="F190" s="129" t="s">
        <v>234</v>
      </c>
      <c r="G190" s="130" t="s">
        <v>127</v>
      </c>
      <c r="H190" s="131">
        <v>96.8</v>
      </c>
      <c r="I190" s="132"/>
      <c r="J190" s="131">
        <f>ROUND(I190*H190,2)</f>
        <v>0</v>
      </c>
      <c r="K190" s="133"/>
      <c r="L190" s="31"/>
      <c r="M190" s="134" t="s">
        <v>1</v>
      </c>
      <c r="N190" s="135" t="s">
        <v>39</v>
      </c>
      <c r="P190" s="136">
        <f>O190*H190</f>
        <v>0</v>
      </c>
      <c r="Q190" s="136">
        <v>0</v>
      </c>
      <c r="R190" s="136">
        <f>Q190*H190</f>
        <v>0</v>
      </c>
      <c r="S190" s="136">
        <v>0</v>
      </c>
      <c r="T190" s="137">
        <f>S190*H190</f>
        <v>0</v>
      </c>
      <c r="AR190" s="138" t="s">
        <v>121</v>
      </c>
      <c r="AT190" s="138" t="s">
        <v>117</v>
      </c>
      <c r="AU190" s="138" t="s">
        <v>81</v>
      </c>
      <c r="AY190" s="16" t="s">
        <v>115</v>
      </c>
      <c r="BE190" s="139">
        <f>IF(N190="základní",J190,0)</f>
        <v>0</v>
      </c>
      <c r="BF190" s="139">
        <f>IF(N190="snížená",J190,0)</f>
        <v>0</v>
      </c>
      <c r="BG190" s="139">
        <f>IF(N190="zákl. přenesená",J190,0)</f>
        <v>0</v>
      </c>
      <c r="BH190" s="139">
        <f>IF(N190="sníž. přenesená",J190,0)</f>
        <v>0</v>
      </c>
      <c r="BI190" s="139">
        <f>IF(N190="nulová",J190,0)</f>
        <v>0</v>
      </c>
      <c r="BJ190" s="16" t="s">
        <v>79</v>
      </c>
      <c r="BK190" s="139">
        <f>ROUND(I190*H190,2)</f>
        <v>0</v>
      </c>
      <c r="BL190" s="16" t="s">
        <v>121</v>
      </c>
      <c r="BM190" s="138" t="s">
        <v>235</v>
      </c>
    </row>
    <row r="191" spans="2:65" s="13" customFormat="1">
      <c r="B191" s="148"/>
      <c r="D191" s="141" t="s">
        <v>123</v>
      </c>
      <c r="E191" s="149" t="s">
        <v>1</v>
      </c>
      <c r="F191" s="150" t="s">
        <v>230</v>
      </c>
      <c r="H191" s="149" t="s">
        <v>1</v>
      </c>
      <c r="I191" s="151"/>
      <c r="L191" s="148"/>
      <c r="M191" s="152"/>
      <c r="T191" s="153"/>
      <c r="AT191" s="149" t="s">
        <v>123</v>
      </c>
      <c r="AU191" s="149" t="s">
        <v>81</v>
      </c>
      <c r="AV191" s="13" t="s">
        <v>79</v>
      </c>
      <c r="AW191" s="13" t="s">
        <v>30</v>
      </c>
      <c r="AX191" s="13" t="s">
        <v>74</v>
      </c>
      <c r="AY191" s="149" t="s">
        <v>115</v>
      </c>
    </row>
    <row r="192" spans="2:65" s="12" customFormat="1">
      <c r="B192" s="140"/>
      <c r="D192" s="141" t="s">
        <v>123</v>
      </c>
      <c r="E192" s="142" t="s">
        <v>1</v>
      </c>
      <c r="F192" s="143" t="s">
        <v>236</v>
      </c>
      <c r="H192" s="144">
        <v>96.8</v>
      </c>
      <c r="I192" s="145"/>
      <c r="L192" s="140"/>
      <c r="M192" s="146"/>
      <c r="T192" s="147"/>
      <c r="AT192" s="142" t="s">
        <v>123</v>
      </c>
      <c r="AU192" s="142" t="s">
        <v>81</v>
      </c>
      <c r="AV192" s="12" t="s">
        <v>81</v>
      </c>
      <c r="AW192" s="12" t="s">
        <v>30</v>
      </c>
      <c r="AX192" s="12" t="s">
        <v>79</v>
      </c>
      <c r="AY192" s="142" t="s">
        <v>115</v>
      </c>
    </row>
    <row r="193" spans="2:65" s="1" customFormat="1" ht="16.5" customHeight="1">
      <c r="B193" s="31"/>
      <c r="C193" s="127" t="s">
        <v>7</v>
      </c>
      <c r="D193" s="127" t="s">
        <v>117</v>
      </c>
      <c r="E193" s="128" t="s">
        <v>237</v>
      </c>
      <c r="F193" s="129" t="s">
        <v>238</v>
      </c>
      <c r="G193" s="130" t="s">
        <v>127</v>
      </c>
      <c r="H193" s="131">
        <v>242</v>
      </c>
      <c r="I193" s="132"/>
      <c r="J193" s="131">
        <f>ROUND(I193*H193,2)</f>
        <v>0</v>
      </c>
      <c r="K193" s="133"/>
      <c r="L193" s="31"/>
      <c r="M193" s="134" t="s">
        <v>1</v>
      </c>
      <c r="N193" s="135" t="s">
        <v>39</v>
      </c>
      <c r="P193" s="136">
        <f>O193*H193</f>
        <v>0</v>
      </c>
      <c r="Q193" s="136">
        <v>0</v>
      </c>
      <c r="R193" s="136">
        <f>Q193*H193</f>
        <v>0</v>
      </c>
      <c r="S193" s="136">
        <v>0</v>
      </c>
      <c r="T193" s="137">
        <f>S193*H193</f>
        <v>0</v>
      </c>
      <c r="AR193" s="138" t="s">
        <v>121</v>
      </c>
      <c r="AT193" s="138" t="s">
        <v>117</v>
      </c>
      <c r="AU193" s="138" t="s">
        <v>81</v>
      </c>
      <c r="AY193" s="16" t="s">
        <v>115</v>
      </c>
      <c r="BE193" s="139">
        <f>IF(N193="základní",J193,0)</f>
        <v>0</v>
      </c>
      <c r="BF193" s="139">
        <f>IF(N193="snížená",J193,0)</f>
        <v>0</v>
      </c>
      <c r="BG193" s="139">
        <f>IF(N193="zákl. přenesená",J193,0)</f>
        <v>0</v>
      </c>
      <c r="BH193" s="139">
        <f>IF(N193="sníž. přenesená",J193,0)</f>
        <v>0</v>
      </c>
      <c r="BI193" s="139">
        <f>IF(N193="nulová",J193,0)</f>
        <v>0</v>
      </c>
      <c r="BJ193" s="16" t="s">
        <v>79</v>
      </c>
      <c r="BK193" s="139">
        <f>ROUND(I193*H193,2)</f>
        <v>0</v>
      </c>
      <c r="BL193" s="16" t="s">
        <v>121</v>
      </c>
      <c r="BM193" s="138" t="s">
        <v>239</v>
      </c>
    </row>
    <row r="194" spans="2:65" s="12" customFormat="1">
      <c r="B194" s="140"/>
      <c r="D194" s="141" t="s">
        <v>123</v>
      </c>
      <c r="E194" s="142" t="s">
        <v>1</v>
      </c>
      <c r="F194" s="143" t="s">
        <v>217</v>
      </c>
      <c r="H194" s="144">
        <v>242</v>
      </c>
      <c r="I194" s="145"/>
      <c r="L194" s="140"/>
      <c r="M194" s="146"/>
      <c r="T194" s="147"/>
      <c r="AT194" s="142" t="s">
        <v>123</v>
      </c>
      <c r="AU194" s="142" t="s">
        <v>81</v>
      </c>
      <c r="AV194" s="12" t="s">
        <v>81</v>
      </c>
      <c r="AW194" s="12" t="s">
        <v>30</v>
      </c>
      <c r="AX194" s="12" t="s">
        <v>79</v>
      </c>
      <c r="AY194" s="142" t="s">
        <v>115</v>
      </c>
    </row>
    <row r="195" spans="2:65" s="1" customFormat="1" ht="33" customHeight="1">
      <c r="B195" s="31"/>
      <c r="C195" s="127" t="s">
        <v>240</v>
      </c>
      <c r="D195" s="127" t="s">
        <v>117</v>
      </c>
      <c r="E195" s="128" t="s">
        <v>241</v>
      </c>
      <c r="F195" s="129" t="s">
        <v>242</v>
      </c>
      <c r="G195" s="130" t="s">
        <v>206</v>
      </c>
      <c r="H195" s="131">
        <v>484</v>
      </c>
      <c r="I195" s="132"/>
      <c r="J195" s="131">
        <f>ROUND(I195*H195,2)</f>
        <v>0</v>
      </c>
      <c r="K195" s="133"/>
      <c r="L195" s="31"/>
      <c r="M195" s="134" t="s">
        <v>1</v>
      </c>
      <c r="N195" s="135" t="s">
        <v>39</v>
      </c>
      <c r="P195" s="136">
        <f>O195*H195</f>
        <v>0</v>
      </c>
      <c r="Q195" s="136">
        <v>0</v>
      </c>
      <c r="R195" s="136">
        <f>Q195*H195</f>
        <v>0</v>
      </c>
      <c r="S195" s="136">
        <v>0</v>
      </c>
      <c r="T195" s="137">
        <f>S195*H195</f>
        <v>0</v>
      </c>
      <c r="AR195" s="138" t="s">
        <v>121</v>
      </c>
      <c r="AT195" s="138" t="s">
        <v>117</v>
      </c>
      <c r="AU195" s="138" t="s">
        <v>81</v>
      </c>
      <c r="AY195" s="16" t="s">
        <v>115</v>
      </c>
      <c r="BE195" s="139">
        <f>IF(N195="základní",J195,0)</f>
        <v>0</v>
      </c>
      <c r="BF195" s="139">
        <f>IF(N195="snížená",J195,0)</f>
        <v>0</v>
      </c>
      <c r="BG195" s="139">
        <f>IF(N195="zákl. přenesená",J195,0)</f>
        <v>0</v>
      </c>
      <c r="BH195" s="139">
        <f>IF(N195="sníž. přenesená",J195,0)</f>
        <v>0</v>
      </c>
      <c r="BI195" s="139">
        <f>IF(N195="nulová",J195,0)</f>
        <v>0</v>
      </c>
      <c r="BJ195" s="16" t="s">
        <v>79</v>
      </c>
      <c r="BK195" s="139">
        <f>ROUND(I195*H195,2)</f>
        <v>0</v>
      </c>
      <c r="BL195" s="16" t="s">
        <v>121</v>
      </c>
      <c r="BM195" s="138" t="s">
        <v>243</v>
      </c>
    </row>
    <row r="196" spans="2:65" s="12" customFormat="1">
      <c r="B196" s="140"/>
      <c r="D196" s="141" t="s">
        <v>123</v>
      </c>
      <c r="E196" s="142" t="s">
        <v>1</v>
      </c>
      <c r="F196" s="143" t="s">
        <v>244</v>
      </c>
      <c r="H196" s="144">
        <v>484</v>
      </c>
      <c r="I196" s="145"/>
      <c r="L196" s="140"/>
      <c r="M196" s="146"/>
      <c r="T196" s="147"/>
      <c r="AT196" s="142" t="s">
        <v>123</v>
      </c>
      <c r="AU196" s="142" t="s">
        <v>81</v>
      </c>
      <c r="AV196" s="12" t="s">
        <v>81</v>
      </c>
      <c r="AW196" s="12" t="s">
        <v>30</v>
      </c>
      <c r="AX196" s="12" t="s">
        <v>79</v>
      </c>
      <c r="AY196" s="142" t="s">
        <v>115</v>
      </c>
    </row>
    <row r="197" spans="2:65" s="1" customFormat="1" ht="33" customHeight="1">
      <c r="B197" s="31"/>
      <c r="C197" s="127" t="s">
        <v>245</v>
      </c>
      <c r="D197" s="127" t="s">
        <v>117</v>
      </c>
      <c r="E197" s="128" t="s">
        <v>246</v>
      </c>
      <c r="F197" s="129" t="s">
        <v>247</v>
      </c>
      <c r="G197" s="130" t="s">
        <v>127</v>
      </c>
      <c r="H197" s="131">
        <v>61.6</v>
      </c>
      <c r="I197" s="132"/>
      <c r="J197" s="131">
        <f>ROUND(I197*H197,2)</f>
        <v>0</v>
      </c>
      <c r="K197" s="133"/>
      <c r="L197" s="31"/>
      <c r="M197" s="134" t="s">
        <v>1</v>
      </c>
      <c r="N197" s="135" t="s">
        <v>39</v>
      </c>
      <c r="P197" s="136">
        <f>O197*H197</f>
        <v>0</v>
      </c>
      <c r="Q197" s="136">
        <v>0</v>
      </c>
      <c r="R197" s="136">
        <f>Q197*H197</f>
        <v>0</v>
      </c>
      <c r="S197" s="136">
        <v>0</v>
      </c>
      <c r="T197" s="137">
        <f>S197*H197</f>
        <v>0</v>
      </c>
      <c r="AR197" s="138" t="s">
        <v>121</v>
      </c>
      <c r="AT197" s="138" t="s">
        <v>117</v>
      </c>
      <c r="AU197" s="138" t="s">
        <v>81</v>
      </c>
      <c r="AY197" s="16" t="s">
        <v>115</v>
      </c>
      <c r="BE197" s="139">
        <f>IF(N197="základní",J197,0)</f>
        <v>0</v>
      </c>
      <c r="BF197" s="139">
        <f>IF(N197="snížená",J197,0)</f>
        <v>0</v>
      </c>
      <c r="BG197" s="139">
        <f>IF(N197="zákl. přenesená",J197,0)</f>
        <v>0</v>
      </c>
      <c r="BH197" s="139">
        <f>IF(N197="sníž. přenesená",J197,0)</f>
        <v>0</v>
      </c>
      <c r="BI197" s="139">
        <f>IF(N197="nulová",J197,0)</f>
        <v>0</v>
      </c>
      <c r="BJ197" s="16" t="s">
        <v>79</v>
      </c>
      <c r="BK197" s="139">
        <f>ROUND(I197*H197,2)</f>
        <v>0</v>
      </c>
      <c r="BL197" s="16" t="s">
        <v>121</v>
      </c>
      <c r="BM197" s="138" t="s">
        <v>248</v>
      </c>
    </row>
    <row r="198" spans="2:65" s="13" customFormat="1">
      <c r="B198" s="148"/>
      <c r="D198" s="141" t="s">
        <v>123</v>
      </c>
      <c r="E198" s="149" t="s">
        <v>1</v>
      </c>
      <c r="F198" s="150" t="s">
        <v>249</v>
      </c>
      <c r="H198" s="149" t="s">
        <v>1</v>
      </c>
      <c r="I198" s="151"/>
      <c r="L198" s="148"/>
      <c r="M198" s="152"/>
      <c r="T198" s="153"/>
      <c r="AT198" s="149" t="s">
        <v>123</v>
      </c>
      <c r="AU198" s="149" t="s">
        <v>81</v>
      </c>
      <c r="AV198" s="13" t="s">
        <v>79</v>
      </c>
      <c r="AW198" s="13" t="s">
        <v>30</v>
      </c>
      <c r="AX198" s="13" t="s">
        <v>74</v>
      </c>
      <c r="AY198" s="149" t="s">
        <v>115</v>
      </c>
    </row>
    <row r="199" spans="2:65" s="13" customFormat="1">
      <c r="B199" s="148"/>
      <c r="D199" s="141" t="s">
        <v>123</v>
      </c>
      <c r="E199" s="149" t="s">
        <v>1</v>
      </c>
      <c r="F199" s="150" t="s">
        <v>250</v>
      </c>
      <c r="H199" s="149" t="s">
        <v>1</v>
      </c>
      <c r="I199" s="151"/>
      <c r="L199" s="148"/>
      <c r="M199" s="152"/>
      <c r="T199" s="153"/>
      <c r="AT199" s="149" t="s">
        <v>123</v>
      </c>
      <c r="AU199" s="149" t="s">
        <v>81</v>
      </c>
      <c r="AV199" s="13" t="s">
        <v>79</v>
      </c>
      <c r="AW199" s="13" t="s">
        <v>30</v>
      </c>
      <c r="AX199" s="13" t="s">
        <v>74</v>
      </c>
      <c r="AY199" s="149" t="s">
        <v>115</v>
      </c>
    </row>
    <row r="200" spans="2:65" s="13" customFormat="1">
      <c r="B200" s="148"/>
      <c r="D200" s="141" t="s">
        <v>123</v>
      </c>
      <c r="E200" s="149" t="s">
        <v>1</v>
      </c>
      <c r="F200" s="150" t="s">
        <v>251</v>
      </c>
      <c r="H200" s="149" t="s">
        <v>1</v>
      </c>
      <c r="I200" s="151"/>
      <c r="L200" s="148"/>
      <c r="M200" s="152"/>
      <c r="T200" s="153"/>
      <c r="AT200" s="149" t="s">
        <v>123</v>
      </c>
      <c r="AU200" s="149" t="s">
        <v>81</v>
      </c>
      <c r="AV200" s="13" t="s">
        <v>79</v>
      </c>
      <c r="AW200" s="13" t="s">
        <v>30</v>
      </c>
      <c r="AX200" s="13" t="s">
        <v>74</v>
      </c>
      <c r="AY200" s="149" t="s">
        <v>115</v>
      </c>
    </row>
    <row r="201" spans="2:65" s="13" customFormat="1">
      <c r="B201" s="148"/>
      <c r="D201" s="141" t="s">
        <v>123</v>
      </c>
      <c r="E201" s="149" t="s">
        <v>1</v>
      </c>
      <c r="F201" s="150" t="s">
        <v>252</v>
      </c>
      <c r="H201" s="149" t="s">
        <v>1</v>
      </c>
      <c r="I201" s="151"/>
      <c r="L201" s="148"/>
      <c r="M201" s="152"/>
      <c r="T201" s="153"/>
      <c r="AT201" s="149" t="s">
        <v>123</v>
      </c>
      <c r="AU201" s="149" t="s">
        <v>81</v>
      </c>
      <c r="AV201" s="13" t="s">
        <v>79</v>
      </c>
      <c r="AW201" s="13" t="s">
        <v>30</v>
      </c>
      <c r="AX201" s="13" t="s">
        <v>74</v>
      </c>
      <c r="AY201" s="149" t="s">
        <v>115</v>
      </c>
    </row>
    <row r="202" spans="2:65" s="12" customFormat="1">
      <c r="B202" s="140"/>
      <c r="D202" s="141" t="s">
        <v>123</v>
      </c>
      <c r="E202" s="142" t="s">
        <v>1</v>
      </c>
      <c r="F202" s="143" t="s">
        <v>253</v>
      </c>
      <c r="H202" s="144">
        <v>61.6</v>
      </c>
      <c r="I202" s="145"/>
      <c r="L202" s="140"/>
      <c r="M202" s="146"/>
      <c r="T202" s="147"/>
      <c r="AT202" s="142" t="s">
        <v>123</v>
      </c>
      <c r="AU202" s="142" t="s">
        <v>81</v>
      </c>
      <c r="AV202" s="12" t="s">
        <v>81</v>
      </c>
      <c r="AW202" s="12" t="s">
        <v>30</v>
      </c>
      <c r="AX202" s="12" t="s">
        <v>79</v>
      </c>
      <c r="AY202" s="142" t="s">
        <v>115</v>
      </c>
    </row>
    <row r="203" spans="2:65" s="11" customFormat="1" ht="22.9" customHeight="1">
      <c r="B203" s="115"/>
      <c r="D203" s="116" t="s">
        <v>73</v>
      </c>
      <c r="E203" s="125" t="s">
        <v>220</v>
      </c>
      <c r="F203" s="125" t="s">
        <v>254</v>
      </c>
      <c r="I203" s="118"/>
      <c r="J203" s="126">
        <f>BK203</f>
        <v>0</v>
      </c>
      <c r="L203" s="115"/>
      <c r="M203" s="120"/>
      <c r="P203" s="121">
        <f>P204</f>
        <v>0</v>
      </c>
      <c r="R203" s="121">
        <f>R204</f>
        <v>0</v>
      </c>
      <c r="T203" s="122">
        <f>T204</f>
        <v>0</v>
      </c>
      <c r="AR203" s="116" t="s">
        <v>79</v>
      </c>
      <c r="AT203" s="123" t="s">
        <v>73</v>
      </c>
      <c r="AU203" s="123" t="s">
        <v>79</v>
      </c>
      <c r="AY203" s="116" t="s">
        <v>115</v>
      </c>
      <c r="BK203" s="124">
        <f>BK204</f>
        <v>0</v>
      </c>
    </row>
    <row r="204" spans="2:65" s="1" customFormat="1" ht="24.2" customHeight="1">
      <c r="B204" s="31"/>
      <c r="C204" s="127" t="s">
        <v>255</v>
      </c>
      <c r="D204" s="127" t="s">
        <v>117</v>
      </c>
      <c r="E204" s="128" t="s">
        <v>256</v>
      </c>
      <c r="F204" s="129" t="s">
        <v>257</v>
      </c>
      <c r="G204" s="130" t="s">
        <v>169</v>
      </c>
      <c r="H204" s="131">
        <v>25</v>
      </c>
      <c r="I204" s="132"/>
      <c r="J204" s="131">
        <f>ROUND(I204*H204,2)</f>
        <v>0</v>
      </c>
      <c r="K204" s="133"/>
      <c r="L204" s="31"/>
      <c r="M204" s="134" t="s">
        <v>1</v>
      </c>
      <c r="N204" s="135" t="s">
        <v>39</v>
      </c>
      <c r="P204" s="136">
        <f>O204*H204</f>
        <v>0</v>
      </c>
      <c r="Q204" s="136">
        <v>0</v>
      </c>
      <c r="R204" s="136">
        <f>Q204*H204</f>
        <v>0</v>
      </c>
      <c r="S204" s="136">
        <v>0</v>
      </c>
      <c r="T204" s="137">
        <f>S204*H204</f>
        <v>0</v>
      </c>
      <c r="AR204" s="138" t="s">
        <v>121</v>
      </c>
      <c r="AT204" s="138" t="s">
        <v>117</v>
      </c>
      <c r="AU204" s="138" t="s">
        <v>81</v>
      </c>
      <c r="AY204" s="16" t="s">
        <v>115</v>
      </c>
      <c r="BE204" s="139">
        <f>IF(N204="základní",J204,0)</f>
        <v>0</v>
      </c>
      <c r="BF204" s="139">
        <f>IF(N204="snížená",J204,0)</f>
        <v>0</v>
      </c>
      <c r="BG204" s="139">
        <f>IF(N204="zákl. přenesená",J204,0)</f>
        <v>0</v>
      </c>
      <c r="BH204" s="139">
        <f>IF(N204="sníž. přenesená",J204,0)</f>
        <v>0</v>
      </c>
      <c r="BI204" s="139">
        <f>IF(N204="nulová",J204,0)</f>
        <v>0</v>
      </c>
      <c r="BJ204" s="16" t="s">
        <v>79</v>
      </c>
      <c r="BK204" s="139">
        <f>ROUND(I204*H204,2)</f>
        <v>0</v>
      </c>
      <c r="BL204" s="16" t="s">
        <v>121</v>
      </c>
      <c r="BM204" s="138" t="s">
        <v>258</v>
      </c>
    </row>
    <row r="205" spans="2:65" s="11" customFormat="1" ht="22.9" customHeight="1">
      <c r="B205" s="115"/>
      <c r="D205" s="116" t="s">
        <v>73</v>
      </c>
      <c r="E205" s="125" t="s">
        <v>176</v>
      </c>
      <c r="F205" s="125" t="s">
        <v>259</v>
      </c>
      <c r="I205" s="118"/>
      <c r="J205" s="126">
        <f>BK205</f>
        <v>0</v>
      </c>
      <c r="L205" s="115"/>
      <c r="M205" s="120"/>
      <c r="P205" s="121">
        <f>SUM(P206:P213)</f>
        <v>0</v>
      </c>
      <c r="R205" s="121">
        <f>SUM(R206:R213)</f>
        <v>0</v>
      </c>
      <c r="T205" s="122">
        <f>SUM(T206:T213)</f>
        <v>51.405000000000001</v>
      </c>
      <c r="AR205" s="116" t="s">
        <v>79</v>
      </c>
      <c r="AT205" s="123" t="s">
        <v>73</v>
      </c>
      <c r="AU205" s="123" t="s">
        <v>79</v>
      </c>
      <c r="AY205" s="116" t="s">
        <v>115</v>
      </c>
      <c r="BK205" s="124">
        <f>SUM(BK206:BK213)</f>
        <v>0</v>
      </c>
    </row>
    <row r="206" spans="2:65" s="1" customFormat="1" ht="24.2" customHeight="1">
      <c r="B206" s="31"/>
      <c r="C206" s="127" t="s">
        <v>260</v>
      </c>
      <c r="D206" s="127" t="s">
        <v>117</v>
      </c>
      <c r="E206" s="128" t="s">
        <v>261</v>
      </c>
      <c r="F206" s="129" t="s">
        <v>262</v>
      </c>
      <c r="G206" s="130" t="s">
        <v>169</v>
      </c>
      <c r="H206" s="131">
        <v>115</v>
      </c>
      <c r="I206" s="132"/>
      <c r="J206" s="131">
        <f>ROUND(I206*H206,2)</f>
        <v>0</v>
      </c>
      <c r="K206" s="133"/>
      <c r="L206" s="31"/>
      <c r="M206" s="134" t="s">
        <v>1</v>
      </c>
      <c r="N206" s="135" t="s">
        <v>39</v>
      </c>
      <c r="P206" s="136">
        <f>O206*H206</f>
        <v>0</v>
      </c>
      <c r="Q206" s="136">
        <v>0</v>
      </c>
      <c r="R206" s="136">
        <f>Q206*H206</f>
        <v>0</v>
      </c>
      <c r="S206" s="136">
        <v>7.0000000000000001E-3</v>
      </c>
      <c r="T206" s="137">
        <f>S206*H206</f>
        <v>0.80500000000000005</v>
      </c>
      <c r="AR206" s="138" t="s">
        <v>121</v>
      </c>
      <c r="AT206" s="138" t="s">
        <v>117</v>
      </c>
      <c r="AU206" s="138" t="s">
        <v>81</v>
      </c>
      <c r="AY206" s="16" t="s">
        <v>115</v>
      </c>
      <c r="BE206" s="139">
        <f>IF(N206="základní",J206,0)</f>
        <v>0</v>
      </c>
      <c r="BF206" s="139">
        <f>IF(N206="snížená",J206,0)</f>
        <v>0</v>
      </c>
      <c r="BG206" s="139">
        <f>IF(N206="zákl. přenesená",J206,0)</f>
        <v>0</v>
      </c>
      <c r="BH206" s="139">
        <f>IF(N206="sníž. přenesená",J206,0)</f>
        <v>0</v>
      </c>
      <c r="BI206" s="139">
        <f>IF(N206="nulová",J206,0)</f>
        <v>0</v>
      </c>
      <c r="BJ206" s="16" t="s">
        <v>79</v>
      </c>
      <c r="BK206" s="139">
        <f>ROUND(I206*H206,2)</f>
        <v>0</v>
      </c>
      <c r="BL206" s="16" t="s">
        <v>121</v>
      </c>
      <c r="BM206" s="138" t="s">
        <v>263</v>
      </c>
    </row>
    <row r="207" spans="2:65" s="13" customFormat="1">
      <c r="B207" s="148"/>
      <c r="D207" s="141" t="s">
        <v>123</v>
      </c>
      <c r="E207" s="149" t="s">
        <v>1</v>
      </c>
      <c r="F207" s="150" t="s">
        <v>264</v>
      </c>
      <c r="H207" s="149" t="s">
        <v>1</v>
      </c>
      <c r="I207" s="151"/>
      <c r="L207" s="148"/>
      <c r="M207" s="152"/>
      <c r="T207" s="153"/>
      <c r="AT207" s="149" t="s">
        <v>123</v>
      </c>
      <c r="AU207" s="149" t="s">
        <v>81</v>
      </c>
      <c r="AV207" s="13" t="s">
        <v>79</v>
      </c>
      <c r="AW207" s="13" t="s">
        <v>30</v>
      </c>
      <c r="AX207" s="13" t="s">
        <v>74</v>
      </c>
      <c r="AY207" s="149" t="s">
        <v>115</v>
      </c>
    </row>
    <row r="208" spans="2:65" s="13" customFormat="1">
      <c r="B208" s="148"/>
      <c r="D208" s="141" t="s">
        <v>123</v>
      </c>
      <c r="E208" s="149" t="s">
        <v>1</v>
      </c>
      <c r="F208" s="150" t="s">
        <v>265</v>
      </c>
      <c r="H208" s="149" t="s">
        <v>1</v>
      </c>
      <c r="I208" s="151"/>
      <c r="L208" s="148"/>
      <c r="M208" s="152"/>
      <c r="T208" s="153"/>
      <c r="AT208" s="149" t="s">
        <v>123</v>
      </c>
      <c r="AU208" s="149" t="s">
        <v>81</v>
      </c>
      <c r="AV208" s="13" t="s">
        <v>79</v>
      </c>
      <c r="AW208" s="13" t="s">
        <v>30</v>
      </c>
      <c r="AX208" s="13" t="s">
        <v>74</v>
      </c>
      <c r="AY208" s="149" t="s">
        <v>115</v>
      </c>
    </row>
    <row r="209" spans="2:65" s="12" customFormat="1">
      <c r="B209" s="140"/>
      <c r="D209" s="141" t="s">
        <v>123</v>
      </c>
      <c r="E209" s="142" t="s">
        <v>1</v>
      </c>
      <c r="F209" s="143" t="s">
        <v>266</v>
      </c>
      <c r="H209" s="144">
        <v>115</v>
      </c>
      <c r="I209" s="145"/>
      <c r="L209" s="140"/>
      <c r="M209" s="146"/>
      <c r="T209" s="147"/>
      <c r="AT209" s="142" t="s">
        <v>123</v>
      </c>
      <c r="AU209" s="142" t="s">
        <v>81</v>
      </c>
      <c r="AV209" s="12" t="s">
        <v>81</v>
      </c>
      <c r="AW209" s="12" t="s">
        <v>30</v>
      </c>
      <c r="AX209" s="12" t="s">
        <v>79</v>
      </c>
      <c r="AY209" s="142" t="s">
        <v>115</v>
      </c>
    </row>
    <row r="210" spans="2:65" s="1" customFormat="1" ht="24.2" customHeight="1">
      <c r="B210" s="31"/>
      <c r="C210" s="127" t="s">
        <v>267</v>
      </c>
      <c r="D210" s="127" t="s">
        <v>117</v>
      </c>
      <c r="E210" s="128" t="s">
        <v>268</v>
      </c>
      <c r="F210" s="129" t="s">
        <v>269</v>
      </c>
      <c r="G210" s="130" t="s">
        <v>169</v>
      </c>
      <c r="H210" s="131">
        <v>115</v>
      </c>
      <c r="I210" s="132"/>
      <c r="J210" s="131">
        <f>ROUND(I210*H210,2)</f>
        <v>0</v>
      </c>
      <c r="K210" s="133"/>
      <c r="L210" s="31"/>
      <c r="M210" s="134" t="s">
        <v>1</v>
      </c>
      <c r="N210" s="135" t="s">
        <v>39</v>
      </c>
      <c r="P210" s="136">
        <f>O210*H210</f>
        <v>0</v>
      </c>
      <c r="Q210" s="136">
        <v>0</v>
      </c>
      <c r="R210" s="136">
        <f>Q210*H210</f>
        <v>0</v>
      </c>
      <c r="S210" s="136">
        <v>0</v>
      </c>
      <c r="T210" s="137">
        <f>S210*H210</f>
        <v>0</v>
      </c>
      <c r="AR210" s="138" t="s">
        <v>121</v>
      </c>
      <c r="AT210" s="138" t="s">
        <v>117</v>
      </c>
      <c r="AU210" s="138" t="s">
        <v>81</v>
      </c>
      <c r="AY210" s="16" t="s">
        <v>115</v>
      </c>
      <c r="BE210" s="139">
        <f>IF(N210="základní",J210,0)</f>
        <v>0</v>
      </c>
      <c r="BF210" s="139">
        <f>IF(N210="snížená",J210,0)</f>
        <v>0</v>
      </c>
      <c r="BG210" s="139">
        <f>IF(N210="zákl. přenesená",J210,0)</f>
        <v>0</v>
      </c>
      <c r="BH210" s="139">
        <f>IF(N210="sníž. přenesená",J210,0)</f>
        <v>0</v>
      </c>
      <c r="BI210" s="139">
        <f>IF(N210="nulová",J210,0)</f>
        <v>0</v>
      </c>
      <c r="BJ210" s="16" t="s">
        <v>79</v>
      </c>
      <c r="BK210" s="139">
        <f>ROUND(I210*H210,2)</f>
        <v>0</v>
      </c>
      <c r="BL210" s="16" t="s">
        <v>121</v>
      </c>
      <c r="BM210" s="138" t="s">
        <v>270</v>
      </c>
    </row>
    <row r="211" spans="2:65" s="1" customFormat="1" ht="33" customHeight="1">
      <c r="B211" s="31"/>
      <c r="C211" s="127" t="s">
        <v>271</v>
      </c>
      <c r="D211" s="127" t="s">
        <v>117</v>
      </c>
      <c r="E211" s="128" t="s">
        <v>272</v>
      </c>
      <c r="F211" s="129" t="s">
        <v>273</v>
      </c>
      <c r="G211" s="130" t="s">
        <v>169</v>
      </c>
      <c r="H211" s="131">
        <v>115</v>
      </c>
      <c r="I211" s="132"/>
      <c r="J211" s="131">
        <f>ROUND(I211*H211,2)</f>
        <v>0</v>
      </c>
      <c r="K211" s="133"/>
      <c r="L211" s="31"/>
      <c r="M211" s="134" t="s">
        <v>1</v>
      </c>
      <c r="N211" s="135" t="s">
        <v>39</v>
      </c>
      <c r="P211" s="136">
        <f>O211*H211</f>
        <v>0</v>
      </c>
      <c r="Q211" s="136">
        <v>0</v>
      </c>
      <c r="R211" s="136">
        <f>Q211*H211</f>
        <v>0</v>
      </c>
      <c r="S211" s="136">
        <v>0.44</v>
      </c>
      <c r="T211" s="137">
        <f>S211*H211</f>
        <v>50.6</v>
      </c>
      <c r="AR211" s="138" t="s">
        <v>121</v>
      </c>
      <c r="AT211" s="138" t="s">
        <v>117</v>
      </c>
      <c r="AU211" s="138" t="s">
        <v>81</v>
      </c>
      <c r="AY211" s="16" t="s">
        <v>115</v>
      </c>
      <c r="BE211" s="139">
        <f>IF(N211="základní",J211,0)</f>
        <v>0</v>
      </c>
      <c r="BF211" s="139">
        <f>IF(N211="snížená",J211,0)</f>
        <v>0</v>
      </c>
      <c r="BG211" s="139">
        <f>IF(N211="zákl. přenesená",J211,0)</f>
        <v>0</v>
      </c>
      <c r="BH211" s="139">
        <f>IF(N211="sníž. přenesená",J211,0)</f>
        <v>0</v>
      </c>
      <c r="BI211" s="139">
        <f>IF(N211="nulová",J211,0)</f>
        <v>0</v>
      </c>
      <c r="BJ211" s="16" t="s">
        <v>79</v>
      </c>
      <c r="BK211" s="139">
        <f>ROUND(I211*H211,2)</f>
        <v>0</v>
      </c>
      <c r="BL211" s="16" t="s">
        <v>121</v>
      </c>
      <c r="BM211" s="138" t="s">
        <v>274</v>
      </c>
    </row>
    <row r="212" spans="2:65" s="13" customFormat="1">
      <c r="B212" s="148"/>
      <c r="D212" s="141" t="s">
        <v>123</v>
      </c>
      <c r="E212" s="149" t="s">
        <v>1</v>
      </c>
      <c r="F212" s="150" t="s">
        <v>275</v>
      </c>
      <c r="H212" s="149" t="s">
        <v>1</v>
      </c>
      <c r="I212" s="151"/>
      <c r="L212" s="148"/>
      <c r="M212" s="152"/>
      <c r="T212" s="153"/>
      <c r="AT212" s="149" t="s">
        <v>123</v>
      </c>
      <c r="AU212" s="149" t="s">
        <v>81</v>
      </c>
      <c r="AV212" s="13" t="s">
        <v>79</v>
      </c>
      <c r="AW212" s="13" t="s">
        <v>30</v>
      </c>
      <c r="AX212" s="13" t="s">
        <v>74</v>
      </c>
      <c r="AY212" s="149" t="s">
        <v>115</v>
      </c>
    </row>
    <row r="213" spans="2:65" s="12" customFormat="1">
      <c r="B213" s="140"/>
      <c r="D213" s="141" t="s">
        <v>123</v>
      </c>
      <c r="E213" s="142" t="s">
        <v>1</v>
      </c>
      <c r="F213" s="143" t="s">
        <v>266</v>
      </c>
      <c r="H213" s="144">
        <v>115</v>
      </c>
      <c r="I213" s="145"/>
      <c r="L213" s="140"/>
      <c r="M213" s="146"/>
      <c r="T213" s="147"/>
      <c r="AT213" s="142" t="s">
        <v>123</v>
      </c>
      <c r="AU213" s="142" t="s">
        <v>81</v>
      </c>
      <c r="AV213" s="12" t="s">
        <v>81</v>
      </c>
      <c r="AW213" s="12" t="s">
        <v>30</v>
      </c>
      <c r="AX213" s="12" t="s">
        <v>79</v>
      </c>
      <c r="AY213" s="142" t="s">
        <v>115</v>
      </c>
    </row>
    <row r="214" spans="2:65" s="11" customFormat="1" ht="22.9" customHeight="1">
      <c r="B214" s="115"/>
      <c r="D214" s="116" t="s">
        <v>73</v>
      </c>
      <c r="E214" s="125" t="s">
        <v>276</v>
      </c>
      <c r="F214" s="125" t="s">
        <v>277</v>
      </c>
      <c r="I214" s="118"/>
      <c r="J214" s="126">
        <f>BK214</f>
        <v>0</v>
      </c>
      <c r="L214" s="115"/>
      <c r="M214" s="120"/>
      <c r="P214" s="121">
        <f>SUM(P215:P220)</f>
        <v>0</v>
      </c>
      <c r="R214" s="121">
        <f>SUM(R215:R220)</f>
        <v>0</v>
      </c>
      <c r="T214" s="122">
        <f>SUM(T215:T220)</f>
        <v>0</v>
      </c>
      <c r="AR214" s="116" t="s">
        <v>79</v>
      </c>
      <c r="AT214" s="123" t="s">
        <v>73</v>
      </c>
      <c r="AU214" s="123" t="s">
        <v>79</v>
      </c>
      <c r="AY214" s="116" t="s">
        <v>115</v>
      </c>
      <c r="BK214" s="124">
        <f>SUM(BK215:BK220)</f>
        <v>0</v>
      </c>
    </row>
    <row r="215" spans="2:65" s="1" customFormat="1" ht="24.2" customHeight="1">
      <c r="B215" s="31"/>
      <c r="C215" s="127" t="s">
        <v>278</v>
      </c>
      <c r="D215" s="127" t="s">
        <v>117</v>
      </c>
      <c r="E215" s="128" t="s">
        <v>279</v>
      </c>
      <c r="F215" s="129" t="s">
        <v>280</v>
      </c>
      <c r="G215" s="130" t="s">
        <v>127</v>
      </c>
      <c r="H215" s="131">
        <v>15.4</v>
      </c>
      <c r="I215" s="132"/>
      <c r="J215" s="131">
        <f>ROUND(I215*H215,2)</f>
        <v>0</v>
      </c>
      <c r="K215" s="133"/>
      <c r="L215" s="31"/>
      <c r="M215" s="134" t="s">
        <v>1</v>
      </c>
      <c r="N215" s="135" t="s">
        <v>39</v>
      </c>
      <c r="P215" s="136">
        <f>O215*H215</f>
        <v>0</v>
      </c>
      <c r="Q215" s="136">
        <v>0</v>
      </c>
      <c r="R215" s="136">
        <f>Q215*H215</f>
        <v>0</v>
      </c>
      <c r="S215" s="136">
        <v>0</v>
      </c>
      <c r="T215" s="137">
        <f>S215*H215</f>
        <v>0</v>
      </c>
      <c r="AR215" s="138" t="s">
        <v>121</v>
      </c>
      <c r="AT215" s="138" t="s">
        <v>117</v>
      </c>
      <c r="AU215" s="138" t="s">
        <v>81</v>
      </c>
      <c r="AY215" s="16" t="s">
        <v>115</v>
      </c>
      <c r="BE215" s="139">
        <f>IF(N215="základní",J215,0)</f>
        <v>0</v>
      </c>
      <c r="BF215" s="139">
        <f>IF(N215="snížená",J215,0)</f>
        <v>0</v>
      </c>
      <c r="BG215" s="139">
        <f>IF(N215="zákl. přenesená",J215,0)</f>
        <v>0</v>
      </c>
      <c r="BH215" s="139">
        <f>IF(N215="sníž. přenesená",J215,0)</f>
        <v>0</v>
      </c>
      <c r="BI215" s="139">
        <f>IF(N215="nulová",J215,0)</f>
        <v>0</v>
      </c>
      <c r="BJ215" s="16" t="s">
        <v>79</v>
      </c>
      <c r="BK215" s="139">
        <f>ROUND(I215*H215,2)</f>
        <v>0</v>
      </c>
      <c r="BL215" s="16" t="s">
        <v>121</v>
      </c>
      <c r="BM215" s="138" t="s">
        <v>281</v>
      </c>
    </row>
    <row r="216" spans="2:65" s="13" customFormat="1">
      <c r="B216" s="148"/>
      <c r="D216" s="141" t="s">
        <v>123</v>
      </c>
      <c r="E216" s="149" t="s">
        <v>1</v>
      </c>
      <c r="F216" s="150" t="s">
        <v>198</v>
      </c>
      <c r="H216" s="149" t="s">
        <v>1</v>
      </c>
      <c r="I216" s="151"/>
      <c r="L216" s="148"/>
      <c r="M216" s="152"/>
      <c r="T216" s="153"/>
      <c r="AT216" s="149" t="s">
        <v>123</v>
      </c>
      <c r="AU216" s="149" t="s">
        <v>81</v>
      </c>
      <c r="AV216" s="13" t="s">
        <v>79</v>
      </c>
      <c r="AW216" s="13" t="s">
        <v>30</v>
      </c>
      <c r="AX216" s="13" t="s">
        <v>74</v>
      </c>
      <c r="AY216" s="149" t="s">
        <v>115</v>
      </c>
    </row>
    <row r="217" spans="2:65" s="12" customFormat="1">
      <c r="B217" s="140"/>
      <c r="D217" s="141" t="s">
        <v>123</v>
      </c>
      <c r="E217" s="142" t="s">
        <v>1</v>
      </c>
      <c r="F217" s="143" t="s">
        <v>282</v>
      </c>
      <c r="H217" s="144">
        <v>15</v>
      </c>
      <c r="I217" s="145"/>
      <c r="L217" s="140"/>
      <c r="M217" s="146"/>
      <c r="T217" s="147"/>
      <c r="AT217" s="142" t="s">
        <v>123</v>
      </c>
      <c r="AU217" s="142" t="s">
        <v>81</v>
      </c>
      <c r="AV217" s="12" t="s">
        <v>81</v>
      </c>
      <c r="AW217" s="12" t="s">
        <v>30</v>
      </c>
      <c r="AX217" s="12" t="s">
        <v>74</v>
      </c>
      <c r="AY217" s="142" t="s">
        <v>115</v>
      </c>
    </row>
    <row r="218" spans="2:65" s="13" customFormat="1">
      <c r="B218" s="148"/>
      <c r="D218" s="141" t="s">
        <v>123</v>
      </c>
      <c r="E218" s="149" t="s">
        <v>1</v>
      </c>
      <c r="F218" s="150" t="s">
        <v>200</v>
      </c>
      <c r="H218" s="149" t="s">
        <v>1</v>
      </c>
      <c r="I218" s="151"/>
      <c r="L218" s="148"/>
      <c r="M218" s="152"/>
      <c r="T218" s="153"/>
      <c r="AT218" s="149" t="s">
        <v>123</v>
      </c>
      <c r="AU218" s="149" t="s">
        <v>81</v>
      </c>
      <c r="AV218" s="13" t="s">
        <v>79</v>
      </c>
      <c r="AW218" s="13" t="s">
        <v>30</v>
      </c>
      <c r="AX218" s="13" t="s">
        <v>74</v>
      </c>
      <c r="AY218" s="149" t="s">
        <v>115</v>
      </c>
    </row>
    <row r="219" spans="2:65" s="12" customFormat="1">
      <c r="B219" s="140"/>
      <c r="D219" s="141" t="s">
        <v>123</v>
      </c>
      <c r="E219" s="142" t="s">
        <v>1</v>
      </c>
      <c r="F219" s="143" t="s">
        <v>283</v>
      </c>
      <c r="H219" s="144">
        <v>0.4</v>
      </c>
      <c r="I219" s="145"/>
      <c r="L219" s="140"/>
      <c r="M219" s="146"/>
      <c r="T219" s="147"/>
      <c r="AT219" s="142" t="s">
        <v>123</v>
      </c>
      <c r="AU219" s="142" t="s">
        <v>81</v>
      </c>
      <c r="AV219" s="12" t="s">
        <v>81</v>
      </c>
      <c r="AW219" s="12" t="s">
        <v>30</v>
      </c>
      <c r="AX219" s="12" t="s">
        <v>74</v>
      </c>
      <c r="AY219" s="142" t="s">
        <v>115</v>
      </c>
    </row>
    <row r="220" spans="2:65" s="14" customFormat="1">
      <c r="B220" s="154"/>
      <c r="D220" s="141" t="s">
        <v>123</v>
      </c>
      <c r="E220" s="155" t="s">
        <v>1</v>
      </c>
      <c r="F220" s="156" t="s">
        <v>156</v>
      </c>
      <c r="H220" s="157">
        <v>15.4</v>
      </c>
      <c r="I220" s="158"/>
      <c r="L220" s="154"/>
      <c r="M220" s="159"/>
      <c r="T220" s="160"/>
      <c r="AT220" s="155" t="s">
        <v>123</v>
      </c>
      <c r="AU220" s="155" t="s">
        <v>81</v>
      </c>
      <c r="AV220" s="14" t="s">
        <v>121</v>
      </c>
      <c r="AW220" s="14" t="s">
        <v>30</v>
      </c>
      <c r="AX220" s="14" t="s">
        <v>79</v>
      </c>
      <c r="AY220" s="155" t="s">
        <v>115</v>
      </c>
    </row>
    <row r="221" spans="2:65" s="11" customFormat="1" ht="22.9" customHeight="1">
      <c r="B221" s="115"/>
      <c r="D221" s="116" t="s">
        <v>73</v>
      </c>
      <c r="E221" s="125" t="s">
        <v>144</v>
      </c>
      <c r="F221" s="125" t="s">
        <v>284</v>
      </c>
      <c r="I221" s="118"/>
      <c r="J221" s="126">
        <f>BK221</f>
        <v>0</v>
      </c>
      <c r="L221" s="115"/>
      <c r="M221" s="120"/>
      <c r="P221" s="121">
        <f>SUM(P222:P239)</f>
        <v>0</v>
      </c>
      <c r="R221" s="121">
        <f>SUM(R222:R239)</f>
        <v>0.78600000000000003</v>
      </c>
      <c r="T221" s="122">
        <f>SUM(T222:T239)</f>
        <v>0</v>
      </c>
      <c r="AR221" s="116" t="s">
        <v>79</v>
      </c>
      <c r="AT221" s="123" t="s">
        <v>73</v>
      </c>
      <c r="AU221" s="123" t="s">
        <v>79</v>
      </c>
      <c r="AY221" s="116" t="s">
        <v>115</v>
      </c>
      <c r="BK221" s="124">
        <f>SUM(BK222:BK239)</f>
        <v>0</v>
      </c>
    </row>
    <row r="222" spans="2:65" s="1" customFormat="1" ht="24.2" customHeight="1">
      <c r="B222" s="31"/>
      <c r="C222" s="127" t="s">
        <v>285</v>
      </c>
      <c r="D222" s="127" t="s">
        <v>117</v>
      </c>
      <c r="E222" s="128" t="s">
        <v>286</v>
      </c>
      <c r="F222" s="129" t="s">
        <v>287</v>
      </c>
      <c r="G222" s="130" t="s">
        <v>169</v>
      </c>
      <c r="H222" s="131">
        <v>115</v>
      </c>
      <c r="I222" s="132"/>
      <c r="J222" s="131">
        <f>ROUND(I222*H222,2)</f>
        <v>0</v>
      </c>
      <c r="K222" s="133"/>
      <c r="L222" s="31"/>
      <c r="M222" s="134" t="s">
        <v>1</v>
      </c>
      <c r="N222" s="135" t="s">
        <v>39</v>
      </c>
      <c r="P222" s="136">
        <f>O222*H222</f>
        <v>0</v>
      </c>
      <c r="Q222" s="136">
        <v>0</v>
      </c>
      <c r="R222" s="136">
        <f>Q222*H222</f>
        <v>0</v>
      </c>
      <c r="S222" s="136">
        <v>0</v>
      </c>
      <c r="T222" s="137">
        <f>S222*H222</f>
        <v>0</v>
      </c>
      <c r="AR222" s="138" t="s">
        <v>121</v>
      </c>
      <c r="AT222" s="138" t="s">
        <v>117</v>
      </c>
      <c r="AU222" s="138" t="s">
        <v>81</v>
      </c>
      <c r="AY222" s="16" t="s">
        <v>115</v>
      </c>
      <c r="BE222" s="139">
        <f>IF(N222="základní",J222,0)</f>
        <v>0</v>
      </c>
      <c r="BF222" s="139">
        <f>IF(N222="snížená",J222,0)</f>
        <v>0</v>
      </c>
      <c r="BG222" s="139">
        <f>IF(N222="zákl. přenesená",J222,0)</f>
        <v>0</v>
      </c>
      <c r="BH222" s="139">
        <f>IF(N222="sníž. přenesená",J222,0)</f>
        <v>0</v>
      </c>
      <c r="BI222" s="139">
        <f>IF(N222="nulová",J222,0)</f>
        <v>0</v>
      </c>
      <c r="BJ222" s="16" t="s">
        <v>79</v>
      </c>
      <c r="BK222" s="139">
        <f>ROUND(I222*H222,2)</f>
        <v>0</v>
      </c>
      <c r="BL222" s="16" t="s">
        <v>121</v>
      </c>
      <c r="BM222" s="138" t="s">
        <v>288</v>
      </c>
    </row>
    <row r="223" spans="2:65" s="13" customFormat="1">
      <c r="B223" s="148"/>
      <c r="D223" s="141" t="s">
        <v>123</v>
      </c>
      <c r="E223" s="149" t="s">
        <v>1</v>
      </c>
      <c r="F223" s="150" t="s">
        <v>275</v>
      </c>
      <c r="H223" s="149" t="s">
        <v>1</v>
      </c>
      <c r="I223" s="151"/>
      <c r="L223" s="148"/>
      <c r="M223" s="152"/>
      <c r="T223" s="153"/>
      <c r="AT223" s="149" t="s">
        <v>123</v>
      </c>
      <c r="AU223" s="149" t="s">
        <v>81</v>
      </c>
      <c r="AV223" s="13" t="s">
        <v>79</v>
      </c>
      <c r="AW223" s="13" t="s">
        <v>30</v>
      </c>
      <c r="AX223" s="13" t="s">
        <v>74</v>
      </c>
      <c r="AY223" s="149" t="s">
        <v>115</v>
      </c>
    </row>
    <row r="224" spans="2:65" s="12" customFormat="1">
      <c r="B224" s="140"/>
      <c r="D224" s="141" t="s">
        <v>123</v>
      </c>
      <c r="E224" s="142" t="s">
        <v>1</v>
      </c>
      <c r="F224" s="143" t="s">
        <v>266</v>
      </c>
      <c r="H224" s="144">
        <v>115</v>
      </c>
      <c r="I224" s="145"/>
      <c r="L224" s="140"/>
      <c r="M224" s="146"/>
      <c r="T224" s="147"/>
      <c r="AT224" s="142" t="s">
        <v>123</v>
      </c>
      <c r="AU224" s="142" t="s">
        <v>81</v>
      </c>
      <c r="AV224" s="12" t="s">
        <v>81</v>
      </c>
      <c r="AW224" s="12" t="s">
        <v>30</v>
      </c>
      <c r="AX224" s="12" t="s">
        <v>79</v>
      </c>
      <c r="AY224" s="142" t="s">
        <v>115</v>
      </c>
    </row>
    <row r="225" spans="2:65" s="1" customFormat="1" ht="33" customHeight="1">
      <c r="B225" s="31"/>
      <c r="C225" s="127" t="s">
        <v>289</v>
      </c>
      <c r="D225" s="127" t="s">
        <v>117</v>
      </c>
      <c r="E225" s="128" t="s">
        <v>290</v>
      </c>
      <c r="F225" s="129" t="s">
        <v>291</v>
      </c>
      <c r="G225" s="130" t="s">
        <v>169</v>
      </c>
      <c r="H225" s="131">
        <v>115</v>
      </c>
      <c r="I225" s="132"/>
      <c r="J225" s="131">
        <f>ROUND(I225*H225,2)</f>
        <v>0</v>
      </c>
      <c r="K225" s="133"/>
      <c r="L225" s="31"/>
      <c r="M225" s="134" t="s">
        <v>1</v>
      </c>
      <c r="N225" s="135" t="s">
        <v>39</v>
      </c>
      <c r="P225" s="136">
        <f>O225*H225</f>
        <v>0</v>
      </c>
      <c r="Q225" s="136">
        <v>0</v>
      </c>
      <c r="R225" s="136">
        <f>Q225*H225</f>
        <v>0</v>
      </c>
      <c r="S225" s="136">
        <v>0</v>
      </c>
      <c r="T225" s="137">
        <f>S225*H225</f>
        <v>0</v>
      </c>
      <c r="AR225" s="138" t="s">
        <v>121</v>
      </c>
      <c r="AT225" s="138" t="s">
        <v>117</v>
      </c>
      <c r="AU225" s="138" t="s">
        <v>81</v>
      </c>
      <c r="AY225" s="16" t="s">
        <v>115</v>
      </c>
      <c r="BE225" s="139">
        <f>IF(N225="základní",J225,0)</f>
        <v>0</v>
      </c>
      <c r="BF225" s="139">
        <f>IF(N225="snížená",J225,0)</f>
        <v>0</v>
      </c>
      <c r="BG225" s="139">
        <f>IF(N225="zákl. přenesená",J225,0)</f>
        <v>0</v>
      </c>
      <c r="BH225" s="139">
        <f>IF(N225="sníž. přenesená",J225,0)</f>
        <v>0</v>
      </c>
      <c r="BI225" s="139">
        <f>IF(N225="nulová",J225,0)</f>
        <v>0</v>
      </c>
      <c r="BJ225" s="16" t="s">
        <v>79</v>
      </c>
      <c r="BK225" s="139">
        <f>ROUND(I225*H225,2)</f>
        <v>0</v>
      </c>
      <c r="BL225" s="16" t="s">
        <v>121</v>
      </c>
      <c r="BM225" s="138" t="s">
        <v>292</v>
      </c>
    </row>
    <row r="226" spans="2:65" s="13" customFormat="1">
      <c r="B226" s="148"/>
      <c r="D226" s="141" t="s">
        <v>123</v>
      </c>
      <c r="E226" s="149" t="s">
        <v>1</v>
      </c>
      <c r="F226" s="150" t="s">
        <v>293</v>
      </c>
      <c r="H226" s="149" t="s">
        <v>1</v>
      </c>
      <c r="I226" s="151"/>
      <c r="L226" s="148"/>
      <c r="M226" s="152"/>
      <c r="T226" s="153"/>
      <c r="AT226" s="149" t="s">
        <v>123</v>
      </c>
      <c r="AU226" s="149" t="s">
        <v>81</v>
      </c>
      <c r="AV226" s="13" t="s">
        <v>79</v>
      </c>
      <c r="AW226" s="13" t="s">
        <v>30</v>
      </c>
      <c r="AX226" s="13" t="s">
        <v>74</v>
      </c>
      <c r="AY226" s="149" t="s">
        <v>115</v>
      </c>
    </row>
    <row r="227" spans="2:65" s="13" customFormat="1">
      <c r="B227" s="148"/>
      <c r="D227" s="141" t="s">
        <v>123</v>
      </c>
      <c r="E227" s="149" t="s">
        <v>1</v>
      </c>
      <c r="F227" s="150" t="s">
        <v>294</v>
      </c>
      <c r="H227" s="149" t="s">
        <v>1</v>
      </c>
      <c r="I227" s="151"/>
      <c r="L227" s="148"/>
      <c r="M227" s="152"/>
      <c r="T227" s="153"/>
      <c r="AT227" s="149" t="s">
        <v>123</v>
      </c>
      <c r="AU227" s="149" t="s">
        <v>81</v>
      </c>
      <c r="AV227" s="13" t="s">
        <v>79</v>
      </c>
      <c r="AW227" s="13" t="s">
        <v>30</v>
      </c>
      <c r="AX227" s="13" t="s">
        <v>74</v>
      </c>
      <c r="AY227" s="149" t="s">
        <v>115</v>
      </c>
    </row>
    <row r="228" spans="2:65" s="12" customFormat="1">
      <c r="B228" s="140"/>
      <c r="D228" s="141" t="s">
        <v>123</v>
      </c>
      <c r="E228" s="142" t="s">
        <v>1</v>
      </c>
      <c r="F228" s="143" t="s">
        <v>266</v>
      </c>
      <c r="H228" s="144">
        <v>115</v>
      </c>
      <c r="I228" s="145"/>
      <c r="L228" s="140"/>
      <c r="M228" s="146"/>
      <c r="T228" s="147"/>
      <c r="AT228" s="142" t="s">
        <v>123</v>
      </c>
      <c r="AU228" s="142" t="s">
        <v>81</v>
      </c>
      <c r="AV228" s="12" t="s">
        <v>81</v>
      </c>
      <c r="AW228" s="12" t="s">
        <v>30</v>
      </c>
      <c r="AX228" s="12" t="s">
        <v>79</v>
      </c>
      <c r="AY228" s="142" t="s">
        <v>115</v>
      </c>
    </row>
    <row r="229" spans="2:65" s="1" customFormat="1" ht="21.75" customHeight="1">
      <c r="B229" s="31"/>
      <c r="C229" s="161" t="s">
        <v>295</v>
      </c>
      <c r="D229" s="161" t="s">
        <v>203</v>
      </c>
      <c r="E229" s="162" t="s">
        <v>296</v>
      </c>
      <c r="F229" s="163" t="s">
        <v>297</v>
      </c>
      <c r="G229" s="164" t="s">
        <v>169</v>
      </c>
      <c r="H229" s="165">
        <v>6</v>
      </c>
      <c r="I229" s="166"/>
      <c r="J229" s="165">
        <f>ROUND(I229*H229,2)</f>
        <v>0</v>
      </c>
      <c r="K229" s="167"/>
      <c r="L229" s="168"/>
      <c r="M229" s="169" t="s">
        <v>1</v>
      </c>
      <c r="N229" s="170" t="s">
        <v>39</v>
      </c>
      <c r="P229" s="136">
        <f>O229*H229</f>
        <v>0</v>
      </c>
      <c r="Q229" s="136">
        <v>0.13100000000000001</v>
      </c>
      <c r="R229" s="136">
        <f>Q229*H229</f>
        <v>0.78600000000000003</v>
      </c>
      <c r="S229" s="136">
        <v>0</v>
      </c>
      <c r="T229" s="137">
        <f>S229*H229</f>
        <v>0</v>
      </c>
      <c r="AR229" s="138" t="s">
        <v>162</v>
      </c>
      <c r="AT229" s="138" t="s">
        <v>203</v>
      </c>
      <c r="AU229" s="138" t="s">
        <v>81</v>
      </c>
      <c r="AY229" s="16" t="s">
        <v>115</v>
      </c>
      <c r="BE229" s="139">
        <f>IF(N229="základní",J229,0)</f>
        <v>0</v>
      </c>
      <c r="BF229" s="139">
        <f>IF(N229="snížená",J229,0)</f>
        <v>0</v>
      </c>
      <c r="BG229" s="139">
        <f>IF(N229="zákl. přenesená",J229,0)</f>
        <v>0</v>
      </c>
      <c r="BH229" s="139">
        <f>IF(N229="sníž. přenesená",J229,0)</f>
        <v>0</v>
      </c>
      <c r="BI229" s="139">
        <f>IF(N229="nulová",J229,0)</f>
        <v>0</v>
      </c>
      <c r="BJ229" s="16" t="s">
        <v>79</v>
      </c>
      <c r="BK229" s="139">
        <f>ROUND(I229*H229,2)</f>
        <v>0</v>
      </c>
      <c r="BL229" s="16" t="s">
        <v>121</v>
      </c>
      <c r="BM229" s="138" t="s">
        <v>298</v>
      </c>
    </row>
    <row r="230" spans="2:65" s="13" customFormat="1">
      <c r="B230" s="148"/>
      <c r="D230" s="141" t="s">
        <v>123</v>
      </c>
      <c r="E230" s="149" t="s">
        <v>1</v>
      </c>
      <c r="F230" s="150" t="s">
        <v>299</v>
      </c>
      <c r="H230" s="149" t="s">
        <v>1</v>
      </c>
      <c r="I230" s="151"/>
      <c r="L230" s="148"/>
      <c r="M230" s="152"/>
      <c r="T230" s="153"/>
      <c r="AT230" s="149" t="s">
        <v>123</v>
      </c>
      <c r="AU230" s="149" t="s">
        <v>81</v>
      </c>
      <c r="AV230" s="13" t="s">
        <v>79</v>
      </c>
      <c r="AW230" s="13" t="s">
        <v>30</v>
      </c>
      <c r="AX230" s="13" t="s">
        <v>74</v>
      </c>
      <c r="AY230" s="149" t="s">
        <v>115</v>
      </c>
    </row>
    <row r="231" spans="2:65" s="12" customFormat="1">
      <c r="B231" s="140"/>
      <c r="D231" s="141" t="s">
        <v>123</v>
      </c>
      <c r="E231" s="142" t="s">
        <v>1</v>
      </c>
      <c r="F231" s="143" t="s">
        <v>300</v>
      </c>
      <c r="H231" s="144">
        <v>6</v>
      </c>
      <c r="I231" s="145"/>
      <c r="L231" s="140"/>
      <c r="M231" s="146"/>
      <c r="T231" s="147"/>
      <c r="AT231" s="142" t="s">
        <v>123</v>
      </c>
      <c r="AU231" s="142" t="s">
        <v>81</v>
      </c>
      <c r="AV231" s="12" t="s">
        <v>81</v>
      </c>
      <c r="AW231" s="12" t="s">
        <v>30</v>
      </c>
      <c r="AX231" s="12" t="s">
        <v>79</v>
      </c>
      <c r="AY231" s="142" t="s">
        <v>115</v>
      </c>
    </row>
    <row r="232" spans="2:65" s="1" customFormat="1" ht="16.5" customHeight="1">
      <c r="B232" s="31"/>
      <c r="C232" s="127" t="s">
        <v>301</v>
      </c>
      <c r="D232" s="127" t="s">
        <v>117</v>
      </c>
      <c r="E232" s="128" t="s">
        <v>302</v>
      </c>
      <c r="F232" s="129" t="s">
        <v>303</v>
      </c>
      <c r="G232" s="130" t="s">
        <v>169</v>
      </c>
      <c r="H232" s="131">
        <v>16</v>
      </c>
      <c r="I232" s="132"/>
      <c r="J232" s="131">
        <f>ROUND(I232*H232,2)</f>
        <v>0</v>
      </c>
      <c r="K232" s="133"/>
      <c r="L232" s="31"/>
      <c r="M232" s="134" t="s">
        <v>1</v>
      </c>
      <c r="N232" s="135" t="s">
        <v>39</v>
      </c>
      <c r="P232" s="136">
        <f>O232*H232</f>
        <v>0</v>
      </c>
      <c r="Q232" s="136">
        <v>0</v>
      </c>
      <c r="R232" s="136">
        <f>Q232*H232</f>
        <v>0</v>
      </c>
      <c r="S232" s="136">
        <v>0</v>
      </c>
      <c r="T232" s="137">
        <f>S232*H232</f>
        <v>0</v>
      </c>
      <c r="AR232" s="138" t="s">
        <v>121</v>
      </c>
      <c r="AT232" s="138" t="s">
        <v>117</v>
      </c>
      <c r="AU232" s="138" t="s">
        <v>81</v>
      </c>
      <c r="AY232" s="16" t="s">
        <v>115</v>
      </c>
      <c r="BE232" s="139">
        <f>IF(N232="základní",J232,0)</f>
        <v>0</v>
      </c>
      <c r="BF232" s="139">
        <f>IF(N232="snížená",J232,0)</f>
        <v>0</v>
      </c>
      <c r="BG232" s="139">
        <f>IF(N232="zákl. přenesená",J232,0)</f>
        <v>0</v>
      </c>
      <c r="BH232" s="139">
        <f>IF(N232="sníž. přenesená",J232,0)</f>
        <v>0</v>
      </c>
      <c r="BI232" s="139">
        <f>IF(N232="nulová",J232,0)</f>
        <v>0</v>
      </c>
      <c r="BJ232" s="16" t="s">
        <v>79</v>
      </c>
      <c r="BK232" s="139">
        <f>ROUND(I232*H232,2)</f>
        <v>0</v>
      </c>
      <c r="BL232" s="16" t="s">
        <v>121</v>
      </c>
      <c r="BM232" s="138" t="s">
        <v>304</v>
      </c>
    </row>
    <row r="233" spans="2:65" s="1" customFormat="1" ht="39">
      <c r="B233" s="31"/>
      <c r="D233" s="141" t="s">
        <v>305</v>
      </c>
      <c r="F233" s="171" t="s">
        <v>306</v>
      </c>
      <c r="I233" s="172"/>
      <c r="L233" s="31"/>
      <c r="M233" s="173"/>
      <c r="T233" s="55"/>
      <c r="AT233" s="16" t="s">
        <v>305</v>
      </c>
      <c r="AU233" s="16" t="s">
        <v>81</v>
      </c>
    </row>
    <row r="234" spans="2:65" s="12" customFormat="1">
      <c r="B234" s="140"/>
      <c r="D234" s="141" t="s">
        <v>123</v>
      </c>
      <c r="E234" s="142" t="s">
        <v>1</v>
      </c>
      <c r="F234" s="143" t="s">
        <v>307</v>
      </c>
      <c r="H234" s="144">
        <v>12</v>
      </c>
      <c r="I234" s="145"/>
      <c r="L234" s="140"/>
      <c r="M234" s="146"/>
      <c r="T234" s="147"/>
      <c r="AT234" s="142" t="s">
        <v>123</v>
      </c>
      <c r="AU234" s="142" t="s">
        <v>81</v>
      </c>
      <c r="AV234" s="12" t="s">
        <v>81</v>
      </c>
      <c r="AW234" s="12" t="s">
        <v>30</v>
      </c>
      <c r="AX234" s="12" t="s">
        <v>74</v>
      </c>
      <c r="AY234" s="142" t="s">
        <v>115</v>
      </c>
    </row>
    <row r="235" spans="2:65" s="12" customFormat="1">
      <c r="B235" s="140"/>
      <c r="D235" s="141" t="s">
        <v>123</v>
      </c>
      <c r="E235" s="142" t="s">
        <v>1</v>
      </c>
      <c r="F235" s="143" t="s">
        <v>308</v>
      </c>
      <c r="H235" s="144">
        <v>4</v>
      </c>
      <c r="I235" s="145"/>
      <c r="L235" s="140"/>
      <c r="M235" s="146"/>
      <c r="T235" s="147"/>
      <c r="AT235" s="142" t="s">
        <v>123</v>
      </c>
      <c r="AU235" s="142" t="s">
        <v>81</v>
      </c>
      <c r="AV235" s="12" t="s">
        <v>81</v>
      </c>
      <c r="AW235" s="12" t="s">
        <v>30</v>
      </c>
      <c r="AX235" s="12" t="s">
        <v>74</v>
      </c>
      <c r="AY235" s="142" t="s">
        <v>115</v>
      </c>
    </row>
    <row r="236" spans="2:65" s="14" customFormat="1">
      <c r="B236" s="154"/>
      <c r="D236" s="141" t="s">
        <v>123</v>
      </c>
      <c r="E236" s="155" t="s">
        <v>1</v>
      </c>
      <c r="F236" s="156" t="s">
        <v>156</v>
      </c>
      <c r="H236" s="157">
        <v>16</v>
      </c>
      <c r="I236" s="158"/>
      <c r="L236" s="154"/>
      <c r="M236" s="159"/>
      <c r="T236" s="160"/>
      <c r="AT236" s="155" t="s">
        <v>123</v>
      </c>
      <c r="AU236" s="155" t="s">
        <v>81</v>
      </c>
      <c r="AV236" s="14" t="s">
        <v>121</v>
      </c>
      <c r="AW236" s="14" t="s">
        <v>30</v>
      </c>
      <c r="AX236" s="14" t="s">
        <v>79</v>
      </c>
      <c r="AY236" s="155" t="s">
        <v>115</v>
      </c>
    </row>
    <row r="237" spans="2:65" s="1" customFormat="1" ht="16.5" customHeight="1">
      <c r="B237" s="31"/>
      <c r="C237" s="127" t="s">
        <v>309</v>
      </c>
      <c r="D237" s="127" t="s">
        <v>117</v>
      </c>
      <c r="E237" s="128" t="s">
        <v>310</v>
      </c>
      <c r="F237" s="129" t="s">
        <v>311</v>
      </c>
      <c r="G237" s="130" t="s">
        <v>169</v>
      </c>
      <c r="H237" s="131">
        <v>5</v>
      </c>
      <c r="I237" s="132"/>
      <c r="J237" s="131">
        <f>ROUND(I237*H237,2)</f>
        <v>0</v>
      </c>
      <c r="K237" s="133"/>
      <c r="L237" s="31"/>
      <c r="M237" s="134" t="s">
        <v>1</v>
      </c>
      <c r="N237" s="135" t="s">
        <v>39</v>
      </c>
      <c r="P237" s="136">
        <f>O237*H237</f>
        <v>0</v>
      </c>
      <c r="Q237" s="136">
        <v>0</v>
      </c>
      <c r="R237" s="136">
        <f>Q237*H237</f>
        <v>0</v>
      </c>
      <c r="S237" s="136">
        <v>0</v>
      </c>
      <c r="T237" s="137">
        <f>S237*H237</f>
        <v>0</v>
      </c>
      <c r="AR237" s="138" t="s">
        <v>121</v>
      </c>
      <c r="AT237" s="138" t="s">
        <v>117</v>
      </c>
      <c r="AU237" s="138" t="s">
        <v>81</v>
      </c>
      <c r="AY237" s="16" t="s">
        <v>115</v>
      </c>
      <c r="BE237" s="139">
        <f>IF(N237="základní",J237,0)</f>
        <v>0</v>
      </c>
      <c r="BF237" s="139">
        <f>IF(N237="snížená",J237,0)</f>
        <v>0</v>
      </c>
      <c r="BG237" s="139">
        <f>IF(N237="zákl. přenesená",J237,0)</f>
        <v>0</v>
      </c>
      <c r="BH237" s="139">
        <f>IF(N237="sníž. přenesená",J237,0)</f>
        <v>0</v>
      </c>
      <c r="BI237" s="139">
        <f>IF(N237="nulová",J237,0)</f>
        <v>0</v>
      </c>
      <c r="BJ237" s="16" t="s">
        <v>79</v>
      </c>
      <c r="BK237" s="139">
        <f>ROUND(I237*H237,2)</f>
        <v>0</v>
      </c>
      <c r="BL237" s="16" t="s">
        <v>121</v>
      </c>
      <c r="BM237" s="138" t="s">
        <v>312</v>
      </c>
    </row>
    <row r="238" spans="2:65" s="1" customFormat="1" ht="29.25">
      <c r="B238" s="31"/>
      <c r="D238" s="141" t="s">
        <v>305</v>
      </c>
      <c r="F238" s="171" t="s">
        <v>313</v>
      </c>
      <c r="I238" s="172"/>
      <c r="L238" s="31"/>
      <c r="M238" s="173"/>
      <c r="T238" s="55"/>
      <c r="AT238" s="16" t="s">
        <v>305</v>
      </c>
      <c r="AU238" s="16" t="s">
        <v>81</v>
      </c>
    </row>
    <row r="239" spans="2:65" s="12" customFormat="1">
      <c r="B239" s="140"/>
      <c r="D239" s="141" t="s">
        <v>123</v>
      </c>
      <c r="E239" s="142" t="s">
        <v>1</v>
      </c>
      <c r="F239" s="143" t="s">
        <v>314</v>
      </c>
      <c r="H239" s="144">
        <v>5</v>
      </c>
      <c r="I239" s="145"/>
      <c r="L239" s="140"/>
      <c r="M239" s="146"/>
      <c r="T239" s="147"/>
      <c r="AT239" s="142" t="s">
        <v>123</v>
      </c>
      <c r="AU239" s="142" t="s">
        <v>81</v>
      </c>
      <c r="AV239" s="12" t="s">
        <v>81</v>
      </c>
      <c r="AW239" s="12" t="s">
        <v>30</v>
      </c>
      <c r="AX239" s="12" t="s">
        <v>79</v>
      </c>
      <c r="AY239" s="142" t="s">
        <v>115</v>
      </c>
    </row>
    <row r="240" spans="2:65" s="11" customFormat="1" ht="22.9" customHeight="1">
      <c r="B240" s="115"/>
      <c r="D240" s="116" t="s">
        <v>73</v>
      </c>
      <c r="E240" s="125" t="s">
        <v>315</v>
      </c>
      <c r="F240" s="125" t="s">
        <v>316</v>
      </c>
      <c r="I240" s="118"/>
      <c r="J240" s="126">
        <f>BK240</f>
        <v>0</v>
      </c>
      <c r="L240" s="115"/>
      <c r="M240" s="120"/>
      <c r="P240" s="121">
        <f>SUM(P241:P261)</f>
        <v>0</v>
      </c>
      <c r="R240" s="121">
        <f>SUM(R241:R261)</f>
        <v>0.54576999999999998</v>
      </c>
      <c r="T240" s="122">
        <f>SUM(T241:T261)</f>
        <v>1.3769999999999999E-2</v>
      </c>
      <c r="AR240" s="116" t="s">
        <v>79</v>
      </c>
      <c r="AT240" s="123" t="s">
        <v>73</v>
      </c>
      <c r="AU240" s="123" t="s">
        <v>79</v>
      </c>
      <c r="AY240" s="116" t="s">
        <v>115</v>
      </c>
      <c r="BK240" s="124">
        <f>SUM(BK241:BK261)</f>
        <v>0</v>
      </c>
    </row>
    <row r="241" spans="2:65" s="1" customFormat="1" ht="24.2" customHeight="1">
      <c r="B241" s="31"/>
      <c r="C241" s="127" t="s">
        <v>317</v>
      </c>
      <c r="D241" s="127" t="s">
        <v>117</v>
      </c>
      <c r="E241" s="128" t="s">
        <v>318</v>
      </c>
      <c r="F241" s="129" t="s">
        <v>319</v>
      </c>
      <c r="G241" s="130" t="s">
        <v>320</v>
      </c>
      <c r="H241" s="131">
        <v>1</v>
      </c>
      <c r="I241" s="132"/>
      <c r="J241" s="131">
        <f>ROUND(I241*H241,2)</f>
        <v>0</v>
      </c>
      <c r="K241" s="133"/>
      <c r="L241" s="31"/>
      <c r="M241" s="134" t="s">
        <v>1</v>
      </c>
      <c r="N241" s="135" t="s">
        <v>39</v>
      </c>
      <c r="P241" s="136">
        <f>O241*H241</f>
        <v>0</v>
      </c>
      <c r="Q241" s="136">
        <v>1.67E-3</v>
      </c>
      <c r="R241" s="136">
        <f>Q241*H241</f>
        <v>1.67E-3</v>
      </c>
      <c r="S241" s="136">
        <v>1.3769999999999999E-2</v>
      </c>
      <c r="T241" s="137">
        <f>S241*H241</f>
        <v>1.3769999999999999E-2</v>
      </c>
      <c r="AR241" s="138" t="s">
        <v>121</v>
      </c>
      <c r="AT241" s="138" t="s">
        <v>117</v>
      </c>
      <c r="AU241" s="138" t="s">
        <v>81</v>
      </c>
      <c r="AY241" s="16" t="s">
        <v>115</v>
      </c>
      <c r="BE241" s="139">
        <f>IF(N241="základní",J241,0)</f>
        <v>0</v>
      </c>
      <c r="BF241" s="139">
        <f>IF(N241="snížená",J241,0)</f>
        <v>0</v>
      </c>
      <c r="BG241" s="139">
        <f>IF(N241="zákl. přenesená",J241,0)</f>
        <v>0</v>
      </c>
      <c r="BH241" s="139">
        <f>IF(N241="sníž. přenesená",J241,0)</f>
        <v>0</v>
      </c>
      <c r="BI241" s="139">
        <f>IF(N241="nulová",J241,0)</f>
        <v>0</v>
      </c>
      <c r="BJ241" s="16" t="s">
        <v>79</v>
      </c>
      <c r="BK241" s="139">
        <f>ROUND(I241*H241,2)</f>
        <v>0</v>
      </c>
      <c r="BL241" s="16" t="s">
        <v>121</v>
      </c>
      <c r="BM241" s="138" t="s">
        <v>321</v>
      </c>
    </row>
    <row r="242" spans="2:65" s="13" customFormat="1">
      <c r="B242" s="148"/>
      <c r="D242" s="141" t="s">
        <v>123</v>
      </c>
      <c r="E242" s="149" t="s">
        <v>1</v>
      </c>
      <c r="F242" s="150" t="s">
        <v>322</v>
      </c>
      <c r="H242" s="149" t="s">
        <v>1</v>
      </c>
      <c r="I242" s="151"/>
      <c r="L242" s="148"/>
      <c r="M242" s="152"/>
      <c r="T242" s="153"/>
      <c r="AT242" s="149" t="s">
        <v>123</v>
      </c>
      <c r="AU242" s="149" t="s">
        <v>81</v>
      </c>
      <c r="AV242" s="13" t="s">
        <v>79</v>
      </c>
      <c r="AW242" s="13" t="s">
        <v>30</v>
      </c>
      <c r="AX242" s="13" t="s">
        <v>74</v>
      </c>
      <c r="AY242" s="149" t="s">
        <v>115</v>
      </c>
    </row>
    <row r="243" spans="2:65" s="12" customFormat="1">
      <c r="B243" s="140"/>
      <c r="D243" s="141" t="s">
        <v>123</v>
      </c>
      <c r="E243" s="142" t="s">
        <v>1</v>
      </c>
      <c r="F243" s="143" t="s">
        <v>79</v>
      </c>
      <c r="H243" s="144">
        <v>1</v>
      </c>
      <c r="I243" s="145"/>
      <c r="L243" s="140"/>
      <c r="M243" s="146"/>
      <c r="T243" s="147"/>
      <c r="AT243" s="142" t="s">
        <v>123</v>
      </c>
      <c r="AU243" s="142" t="s">
        <v>81</v>
      </c>
      <c r="AV243" s="12" t="s">
        <v>81</v>
      </c>
      <c r="AW243" s="12" t="s">
        <v>30</v>
      </c>
      <c r="AX243" s="12" t="s">
        <v>79</v>
      </c>
      <c r="AY243" s="142" t="s">
        <v>115</v>
      </c>
    </row>
    <row r="244" spans="2:65" s="1" customFormat="1" ht="24.2" customHeight="1">
      <c r="B244" s="31"/>
      <c r="C244" s="161" t="s">
        <v>323</v>
      </c>
      <c r="D244" s="161" t="s">
        <v>203</v>
      </c>
      <c r="E244" s="162" t="s">
        <v>324</v>
      </c>
      <c r="F244" s="163" t="s">
        <v>325</v>
      </c>
      <c r="G244" s="164" t="s">
        <v>320</v>
      </c>
      <c r="H244" s="165">
        <v>1</v>
      </c>
      <c r="I244" s="166"/>
      <c r="J244" s="165">
        <f>ROUND(I244*H244,2)</f>
        <v>0</v>
      </c>
      <c r="K244" s="167"/>
      <c r="L244" s="168"/>
      <c r="M244" s="169" t="s">
        <v>1</v>
      </c>
      <c r="N244" s="170" t="s">
        <v>39</v>
      </c>
      <c r="P244" s="136">
        <f>O244*H244</f>
        <v>0</v>
      </c>
      <c r="Q244" s="136">
        <v>8.0999999999999996E-3</v>
      </c>
      <c r="R244" s="136">
        <f>Q244*H244</f>
        <v>8.0999999999999996E-3</v>
      </c>
      <c r="S244" s="136">
        <v>0</v>
      </c>
      <c r="T244" s="137">
        <f>S244*H244</f>
        <v>0</v>
      </c>
      <c r="AR244" s="138" t="s">
        <v>162</v>
      </c>
      <c r="AT244" s="138" t="s">
        <v>203</v>
      </c>
      <c r="AU244" s="138" t="s">
        <v>81</v>
      </c>
      <c r="AY244" s="16" t="s">
        <v>115</v>
      </c>
      <c r="BE244" s="139">
        <f>IF(N244="základní",J244,0)</f>
        <v>0</v>
      </c>
      <c r="BF244" s="139">
        <f>IF(N244="snížená",J244,0)</f>
        <v>0</v>
      </c>
      <c r="BG244" s="139">
        <f>IF(N244="zákl. přenesená",J244,0)</f>
        <v>0</v>
      </c>
      <c r="BH244" s="139">
        <f>IF(N244="sníž. přenesená",J244,0)</f>
        <v>0</v>
      </c>
      <c r="BI244" s="139">
        <f>IF(N244="nulová",J244,0)</f>
        <v>0</v>
      </c>
      <c r="BJ244" s="16" t="s">
        <v>79</v>
      </c>
      <c r="BK244" s="139">
        <f>ROUND(I244*H244,2)</f>
        <v>0</v>
      </c>
      <c r="BL244" s="16" t="s">
        <v>121</v>
      </c>
      <c r="BM244" s="138" t="s">
        <v>326</v>
      </c>
    </row>
    <row r="245" spans="2:65" s="1" customFormat="1" ht="24.2" customHeight="1">
      <c r="B245" s="31"/>
      <c r="C245" s="127" t="s">
        <v>327</v>
      </c>
      <c r="D245" s="127" t="s">
        <v>117</v>
      </c>
      <c r="E245" s="128" t="s">
        <v>328</v>
      </c>
      <c r="F245" s="129" t="s">
        <v>329</v>
      </c>
      <c r="G245" s="130" t="s">
        <v>320</v>
      </c>
      <c r="H245" s="131">
        <v>7</v>
      </c>
      <c r="I245" s="132"/>
      <c r="J245" s="131">
        <f>ROUND(I245*H245,2)</f>
        <v>0</v>
      </c>
      <c r="K245" s="133"/>
      <c r="L245" s="31"/>
      <c r="M245" s="134" t="s">
        <v>1</v>
      </c>
      <c r="N245" s="135" t="s">
        <v>39</v>
      </c>
      <c r="P245" s="136">
        <f>O245*H245</f>
        <v>0</v>
      </c>
      <c r="Q245" s="136">
        <v>3.7999999999999999E-2</v>
      </c>
      <c r="R245" s="136">
        <f>Q245*H245</f>
        <v>0.26600000000000001</v>
      </c>
      <c r="S245" s="136">
        <v>0</v>
      </c>
      <c r="T245" s="137">
        <f>S245*H245</f>
        <v>0</v>
      </c>
      <c r="AR245" s="138" t="s">
        <v>121</v>
      </c>
      <c r="AT245" s="138" t="s">
        <v>117</v>
      </c>
      <c r="AU245" s="138" t="s">
        <v>81</v>
      </c>
      <c r="AY245" s="16" t="s">
        <v>115</v>
      </c>
      <c r="BE245" s="139">
        <f>IF(N245="základní",J245,0)</f>
        <v>0</v>
      </c>
      <c r="BF245" s="139">
        <f>IF(N245="snížená",J245,0)</f>
        <v>0</v>
      </c>
      <c r="BG245" s="139">
        <f>IF(N245="zákl. přenesená",J245,0)</f>
        <v>0</v>
      </c>
      <c r="BH245" s="139">
        <f>IF(N245="sníž. přenesená",J245,0)</f>
        <v>0</v>
      </c>
      <c r="BI245" s="139">
        <f>IF(N245="nulová",J245,0)</f>
        <v>0</v>
      </c>
      <c r="BJ245" s="16" t="s">
        <v>79</v>
      </c>
      <c r="BK245" s="139">
        <f>ROUND(I245*H245,2)</f>
        <v>0</v>
      </c>
      <c r="BL245" s="16" t="s">
        <v>121</v>
      </c>
      <c r="BM245" s="138" t="s">
        <v>330</v>
      </c>
    </row>
    <row r="246" spans="2:65" s="13" customFormat="1">
      <c r="B246" s="148"/>
      <c r="D246" s="141" t="s">
        <v>123</v>
      </c>
      <c r="E246" s="149" t="s">
        <v>1</v>
      </c>
      <c r="F246" s="150" t="s">
        <v>331</v>
      </c>
      <c r="H246" s="149" t="s">
        <v>1</v>
      </c>
      <c r="I246" s="151"/>
      <c r="L246" s="148"/>
      <c r="M246" s="152"/>
      <c r="T246" s="153"/>
      <c r="AT246" s="149" t="s">
        <v>123</v>
      </c>
      <c r="AU246" s="149" t="s">
        <v>81</v>
      </c>
      <c r="AV246" s="13" t="s">
        <v>79</v>
      </c>
      <c r="AW246" s="13" t="s">
        <v>30</v>
      </c>
      <c r="AX246" s="13" t="s">
        <v>74</v>
      </c>
      <c r="AY246" s="149" t="s">
        <v>115</v>
      </c>
    </row>
    <row r="247" spans="2:65" s="12" customFormat="1">
      <c r="B247" s="140"/>
      <c r="D247" s="141" t="s">
        <v>123</v>
      </c>
      <c r="E247" s="142" t="s">
        <v>1</v>
      </c>
      <c r="F247" s="143" t="s">
        <v>81</v>
      </c>
      <c r="H247" s="144">
        <v>2</v>
      </c>
      <c r="I247" s="145"/>
      <c r="L247" s="140"/>
      <c r="M247" s="146"/>
      <c r="T247" s="147"/>
      <c r="AT247" s="142" t="s">
        <v>123</v>
      </c>
      <c r="AU247" s="142" t="s">
        <v>81</v>
      </c>
      <c r="AV247" s="12" t="s">
        <v>81</v>
      </c>
      <c r="AW247" s="12" t="s">
        <v>30</v>
      </c>
      <c r="AX247" s="12" t="s">
        <v>74</v>
      </c>
      <c r="AY247" s="142" t="s">
        <v>115</v>
      </c>
    </row>
    <row r="248" spans="2:65" s="13" customFormat="1">
      <c r="B248" s="148"/>
      <c r="D248" s="141" t="s">
        <v>123</v>
      </c>
      <c r="E248" s="149" t="s">
        <v>1</v>
      </c>
      <c r="F248" s="150" t="s">
        <v>332</v>
      </c>
      <c r="H248" s="149" t="s">
        <v>1</v>
      </c>
      <c r="I248" s="151"/>
      <c r="L248" s="148"/>
      <c r="M248" s="152"/>
      <c r="T248" s="153"/>
      <c r="AT248" s="149" t="s">
        <v>123</v>
      </c>
      <c r="AU248" s="149" t="s">
        <v>81</v>
      </c>
      <c r="AV248" s="13" t="s">
        <v>79</v>
      </c>
      <c r="AW248" s="13" t="s">
        <v>30</v>
      </c>
      <c r="AX248" s="13" t="s">
        <v>74</v>
      </c>
      <c r="AY248" s="149" t="s">
        <v>115</v>
      </c>
    </row>
    <row r="249" spans="2:65" s="12" customFormat="1">
      <c r="B249" s="140"/>
      <c r="D249" s="141" t="s">
        <v>123</v>
      </c>
      <c r="E249" s="142" t="s">
        <v>1</v>
      </c>
      <c r="F249" s="143" t="s">
        <v>144</v>
      </c>
      <c r="H249" s="144">
        <v>5</v>
      </c>
      <c r="I249" s="145"/>
      <c r="L249" s="140"/>
      <c r="M249" s="146"/>
      <c r="T249" s="147"/>
      <c r="AT249" s="142" t="s">
        <v>123</v>
      </c>
      <c r="AU249" s="142" t="s">
        <v>81</v>
      </c>
      <c r="AV249" s="12" t="s">
        <v>81</v>
      </c>
      <c r="AW249" s="12" t="s">
        <v>30</v>
      </c>
      <c r="AX249" s="12" t="s">
        <v>74</v>
      </c>
      <c r="AY249" s="142" t="s">
        <v>115</v>
      </c>
    </row>
    <row r="250" spans="2:65" s="14" customFormat="1">
      <c r="B250" s="154"/>
      <c r="D250" s="141" t="s">
        <v>123</v>
      </c>
      <c r="E250" s="155" t="s">
        <v>1</v>
      </c>
      <c r="F250" s="156" t="s">
        <v>156</v>
      </c>
      <c r="H250" s="157">
        <v>7</v>
      </c>
      <c r="I250" s="158"/>
      <c r="L250" s="154"/>
      <c r="M250" s="159"/>
      <c r="T250" s="160"/>
      <c r="AT250" s="155" t="s">
        <v>123</v>
      </c>
      <c r="AU250" s="155" t="s">
        <v>81</v>
      </c>
      <c r="AV250" s="14" t="s">
        <v>121</v>
      </c>
      <c r="AW250" s="14" t="s">
        <v>30</v>
      </c>
      <c r="AX250" s="14" t="s">
        <v>79</v>
      </c>
      <c r="AY250" s="155" t="s">
        <v>115</v>
      </c>
    </row>
    <row r="251" spans="2:65" s="1" customFormat="1" ht="24.2" customHeight="1">
      <c r="B251" s="31"/>
      <c r="C251" s="161" t="s">
        <v>333</v>
      </c>
      <c r="D251" s="161" t="s">
        <v>203</v>
      </c>
      <c r="E251" s="162" t="s">
        <v>334</v>
      </c>
      <c r="F251" s="163" t="s">
        <v>335</v>
      </c>
      <c r="G251" s="164" t="s">
        <v>320</v>
      </c>
      <c r="H251" s="165">
        <v>2</v>
      </c>
      <c r="I251" s="166"/>
      <c r="J251" s="165">
        <f>ROUND(I251*H251,2)</f>
        <v>0</v>
      </c>
      <c r="K251" s="167"/>
      <c r="L251" s="168"/>
      <c r="M251" s="169" t="s">
        <v>1</v>
      </c>
      <c r="N251" s="170" t="s">
        <v>39</v>
      </c>
      <c r="P251" s="136">
        <f>O251*H251</f>
        <v>0</v>
      </c>
      <c r="Q251" s="136">
        <v>3.3500000000000002E-2</v>
      </c>
      <c r="R251" s="136">
        <f>Q251*H251</f>
        <v>6.7000000000000004E-2</v>
      </c>
      <c r="S251" s="136">
        <v>0</v>
      </c>
      <c r="T251" s="137">
        <f>S251*H251</f>
        <v>0</v>
      </c>
      <c r="AR251" s="138" t="s">
        <v>162</v>
      </c>
      <c r="AT251" s="138" t="s">
        <v>203</v>
      </c>
      <c r="AU251" s="138" t="s">
        <v>81</v>
      </c>
      <c r="AY251" s="16" t="s">
        <v>115</v>
      </c>
      <c r="BE251" s="139">
        <f>IF(N251="základní",J251,0)</f>
        <v>0</v>
      </c>
      <c r="BF251" s="139">
        <f>IF(N251="snížená",J251,0)</f>
        <v>0</v>
      </c>
      <c r="BG251" s="139">
        <f>IF(N251="zákl. přenesená",J251,0)</f>
        <v>0</v>
      </c>
      <c r="BH251" s="139">
        <f>IF(N251="sníž. přenesená",J251,0)</f>
        <v>0</v>
      </c>
      <c r="BI251" s="139">
        <f>IF(N251="nulová",J251,0)</f>
        <v>0</v>
      </c>
      <c r="BJ251" s="16" t="s">
        <v>79</v>
      </c>
      <c r="BK251" s="139">
        <f>ROUND(I251*H251,2)</f>
        <v>0</v>
      </c>
      <c r="BL251" s="16" t="s">
        <v>121</v>
      </c>
      <c r="BM251" s="138" t="s">
        <v>336</v>
      </c>
    </row>
    <row r="252" spans="2:65" s="1" customFormat="1" ht="21.75" customHeight="1">
      <c r="B252" s="31"/>
      <c r="C252" s="161" t="s">
        <v>337</v>
      </c>
      <c r="D252" s="161" t="s">
        <v>203</v>
      </c>
      <c r="E252" s="162" t="s">
        <v>338</v>
      </c>
      <c r="F252" s="163" t="s">
        <v>339</v>
      </c>
      <c r="G252" s="164" t="s">
        <v>320</v>
      </c>
      <c r="H252" s="165">
        <v>5</v>
      </c>
      <c r="I252" s="166"/>
      <c r="J252" s="165">
        <f>ROUND(I252*H252,2)</f>
        <v>0</v>
      </c>
      <c r="K252" s="167"/>
      <c r="L252" s="168"/>
      <c r="M252" s="169" t="s">
        <v>1</v>
      </c>
      <c r="N252" s="170" t="s">
        <v>39</v>
      </c>
      <c r="P252" s="136">
        <f>O252*H252</f>
        <v>0</v>
      </c>
      <c r="Q252" s="136">
        <v>0</v>
      </c>
      <c r="R252" s="136">
        <f>Q252*H252</f>
        <v>0</v>
      </c>
      <c r="S252" s="136">
        <v>0</v>
      </c>
      <c r="T252" s="137">
        <f>S252*H252</f>
        <v>0</v>
      </c>
      <c r="AR252" s="138" t="s">
        <v>162</v>
      </c>
      <c r="AT252" s="138" t="s">
        <v>203</v>
      </c>
      <c r="AU252" s="138" t="s">
        <v>81</v>
      </c>
      <c r="AY252" s="16" t="s">
        <v>115</v>
      </c>
      <c r="BE252" s="139">
        <f>IF(N252="základní",J252,0)</f>
        <v>0</v>
      </c>
      <c r="BF252" s="139">
        <f>IF(N252="snížená",J252,0)</f>
        <v>0</v>
      </c>
      <c r="BG252" s="139">
        <f>IF(N252="zákl. přenesená",J252,0)</f>
        <v>0</v>
      </c>
      <c r="BH252" s="139">
        <f>IF(N252="sníž. přenesená",J252,0)</f>
        <v>0</v>
      </c>
      <c r="BI252" s="139">
        <f>IF(N252="nulová",J252,0)</f>
        <v>0</v>
      </c>
      <c r="BJ252" s="16" t="s">
        <v>79</v>
      </c>
      <c r="BK252" s="139">
        <f>ROUND(I252*H252,2)</f>
        <v>0</v>
      </c>
      <c r="BL252" s="16" t="s">
        <v>121</v>
      </c>
      <c r="BM252" s="138" t="s">
        <v>340</v>
      </c>
    </row>
    <row r="253" spans="2:65" s="1" customFormat="1" ht="19.5">
      <c r="B253" s="31"/>
      <c r="D253" s="141" t="s">
        <v>305</v>
      </c>
      <c r="F253" s="171" t="s">
        <v>341</v>
      </c>
      <c r="I253" s="172"/>
      <c r="L253" s="31"/>
      <c r="M253" s="173"/>
      <c r="T253" s="55"/>
      <c r="AT253" s="16" t="s">
        <v>305</v>
      </c>
      <c r="AU253" s="16" t="s">
        <v>81</v>
      </c>
    </row>
    <row r="254" spans="2:65" s="1" customFormat="1" ht="24.2" customHeight="1">
      <c r="B254" s="31"/>
      <c r="C254" s="127" t="s">
        <v>342</v>
      </c>
      <c r="D254" s="127" t="s">
        <v>117</v>
      </c>
      <c r="E254" s="128" t="s">
        <v>343</v>
      </c>
      <c r="F254" s="129" t="s">
        <v>344</v>
      </c>
      <c r="G254" s="130" t="s">
        <v>320</v>
      </c>
      <c r="H254" s="131">
        <v>2</v>
      </c>
      <c r="I254" s="132"/>
      <c r="J254" s="131">
        <f>ROUND(I254*H254,2)</f>
        <v>0</v>
      </c>
      <c r="K254" s="133"/>
      <c r="L254" s="31"/>
      <c r="M254" s="134" t="s">
        <v>1</v>
      </c>
      <c r="N254" s="135" t="s">
        <v>39</v>
      </c>
      <c r="P254" s="136">
        <f>O254*H254</f>
        <v>0</v>
      </c>
      <c r="Q254" s="136">
        <v>5.5E-2</v>
      </c>
      <c r="R254" s="136">
        <f>Q254*H254</f>
        <v>0.11</v>
      </c>
      <c r="S254" s="136">
        <v>0</v>
      </c>
      <c r="T254" s="137">
        <f>S254*H254</f>
        <v>0</v>
      </c>
      <c r="AR254" s="138" t="s">
        <v>121</v>
      </c>
      <c r="AT254" s="138" t="s">
        <v>117</v>
      </c>
      <c r="AU254" s="138" t="s">
        <v>81</v>
      </c>
      <c r="AY254" s="16" t="s">
        <v>115</v>
      </c>
      <c r="BE254" s="139">
        <f>IF(N254="základní",J254,0)</f>
        <v>0</v>
      </c>
      <c r="BF254" s="139">
        <f>IF(N254="snížená",J254,0)</f>
        <v>0</v>
      </c>
      <c r="BG254" s="139">
        <f>IF(N254="zákl. přenesená",J254,0)</f>
        <v>0</v>
      </c>
      <c r="BH254" s="139">
        <f>IF(N254="sníž. přenesená",J254,0)</f>
        <v>0</v>
      </c>
      <c r="BI254" s="139">
        <f>IF(N254="nulová",J254,0)</f>
        <v>0</v>
      </c>
      <c r="BJ254" s="16" t="s">
        <v>79</v>
      </c>
      <c r="BK254" s="139">
        <f>ROUND(I254*H254,2)</f>
        <v>0</v>
      </c>
      <c r="BL254" s="16" t="s">
        <v>121</v>
      </c>
      <c r="BM254" s="138" t="s">
        <v>345</v>
      </c>
    </row>
    <row r="255" spans="2:65" s="13" customFormat="1">
      <c r="B255" s="148"/>
      <c r="D255" s="141" t="s">
        <v>123</v>
      </c>
      <c r="E255" s="149" t="s">
        <v>1</v>
      </c>
      <c r="F255" s="150" t="s">
        <v>346</v>
      </c>
      <c r="H255" s="149" t="s">
        <v>1</v>
      </c>
      <c r="I255" s="151"/>
      <c r="L255" s="148"/>
      <c r="M255" s="152"/>
      <c r="T255" s="153"/>
      <c r="AT255" s="149" t="s">
        <v>123</v>
      </c>
      <c r="AU255" s="149" t="s">
        <v>81</v>
      </c>
      <c r="AV255" s="13" t="s">
        <v>79</v>
      </c>
      <c r="AW255" s="13" t="s">
        <v>30</v>
      </c>
      <c r="AX255" s="13" t="s">
        <v>74</v>
      </c>
      <c r="AY255" s="149" t="s">
        <v>115</v>
      </c>
    </row>
    <row r="256" spans="2:65" s="12" customFormat="1">
      <c r="B256" s="140"/>
      <c r="D256" s="141" t="s">
        <v>123</v>
      </c>
      <c r="E256" s="142" t="s">
        <v>1</v>
      </c>
      <c r="F256" s="143" t="s">
        <v>79</v>
      </c>
      <c r="H256" s="144">
        <v>1</v>
      </c>
      <c r="I256" s="145"/>
      <c r="L256" s="140"/>
      <c r="M256" s="146"/>
      <c r="T256" s="147"/>
      <c r="AT256" s="142" t="s">
        <v>123</v>
      </c>
      <c r="AU256" s="142" t="s">
        <v>81</v>
      </c>
      <c r="AV256" s="12" t="s">
        <v>81</v>
      </c>
      <c r="AW256" s="12" t="s">
        <v>30</v>
      </c>
      <c r="AX256" s="12" t="s">
        <v>74</v>
      </c>
      <c r="AY256" s="142" t="s">
        <v>115</v>
      </c>
    </row>
    <row r="257" spans="2:65" s="13" customFormat="1">
      <c r="B257" s="148"/>
      <c r="D257" s="141" t="s">
        <v>123</v>
      </c>
      <c r="E257" s="149" t="s">
        <v>1</v>
      </c>
      <c r="F257" s="150" t="s">
        <v>347</v>
      </c>
      <c r="H257" s="149" t="s">
        <v>1</v>
      </c>
      <c r="I257" s="151"/>
      <c r="L257" s="148"/>
      <c r="M257" s="152"/>
      <c r="T257" s="153"/>
      <c r="AT257" s="149" t="s">
        <v>123</v>
      </c>
      <c r="AU257" s="149" t="s">
        <v>81</v>
      </c>
      <c r="AV257" s="13" t="s">
        <v>79</v>
      </c>
      <c r="AW257" s="13" t="s">
        <v>30</v>
      </c>
      <c r="AX257" s="13" t="s">
        <v>74</v>
      </c>
      <c r="AY257" s="149" t="s">
        <v>115</v>
      </c>
    </row>
    <row r="258" spans="2:65" s="12" customFormat="1">
      <c r="B258" s="140"/>
      <c r="D258" s="141" t="s">
        <v>123</v>
      </c>
      <c r="E258" s="142" t="s">
        <v>1</v>
      </c>
      <c r="F258" s="143" t="s">
        <v>79</v>
      </c>
      <c r="H258" s="144">
        <v>1</v>
      </c>
      <c r="I258" s="145"/>
      <c r="L258" s="140"/>
      <c r="M258" s="146"/>
      <c r="T258" s="147"/>
      <c r="AT258" s="142" t="s">
        <v>123</v>
      </c>
      <c r="AU258" s="142" t="s">
        <v>81</v>
      </c>
      <c r="AV258" s="12" t="s">
        <v>81</v>
      </c>
      <c r="AW258" s="12" t="s">
        <v>30</v>
      </c>
      <c r="AX258" s="12" t="s">
        <v>74</v>
      </c>
      <c r="AY258" s="142" t="s">
        <v>115</v>
      </c>
    </row>
    <row r="259" spans="2:65" s="14" customFormat="1">
      <c r="B259" s="154"/>
      <c r="D259" s="141" t="s">
        <v>123</v>
      </c>
      <c r="E259" s="155" t="s">
        <v>1</v>
      </c>
      <c r="F259" s="156" t="s">
        <v>156</v>
      </c>
      <c r="H259" s="157">
        <v>2</v>
      </c>
      <c r="I259" s="158"/>
      <c r="L259" s="154"/>
      <c r="M259" s="159"/>
      <c r="T259" s="160"/>
      <c r="AT259" s="155" t="s">
        <v>123</v>
      </c>
      <c r="AU259" s="155" t="s">
        <v>81</v>
      </c>
      <c r="AV259" s="14" t="s">
        <v>121</v>
      </c>
      <c r="AW259" s="14" t="s">
        <v>30</v>
      </c>
      <c r="AX259" s="14" t="s">
        <v>79</v>
      </c>
      <c r="AY259" s="155" t="s">
        <v>115</v>
      </c>
    </row>
    <row r="260" spans="2:65" s="1" customFormat="1" ht="33" customHeight="1">
      <c r="B260" s="31"/>
      <c r="C260" s="161" t="s">
        <v>348</v>
      </c>
      <c r="D260" s="161" t="s">
        <v>203</v>
      </c>
      <c r="E260" s="162" t="s">
        <v>349</v>
      </c>
      <c r="F260" s="163" t="s">
        <v>350</v>
      </c>
      <c r="G260" s="164" t="s">
        <v>320</v>
      </c>
      <c r="H260" s="165">
        <v>1</v>
      </c>
      <c r="I260" s="166"/>
      <c r="J260" s="165">
        <f>ROUND(I260*H260,2)</f>
        <v>0</v>
      </c>
      <c r="K260" s="167"/>
      <c r="L260" s="168"/>
      <c r="M260" s="169" t="s">
        <v>1</v>
      </c>
      <c r="N260" s="170" t="s">
        <v>39</v>
      </c>
      <c r="P260" s="136">
        <f>O260*H260</f>
        <v>0</v>
      </c>
      <c r="Q260" s="136">
        <v>4.2999999999999997E-2</v>
      </c>
      <c r="R260" s="136">
        <f>Q260*H260</f>
        <v>4.2999999999999997E-2</v>
      </c>
      <c r="S260" s="136">
        <v>0</v>
      </c>
      <c r="T260" s="137">
        <f>S260*H260</f>
        <v>0</v>
      </c>
      <c r="AR260" s="138" t="s">
        <v>162</v>
      </c>
      <c r="AT260" s="138" t="s">
        <v>203</v>
      </c>
      <c r="AU260" s="138" t="s">
        <v>81</v>
      </c>
      <c r="AY260" s="16" t="s">
        <v>115</v>
      </c>
      <c r="BE260" s="139">
        <f>IF(N260="základní",J260,0)</f>
        <v>0</v>
      </c>
      <c r="BF260" s="139">
        <f>IF(N260="snížená",J260,0)</f>
        <v>0</v>
      </c>
      <c r="BG260" s="139">
        <f>IF(N260="zákl. přenesená",J260,0)</f>
        <v>0</v>
      </c>
      <c r="BH260" s="139">
        <f>IF(N260="sníž. přenesená",J260,0)</f>
        <v>0</v>
      </c>
      <c r="BI260" s="139">
        <f>IF(N260="nulová",J260,0)</f>
        <v>0</v>
      </c>
      <c r="BJ260" s="16" t="s">
        <v>79</v>
      </c>
      <c r="BK260" s="139">
        <f>ROUND(I260*H260,2)</f>
        <v>0</v>
      </c>
      <c r="BL260" s="16" t="s">
        <v>121</v>
      </c>
      <c r="BM260" s="138" t="s">
        <v>351</v>
      </c>
    </row>
    <row r="261" spans="2:65" s="1" customFormat="1" ht="24.2" customHeight="1">
      <c r="B261" s="31"/>
      <c r="C261" s="161" t="s">
        <v>352</v>
      </c>
      <c r="D261" s="161" t="s">
        <v>203</v>
      </c>
      <c r="E261" s="162" t="s">
        <v>353</v>
      </c>
      <c r="F261" s="163" t="s">
        <v>354</v>
      </c>
      <c r="G261" s="164" t="s">
        <v>320</v>
      </c>
      <c r="H261" s="165">
        <v>1</v>
      </c>
      <c r="I261" s="166"/>
      <c r="J261" s="165">
        <f>ROUND(I261*H261,2)</f>
        <v>0</v>
      </c>
      <c r="K261" s="167"/>
      <c r="L261" s="168"/>
      <c r="M261" s="169" t="s">
        <v>1</v>
      </c>
      <c r="N261" s="170" t="s">
        <v>39</v>
      </c>
      <c r="P261" s="136">
        <f>O261*H261</f>
        <v>0</v>
      </c>
      <c r="Q261" s="136">
        <v>0.05</v>
      </c>
      <c r="R261" s="136">
        <f>Q261*H261</f>
        <v>0.05</v>
      </c>
      <c r="S261" s="136">
        <v>0</v>
      </c>
      <c r="T261" s="137">
        <f>S261*H261</f>
        <v>0</v>
      </c>
      <c r="AR261" s="138" t="s">
        <v>162</v>
      </c>
      <c r="AT261" s="138" t="s">
        <v>203</v>
      </c>
      <c r="AU261" s="138" t="s">
        <v>81</v>
      </c>
      <c r="AY261" s="16" t="s">
        <v>115</v>
      </c>
      <c r="BE261" s="139">
        <f>IF(N261="základní",J261,0)</f>
        <v>0</v>
      </c>
      <c r="BF261" s="139">
        <f>IF(N261="snížená",J261,0)</f>
        <v>0</v>
      </c>
      <c r="BG261" s="139">
        <f>IF(N261="zákl. přenesená",J261,0)</f>
        <v>0</v>
      </c>
      <c r="BH261" s="139">
        <f>IF(N261="sníž. přenesená",J261,0)</f>
        <v>0</v>
      </c>
      <c r="BI261" s="139">
        <f>IF(N261="nulová",J261,0)</f>
        <v>0</v>
      </c>
      <c r="BJ261" s="16" t="s">
        <v>79</v>
      </c>
      <c r="BK261" s="139">
        <f>ROUND(I261*H261,2)</f>
        <v>0</v>
      </c>
      <c r="BL261" s="16" t="s">
        <v>121</v>
      </c>
      <c r="BM261" s="138" t="s">
        <v>355</v>
      </c>
    </row>
    <row r="262" spans="2:65" s="11" customFormat="1" ht="22.9" customHeight="1">
      <c r="B262" s="115"/>
      <c r="D262" s="116" t="s">
        <v>73</v>
      </c>
      <c r="E262" s="125" t="s">
        <v>356</v>
      </c>
      <c r="F262" s="125" t="s">
        <v>357</v>
      </c>
      <c r="I262" s="118"/>
      <c r="J262" s="126">
        <f>BK262</f>
        <v>0</v>
      </c>
      <c r="L262" s="115"/>
      <c r="M262" s="120"/>
      <c r="P262" s="121">
        <f>SUM(P263:P277)</f>
        <v>0</v>
      </c>
      <c r="R262" s="121">
        <f>SUM(R263:R277)</f>
        <v>0.51614000000000004</v>
      </c>
      <c r="T262" s="122">
        <f>SUM(T263:T277)</f>
        <v>0</v>
      </c>
      <c r="AR262" s="116" t="s">
        <v>79</v>
      </c>
      <c r="AT262" s="123" t="s">
        <v>73</v>
      </c>
      <c r="AU262" s="123" t="s">
        <v>79</v>
      </c>
      <c r="AY262" s="116" t="s">
        <v>115</v>
      </c>
      <c r="BK262" s="124">
        <f>SUM(BK263:BK277)</f>
        <v>0</v>
      </c>
    </row>
    <row r="263" spans="2:65" s="1" customFormat="1" ht="24.2" customHeight="1">
      <c r="B263" s="31"/>
      <c r="C263" s="127" t="s">
        <v>358</v>
      </c>
      <c r="D263" s="127" t="s">
        <v>117</v>
      </c>
      <c r="E263" s="128" t="s">
        <v>359</v>
      </c>
      <c r="F263" s="129" t="s">
        <v>360</v>
      </c>
      <c r="G263" s="130" t="s">
        <v>120</v>
      </c>
      <c r="H263" s="131">
        <v>150</v>
      </c>
      <c r="I263" s="132"/>
      <c r="J263" s="131">
        <f>ROUND(I263*H263,2)</f>
        <v>0</v>
      </c>
      <c r="K263" s="133"/>
      <c r="L263" s="31"/>
      <c r="M263" s="134" t="s">
        <v>1</v>
      </c>
      <c r="N263" s="135" t="s">
        <v>39</v>
      </c>
      <c r="P263" s="136">
        <f>O263*H263</f>
        <v>0</v>
      </c>
      <c r="Q263" s="136">
        <v>0</v>
      </c>
      <c r="R263" s="136">
        <f>Q263*H263</f>
        <v>0</v>
      </c>
      <c r="S263" s="136">
        <v>0</v>
      </c>
      <c r="T263" s="137">
        <f>S263*H263</f>
        <v>0</v>
      </c>
      <c r="AR263" s="138" t="s">
        <v>121</v>
      </c>
      <c r="AT263" s="138" t="s">
        <v>117</v>
      </c>
      <c r="AU263" s="138" t="s">
        <v>81</v>
      </c>
      <c r="AY263" s="16" t="s">
        <v>115</v>
      </c>
      <c r="BE263" s="139">
        <f>IF(N263="základní",J263,0)</f>
        <v>0</v>
      </c>
      <c r="BF263" s="139">
        <f>IF(N263="snížená",J263,0)</f>
        <v>0</v>
      </c>
      <c r="BG263" s="139">
        <f>IF(N263="zákl. přenesená",J263,0)</f>
        <v>0</v>
      </c>
      <c r="BH263" s="139">
        <f>IF(N263="sníž. přenesená",J263,0)</f>
        <v>0</v>
      </c>
      <c r="BI263" s="139">
        <f>IF(N263="nulová",J263,0)</f>
        <v>0</v>
      </c>
      <c r="BJ263" s="16" t="s">
        <v>79</v>
      </c>
      <c r="BK263" s="139">
        <f>ROUND(I263*H263,2)</f>
        <v>0</v>
      </c>
      <c r="BL263" s="16" t="s">
        <v>121</v>
      </c>
      <c r="BM263" s="138" t="s">
        <v>361</v>
      </c>
    </row>
    <row r="264" spans="2:65" s="1" customFormat="1" ht="24.2" customHeight="1">
      <c r="B264" s="31"/>
      <c r="C264" s="161" t="s">
        <v>362</v>
      </c>
      <c r="D264" s="161" t="s">
        <v>203</v>
      </c>
      <c r="E264" s="162" t="s">
        <v>363</v>
      </c>
      <c r="F264" s="163" t="s">
        <v>364</v>
      </c>
      <c r="G264" s="164" t="s">
        <v>120</v>
      </c>
      <c r="H264" s="165">
        <v>153</v>
      </c>
      <c r="I264" s="166"/>
      <c r="J264" s="165">
        <f>ROUND(I264*H264,2)</f>
        <v>0</v>
      </c>
      <c r="K264" s="167"/>
      <c r="L264" s="168"/>
      <c r="M264" s="169" t="s">
        <v>1</v>
      </c>
      <c r="N264" s="170" t="s">
        <v>39</v>
      </c>
      <c r="P264" s="136">
        <f>O264*H264</f>
        <v>0</v>
      </c>
      <c r="Q264" s="136">
        <v>3.1800000000000001E-3</v>
      </c>
      <c r="R264" s="136">
        <f>Q264*H264</f>
        <v>0.48654000000000003</v>
      </c>
      <c r="S264" s="136">
        <v>0</v>
      </c>
      <c r="T264" s="137">
        <f>S264*H264</f>
        <v>0</v>
      </c>
      <c r="AR264" s="138" t="s">
        <v>162</v>
      </c>
      <c r="AT264" s="138" t="s">
        <v>203</v>
      </c>
      <c r="AU264" s="138" t="s">
        <v>81</v>
      </c>
      <c r="AY264" s="16" t="s">
        <v>115</v>
      </c>
      <c r="BE264" s="139">
        <f>IF(N264="základní",J264,0)</f>
        <v>0</v>
      </c>
      <c r="BF264" s="139">
        <f>IF(N264="snížená",J264,0)</f>
        <v>0</v>
      </c>
      <c r="BG264" s="139">
        <f>IF(N264="zákl. přenesená",J264,0)</f>
        <v>0</v>
      </c>
      <c r="BH264" s="139">
        <f>IF(N264="sníž. přenesená",J264,0)</f>
        <v>0</v>
      </c>
      <c r="BI264" s="139">
        <f>IF(N264="nulová",J264,0)</f>
        <v>0</v>
      </c>
      <c r="BJ264" s="16" t="s">
        <v>79</v>
      </c>
      <c r="BK264" s="139">
        <f>ROUND(I264*H264,2)</f>
        <v>0</v>
      </c>
      <c r="BL264" s="16" t="s">
        <v>121</v>
      </c>
      <c r="BM264" s="138" t="s">
        <v>365</v>
      </c>
    </row>
    <row r="265" spans="2:65" s="12" customFormat="1">
      <c r="B265" s="140"/>
      <c r="D265" s="141" t="s">
        <v>123</v>
      </c>
      <c r="E265" s="142" t="s">
        <v>1</v>
      </c>
      <c r="F265" s="143" t="s">
        <v>366</v>
      </c>
      <c r="H265" s="144">
        <v>153</v>
      </c>
      <c r="I265" s="145"/>
      <c r="L265" s="140"/>
      <c r="M265" s="146"/>
      <c r="T265" s="147"/>
      <c r="AT265" s="142" t="s">
        <v>123</v>
      </c>
      <c r="AU265" s="142" t="s">
        <v>81</v>
      </c>
      <c r="AV265" s="12" t="s">
        <v>81</v>
      </c>
      <c r="AW265" s="12" t="s">
        <v>30</v>
      </c>
      <c r="AX265" s="12" t="s">
        <v>79</v>
      </c>
      <c r="AY265" s="142" t="s">
        <v>115</v>
      </c>
    </row>
    <row r="266" spans="2:65" s="1" customFormat="1" ht="24.2" customHeight="1">
      <c r="B266" s="31"/>
      <c r="C266" s="127" t="s">
        <v>367</v>
      </c>
      <c r="D266" s="127" t="s">
        <v>117</v>
      </c>
      <c r="E266" s="128" t="s">
        <v>368</v>
      </c>
      <c r="F266" s="129" t="s">
        <v>369</v>
      </c>
      <c r="G266" s="130" t="s">
        <v>320</v>
      </c>
      <c r="H266" s="131">
        <v>32</v>
      </c>
      <c r="I266" s="132"/>
      <c r="J266" s="131">
        <f>ROUND(I266*H266,2)</f>
        <v>0</v>
      </c>
      <c r="K266" s="133"/>
      <c r="L266" s="31"/>
      <c r="M266" s="134" t="s">
        <v>1</v>
      </c>
      <c r="N266" s="135" t="s">
        <v>39</v>
      </c>
      <c r="P266" s="136">
        <f>O266*H266</f>
        <v>0</v>
      </c>
      <c r="Q266" s="136">
        <v>0</v>
      </c>
      <c r="R266" s="136">
        <f>Q266*H266</f>
        <v>0</v>
      </c>
      <c r="S266" s="136">
        <v>0</v>
      </c>
      <c r="T266" s="137">
        <f>S266*H266</f>
        <v>0</v>
      </c>
      <c r="AR266" s="138" t="s">
        <v>121</v>
      </c>
      <c r="AT266" s="138" t="s">
        <v>117</v>
      </c>
      <c r="AU266" s="138" t="s">
        <v>81</v>
      </c>
      <c r="AY266" s="16" t="s">
        <v>115</v>
      </c>
      <c r="BE266" s="139">
        <f>IF(N266="základní",J266,0)</f>
        <v>0</v>
      </c>
      <c r="BF266" s="139">
        <f>IF(N266="snížená",J266,0)</f>
        <v>0</v>
      </c>
      <c r="BG266" s="139">
        <f>IF(N266="zákl. přenesená",J266,0)</f>
        <v>0</v>
      </c>
      <c r="BH266" s="139">
        <f>IF(N266="sníž. přenesená",J266,0)</f>
        <v>0</v>
      </c>
      <c r="BI266" s="139">
        <f>IF(N266="nulová",J266,0)</f>
        <v>0</v>
      </c>
      <c r="BJ266" s="16" t="s">
        <v>79</v>
      </c>
      <c r="BK266" s="139">
        <f>ROUND(I266*H266,2)</f>
        <v>0</v>
      </c>
      <c r="BL266" s="16" t="s">
        <v>121</v>
      </c>
      <c r="BM266" s="138" t="s">
        <v>370</v>
      </c>
    </row>
    <row r="267" spans="2:65" s="13" customFormat="1">
      <c r="B267" s="148"/>
      <c r="D267" s="141" t="s">
        <v>123</v>
      </c>
      <c r="E267" s="149" t="s">
        <v>1</v>
      </c>
      <c r="F267" s="150" t="s">
        <v>371</v>
      </c>
      <c r="H267" s="149" t="s">
        <v>1</v>
      </c>
      <c r="I267" s="151"/>
      <c r="L267" s="148"/>
      <c r="M267" s="152"/>
      <c r="T267" s="153"/>
      <c r="AT267" s="149" t="s">
        <v>123</v>
      </c>
      <c r="AU267" s="149" t="s">
        <v>81</v>
      </c>
      <c r="AV267" s="13" t="s">
        <v>79</v>
      </c>
      <c r="AW267" s="13" t="s">
        <v>30</v>
      </c>
      <c r="AX267" s="13" t="s">
        <v>74</v>
      </c>
      <c r="AY267" s="149" t="s">
        <v>115</v>
      </c>
    </row>
    <row r="268" spans="2:65" s="12" customFormat="1">
      <c r="B268" s="140"/>
      <c r="D268" s="141" t="s">
        <v>123</v>
      </c>
      <c r="E268" s="142" t="s">
        <v>1</v>
      </c>
      <c r="F268" s="143" t="s">
        <v>372</v>
      </c>
      <c r="H268" s="144">
        <v>28</v>
      </c>
      <c r="I268" s="145"/>
      <c r="L268" s="140"/>
      <c r="M268" s="146"/>
      <c r="T268" s="147"/>
      <c r="AT268" s="142" t="s">
        <v>123</v>
      </c>
      <c r="AU268" s="142" t="s">
        <v>81</v>
      </c>
      <c r="AV268" s="12" t="s">
        <v>81</v>
      </c>
      <c r="AW268" s="12" t="s">
        <v>30</v>
      </c>
      <c r="AX268" s="12" t="s">
        <v>74</v>
      </c>
      <c r="AY268" s="142" t="s">
        <v>115</v>
      </c>
    </row>
    <row r="269" spans="2:65" s="13" customFormat="1">
      <c r="B269" s="148"/>
      <c r="D269" s="141" t="s">
        <v>123</v>
      </c>
      <c r="E269" s="149" t="s">
        <v>1</v>
      </c>
      <c r="F269" s="150" t="s">
        <v>373</v>
      </c>
      <c r="H269" s="149" t="s">
        <v>1</v>
      </c>
      <c r="I269" s="151"/>
      <c r="L269" s="148"/>
      <c r="M269" s="152"/>
      <c r="T269" s="153"/>
      <c r="AT269" s="149" t="s">
        <v>123</v>
      </c>
      <c r="AU269" s="149" t="s">
        <v>81</v>
      </c>
      <c r="AV269" s="13" t="s">
        <v>79</v>
      </c>
      <c r="AW269" s="13" t="s">
        <v>30</v>
      </c>
      <c r="AX269" s="13" t="s">
        <v>74</v>
      </c>
      <c r="AY269" s="149" t="s">
        <v>115</v>
      </c>
    </row>
    <row r="270" spans="2:65" s="12" customFormat="1">
      <c r="B270" s="140"/>
      <c r="D270" s="141" t="s">
        <v>123</v>
      </c>
      <c r="E270" s="142" t="s">
        <v>1</v>
      </c>
      <c r="F270" s="143" t="s">
        <v>374</v>
      </c>
      <c r="H270" s="144">
        <v>4</v>
      </c>
      <c r="I270" s="145"/>
      <c r="L270" s="140"/>
      <c r="M270" s="146"/>
      <c r="T270" s="147"/>
      <c r="AT270" s="142" t="s">
        <v>123</v>
      </c>
      <c r="AU270" s="142" t="s">
        <v>81</v>
      </c>
      <c r="AV270" s="12" t="s">
        <v>81</v>
      </c>
      <c r="AW270" s="12" t="s">
        <v>30</v>
      </c>
      <c r="AX270" s="12" t="s">
        <v>74</v>
      </c>
      <c r="AY270" s="142" t="s">
        <v>115</v>
      </c>
    </row>
    <row r="271" spans="2:65" s="14" customFormat="1">
      <c r="B271" s="154"/>
      <c r="D271" s="141" t="s">
        <v>123</v>
      </c>
      <c r="E271" s="155" t="s">
        <v>1</v>
      </c>
      <c r="F271" s="156" t="s">
        <v>156</v>
      </c>
      <c r="H271" s="157">
        <v>32</v>
      </c>
      <c r="I271" s="158"/>
      <c r="L271" s="154"/>
      <c r="M271" s="159"/>
      <c r="T271" s="160"/>
      <c r="AT271" s="155" t="s">
        <v>123</v>
      </c>
      <c r="AU271" s="155" t="s">
        <v>81</v>
      </c>
      <c r="AV271" s="14" t="s">
        <v>121</v>
      </c>
      <c r="AW271" s="14" t="s">
        <v>30</v>
      </c>
      <c r="AX271" s="14" t="s">
        <v>79</v>
      </c>
      <c r="AY271" s="155" t="s">
        <v>115</v>
      </c>
    </row>
    <row r="272" spans="2:65" s="1" customFormat="1" ht="16.5" customHeight="1">
      <c r="B272" s="31"/>
      <c r="C272" s="161" t="s">
        <v>276</v>
      </c>
      <c r="D272" s="161" t="s">
        <v>203</v>
      </c>
      <c r="E272" s="162" t="s">
        <v>375</v>
      </c>
      <c r="F272" s="163" t="s">
        <v>376</v>
      </c>
      <c r="G272" s="164" t="s">
        <v>320</v>
      </c>
      <c r="H272" s="165">
        <v>28</v>
      </c>
      <c r="I272" s="166"/>
      <c r="J272" s="165">
        <f>ROUND(I272*H272,2)</f>
        <v>0</v>
      </c>
      <c r="K272" s="167"/>
      <c r="L272" s="168"/>
      <c r="M272" s="169" t="s">
        <v>1</v>
      </c>
      <c r="N272" s="170" t="s">
        <v>39</v>
      </c>
      <c r="P272" s="136">
        <f>O272*H272</f>
        <v>0</v>
      </c>
      <c r="Q272" s="136">
        <v>7.2000000000000005E-4</v>
      </c>
      <c r="R272" s="136">
        <f>Q272*H272</f>
        <v>2.0160000000000001E-2</v>
      </c>
      <c r="S272" s="136">
        <v>0</v>
      </c>
      <c r="T272" s="137">
        <f>S272*H272</f>
        <v>0</v>
      </c>
      <c r="AR272" s="138" t="s">
        <v>162</v>
      </c>
      <c r="AT272" s="138" t="s">
        <v>203</v>
      </c>
      <c r="AU272" s="138" t="s">
        <v>81</v>
      </c>
      <c r="AY272" s="16" t="s">
        <v>115</v>
      </c>
      <c r="BE272" s="139">
        <f>IF(N272="základní",J272,0)</f>
        <v>0</v>
      </c>
      <c r="BF272" s="139">
        <f>IF(N272="snížená",J272,0)</f>
        <v>0</v>
      </c>
      <c r="BG272" s="139">
        <f>IF(N272="zákl. přenesená",J272,0)</f>
        <v>0</v>
      </c>
      <c r="BH272" s="139">
        <f>IF(N272="sníž. přenesená",J272,0)</f>
        <v>0</v>
      </c>
      <c r="BI272" s="139">
        <f>IF(N272="nulová",J272,0)</f>
        <v>0</v>
      </c>
      <c r="BJ272" s="16" t="s">
        <v>79</v>
      </c>
      <c r="BK272" s="139">
        <f>ROUND(I272*H272,2)</f>
        <v>0</v>
      </c>
      <c r="BL272" s="16" t="s">
        <v>121</v>
      </c>
      <c r="BM272" s="138" t="s">
        <v>377</v>
      </c>
    </row>
    <row r="273" spans="2:65" s="1" customFormat="1" ht="16.5" customHeight="1">
      <c r="B273" s="31"/>
      <c r="C273" s="161" t="s">
        <v>378</v>
      </c>
      <c r="D273" s="161" t="s">
        <v>203</v>
      </c>
      <c r="E273" s="162" t="s">
        <v>379</v>
      </c>
      <c r="F273" s="163" t="s">
        <v>380</v>
      </c>
      <c r="G273" s="164" t="s">
        <v>320</v>
      </c>
      <c r="H273" s="165">
        <v>2</v>
      </c>
      <c r="I273" s="166"/>
      <c r="J273" s="165">
        <f>ROUND(I273*H273,2)</f>
        <v>0</v>
      </c>
      <c r="K273" s="167"/>
      <c r="L273" s="168"/>
      <c r="M273" s="169" t="s">
        <v>1</v>
      </c>
      <c r="N273" s="170" t="s">
        <v>39</v>
      </c>
      <c r="P273" s="136">
        <f>O273*H273</f>
        <v>0</v>
      </c>
      <c r="Q273" s="136">
        <v>7.2000000000000005E-4</v>
      </c>
      <c r="R273" s="136">
        <f>Q273*H273</f>
        <v>1.4400000000000001E-3</v>
      </c>
      <c r="S273" s="136">
        <v>0</v>
      </c>
      <c r="T273" s="137">
        <f>S273*H273</f>
        <v>0</v>
      </c>
      <c r="AR273" s="138" t="s">
        <v>162</v>
      </c>
      <c r="AT273" s="138" t="s">
        <v>203</v>
      </c>
      <c r="AU273" s="138" t="s">
        <v>81</v>
      </c>
      <c r="AY273" s="16" t="s">
        <v>115</v>
      </c>
      <c r="BE273" s="139">
        <f>IF(N273="základní",J273,0)</f>
        <v>0</v>
      </c>
      <c r="BF273" s="139">
        <f>IF(N273="snížená",J273,0)</f>
        <v>0</v>
      </c>
      <c r="BG273" s="139">
        <f>IF(N273="zákl. přenesená",J273,0)</f>
        <v>0</v>
      </c>
      <c r="BH273" s="139">
        <f>IF(N273="sníž. přenesená",J273,0)</f>
        <v>0</v>
      </c>
      <c r="BI273" s="139">
        <f>IF(N273="nulová",J273,0)</f>
        <v>0</v>
      </c>
      <c r="BJ273" s="16" t="s">
        <v>79</v>
      </c>
      <c r="BK273" s="139">
        <f>ROUND(I273*H273,2)</f>
        <v>0</v>
      </c>
      <c r="BL273" s="16" t="s">
        <v>121</v>
      </c>
      <c r="BM273" s="138" t="s">
        <v>381</v>
      </c>
    </row>
    <row r="274" spans="2:65" s="1" customFormat="1" ht="24.2" customHeight="1">
      <c r="B274" s="31"/>
      <c r="C274" s="161" t="s">
        <v>382</v>
      </c>
      <c r="D274" s="161" t="s">
        <v>203</v>
      </c>
      <c r="E274" s="162" t="s">
        <v>383</v>
      </c>
      <c r="F274" s="163" t="s">
        <v>384</v>
      </c>
      <c r="G274" s="164" t="s">
        <v>320</v>
      </c>
      <c r="H274" s="165">
        <v>2</v>
      </c>
      <c r="I274" s="166"/>
      <c r="J274" s="165">
        <f>ROUND(I274*H274,2)</f>
        <v>0</v>
      </c>
      <c r="K274" s="167"/>
      <c r="L274" s="168"/>
      <c r="M274" s="169" t="s">
        <v>1</v>
      </c>
      <c r="N274" s="170" t="s">
        <v>39</v>
      </c>
      <c r="P274" s="136">
        <f>O274*H274</f>
        <v>0</v>
      </c>
      <c r="Q274" s="136">
        <v>4.0000000000000001E-3</v>
      </c>
      <c r="R274" s="136">
        <f>Q274*H274</f>
        <v>8.0000000000000002E-3</v>
      </c>
      <c r="S274" s="136">
        <v>0</v>
      </c>
      <c r="T274" s="137">
        <f>S274*H274</f>
        <v>0</v>
      </c>
      <c r="AR274" s="138" t="s">
        <v>162</v>
      </c>
      <c r="AT274" s="138" t="s">
        <v>203</v>
      </c>
      <c r="AU274" s="138" t="s">
        <v>81</v>
      </c>
      <c r="AY274" s="16" t="s">
        <v>115</v>
      </c>
      <c r="BE274" s="139">
        <f>IF(N274="základní",J274,0)</f>
        <v>0</v>
      </c>
      <c r="BF274" s="139">
        <f>IF(N274="snížená",J274,0)</f>
        <v>0</v>
      </c>
      <c r="BG274" s="139">
        <f>IF(N274="zákl. přenesená",J274,0)</f>
        <v>0</v>
      </c>
      <c r="BH274" s="139">
        <f>IF(N274="sníž. přenesená",J274,0)</f>
        <v>0</v>
      </c>
      <c r="BI274" s="139">
        <f>IF(N274="nulová",J274,0)</f>
        <v>0</v>
      </c>
      <c r="BJ274" s="16" t="s">
        <v>79</v>
      </c>
      <c r="BK274" s="139">
        <f>ROUND(I274*H274,2)</f>
        <v>0</v>
      </c>
      <c r="BL274" s="16" t="s">
        <v>121</v>
      </c>
      <c r="BM274" s="138" t="s">
        <v>385</v>
      </c>
    </row>
    <row r="275" spans="2:65" s="1" customFormat="1" ht="16.5" customHeight="1">
      <c r="B275" s="31"/>
      <c r="C275" s="127" t="s">
        <v>386</v>
      </c>
      <c r="D275" s="127" t="s">
        <v>117</v>
      </c>
      <c r="E275" s="128" t="s">
        <v>387</v>
      </c>
      <c r="F275" s="129" t="s">
        <v>388</v>
      </c>
      <c r="G275" s="130" t="s">
        <v>320</v>
      </c>
      <c r="H275" s="131">
        <v>1</v>
      </c>
      <c r="I275" s="132"/>
      <c r="J275" s="131">
        <f>ROUND(I275*H275,2)</f>
        <v>0</v>
      </c>
      <c r="K275" s="133"/>
      <c r="L275" s="31"/>
      <c r="M275" s="134" t="s">
        <v>1</v>
      </c>
      <c r="N275" s="135" t="s">
        <v>39</v>
      </c>
      <c r="P275" s="136">
        <f>O275*H275</f>
        <v>0</v>
      </c>
      <c r="Q275" s="136">
        <v>0</v>
      </c>
      <c r="R275" s="136">
        <f>Q275*H275</f>
        <v>0</v>
      </c>
      <c r="S275" s="136">
        <v>0</v>
      </c>
      <c r="T275" s="137">
        <f>S275*H275</f>
        <v>0</v>
      </c>
      <c r="AR275" s="138" t="s">
        <v>121</v>
      </c>
      <c r="AT275" s="138" t="s">
        <v>117</v>
      </c>
      <c r="AU275" s="138" t="s">
        <v>81</v>
      </c>
      <c r="AY275" s="16" t="s">
        <v>115</v>
      </c>
      <c r="BE275" s="139">
        <f>IF(N275="základní",J275,0)</f>
        <v>0</v>
      </c>
      <c r="BF275" s="139">
        <f>IF(N275="snížená",J275,0)</f>
        <v>0</v>
      </c>
      <c r="BG275" s="139">
        <f>IF(N275="zákl. přenesená",J275,0)</f>
        <v>0</v>
      </c>
      <c r="BH275" s="139">
        <f>IF(N275="sníž. přenesená",J275,0)</f>
        <v>0</v>
      </c>
      <c r="BI275" s="139">
        <f>IF(N275="nulová",J275,0)</f>
        <v>0</v>
      </c>
      <c r="BJ275" s="16" t="s">
        <v>79</v>
      </c>
      <c r="BK275" s="139">
        <f>ROUND(I275*H275,2)</f>
        <v>0</v>
      </c>
      <c r="BL275" s="16" t="s">
        <v>121</v>
      </c>
      <c r="BM275" s="138" t="s">
        <v>389</v>
      </c>
    </row>
    <row r="276" spans="2:65" s="13" customFormat="1">
      <c r="B276" s="148"/>
      <c r="D276" s="141" t="s">
        <v>123</v>
      </c>
      <c r="E276" s="149" t="s">
        <v>1</v>
      </c>
      <c r="F276" s="150" t="s">
        <v>390</v>
      </c>
      <c r="H276" s="149" t="s">
        <v>1</v>
      </c>
      <c r="I276" s="151"/>
      <c r="L276" s="148"/>
      <c r="M276" s="152"/>
      <c r="T276" s="153"/>
      <c r="AT276" s="149" t="s">
        <v>123</v>
      </c>
      <c r="AU276" s="149" t="s">
        <v>81</v>
      </c>
      <c r="AV276" s="13" t="s">
        <v>79</v>
      </c>
      <c r="AW276" s="13" t="s">
        <v>30</v>
      </c>
      <c r="AX276" s="13" t="s">
        <v>74</v>
      </c>
      <c r="AY276" s="149" t="s">
        <v>115</v>
      </c>
    </row>
    <row r="277" spans="2:65" s="12" customFormat="1">
      <c r="B277" s="140"/>
      <c r="D277" s="141" t="s">
        <v>123</v>
      </c>
      <c r="E277" s="142" t="s">
        <v>1</v>
      </c>
      <c r="F277" s="143" t="s">
        <v>79</v>
      </c>
      <c r="H277" s="144">
        <v>1</v>
      </c>
      <c r="I277" s="145"/>
      <c r="L277" s="140"/>
      <c r="M277" s="146"/>
      <c r="T277" s="147"/>
      <c r="AT277" s="142" t="s">
        <v>123</v>
      </c>
      <c r="AU277" s="142" t="s">
        <v>81</v>
      </c>
      <c r="AV277" s="12" t="s">
        <v>81</v>
      </c>
      <c r="AW277" s="12" t="s">
        <v>30</v>
      </c>
      <c r="AX277" s="12" t="s">
        <v>79</v>
      </c>
      <c r="AY277" s="142" t="s">
        <v>115</v>
      </c>
    </row>
    <row r="278" spans="2:65" s="11" customFormat="1" ht="22.9" customHeight="1">
      <c r="B278" s="115"/>
      <c r="D278" s="116" t="s">
        <v>73</v>
      </c>
      <c r="E278" s="125" t="s">
        <v>391</v>
      </c>
      <c r="F278" s="125" t="s">
        <v>392</v>
      </c>
      <c r="I278" s="118"/>
      <c r="J278" s="126">
        <f>BK278</f>
        <v>0</v>
      </c>
      <c r="L278" s="115"/>
      <c r="M278" s="120"/>
      <c r="P278" s="121">
        <f>SUM(P279:P303)</f>
        <v>0</v>
      </c>
      <c r="R278" s="121">
        <f>SUM(R279:R303)</f>
        <v>2.4461300000000001</v>
      </c>
      <c r="T278" s="122">
        <f>SUM(T279:T303)</f>
        <v>0</v>
      </c>
      <c r="AR278" s="116" t="s">
        <v>79</v>
      </c>
      <c r="AT278" s="123" t="s">
        <v>73</v>
      </c>
      <c r="AU278" s="123" t="s">
        <v>79</v>
      </c>
      <c r="AY278" s="116" t="s">
        <v>115</v>
      </c>
      <c r="BK278" s="124">
        <f>SUM(BK279:BK303)</f>
        <v>0</v>
      </c>
    </row>
    <row r="279" spans="2:65" s="1" customFormat="1" ht="24.2" customHeight="1">
      <c r="B279" s="31"/>
      <c r="C279" s="127" t="s">
        <v>393</v>
      </c>
      <c r="D279" s="127" t="s">
        <v>117</v>
      </c>
      <c r="E279" s="128" t="s">
        <v>394</v>
      </c>
      <c r="F279" s="129" t="s">
        <v>395</v>
      </c>
      <c r="G279" s="130" t="s">
        <v>320</v>
      </c>
      <c r="H279" s="131">
        <v>2</v>
      </c>
      <c r="I279" s="132"/>
      <c r="J279" s="131">
        <f>ROUND(I279*H279,2)</f>
        <v>0</v>
      </c>
      <c r="K279" s="133"/>
      <c r="L279" s="31"/>
      <c r="M279" s="134" t="s">
        <v>1</v>
      </c>
      <c r="N279" s="135" t="s">
        <v>39</v>
      </c>
      <c r="P279" s="136">
        <f>O279*H279</f>
        <v>0</v>
      </c>
      <c r="Q279" s="136">
        <v>0</v>
      </c>
      <c r="R279" s="136">
        <f>Q279*H279</f>
        <v>0</v>
      </c>
      <c r="S279" s="136">
        <v>0</v>
      </c>
      <c r="T279" s="137">
        <f>S279*H279</f>
        <v>0</v>
      </c>
      <c r="AR279" s="138" t="s">
        <v>121</v>
      </c>
      <c r="AT279" s="138" t="s">
        <v>117</v>
      </c>
      <c r="AU279" s="138" t="s">
        <v>81</v>
      </c>
      <c r="AY279" s="16" t="s">
        <v>115</v>
      </c>
      <c r="BE279" s="139">
        <f>IF(N279="základní",J279,0)</f>
        <v>0</v>
      </c>
      <c r="BF279" s="139">
        <f>IF(N279="snížená",J279,0)</f>
        <v>0</v>
      </c>
      <c r="BG279" s="139">
        <f>IF(N279="zákl. přenesená",J279,0)</f>
        <v>0</v>
      </c>
      <c r="BH279" s="139">
        <f>IF(N279="sníž. přenesená",J279,0)</f>
        <v>0</v>
      </c>
      <c r="BI279" s="139">
        <f>IF(N279="nulová",J279,0)</f>
        <v>0</v>
      </c>
      <c r="BJ279" s="16" t="s">
        <v>79</v>
      </c>
      <c r="BK279" s="139">
        <f>ROUND(I279*H279,2)</f>
        <v>0</v>
      </c>
      <c r="BL279" s="16" t="s">
        <v>121</v>
      </c>
      <c r="BM279" s="138" t="s">
        <v>396</v>
      </c>
    </row>
    <row r="280" spans="2:65" s="1" customFormat="1" ht="19.5">
      <c r="B280" s="31"/>
      <c r="D280" s="141" t="s">
        <v>305</v>
      </c>
      <c r="F280" s="171" t="s">
        <v>397</v>
      </c>
      <c r="I280" s="172"/>
      <c r="L280" s="31"/>
      <c r="M280" s="173"/>
      <c r="T280" s="55"/>
      <c r="AT280" s="16" t="s">
        <v>305</v>
      </c>
      <c r="AU280" s="16" t="s">
        <v>81</v>
      </c>
    </row>
    <row r="281" spans="2:65" s="1" customFormat="1" ht="24.2" customHeight="1">
      <c r="B281" s="31"/>
      <c r="C281" s="127" t="s">
        <v>398</v>
      </c>
      <c r="D281" s="127" t="s">
        <v>117</v>
      </c>
      <c r="E281" s="128" t="s">
        <v>399</v>
      </c>
      <c r="F281" s="129" t="s">
        <v>400</v>
      </c>
      <c r="G281" s="130" t="s">
        <v>320</v>
      </c>
      <c r="H281" s="131">
        <v>1</v>
      </c>
      <c r="I281" s="132"/>
      <c r="J281" s="131">
        <f>ROUND(I281*H281,2)</f>
        <v>0</v>
      </c>
      <c r="K281" s="133"/>
      <c r="L281" s="31"/>
      <c r="M281" s="134" t="s">
        <v>1</v>
      </c>
      <c r="N281" s="135" t="s">
        <v>39</v>
      </c>
      <c r="P281" s="136">
        <f>O281*H281</f>
        <v>0</v>
      </c>
      <c r="Q281" s="136">
        <v>0</v>
      </c>
      <c r="R281" s="136">
        <f>Q281*H281</f>
        <v>0</v>
      </c>
      <c r="S281" s="136">
        <v>0</v>
      </c>
      <c r="T281" s="137">
        <f>S281*H281</f>
        <v>0</v>
      </c>
      <c r="AR281" s="138" t="s">
        <v>121</v>
      </c>
      <c r="AT281" s="138" t="s">
        <v>117</v>
      </c>
      <c r="AU281" s="138" t="s">
        <v>81</v>
      </c>
      <c r="AY281" s="16" t="s">
        <v>115</v>
      </c>
      <c r="BE281" s="139">
        <f>IF(N281="základní",J281,0)</f>
        <v>0</v>
      </c>
      <c r="BF281" s="139">
        <f>IF(N281="snížená",J281,0)</f>
        <v>0</v>
      </c>
      <c r="BG281" s="139">
        <f>IF(N281="zákl. přenesená",J281,0)</f>
        <v>0</v>
      </c>
      <c r="BH281" s="139">
        <f>IF(N281="sníž. přenesená",J281,0)</f>
        <v>0</v>
      </c>
      <c r="BI281" s="139">
        <f>IF(N281="nulová",J281,0)</f>
        <v>0</v>
      </c>
      <c r="BJ281" s="16" t="s">
        <v>79</v>
      </c>
      <c r="BK281" s="139">
        <f>ROUND(I281*H281,2)</f>
        <v>0</v>
      </c>
      <c r="BL281" s="16" t="s">
        <v>121</v>
      </c>
      <c r="BM281" s="138" t="s">
        <v>401</v>
      </c>
    </row>
    <row r="282" spans="2:65" s="13" customFormat="1">
      <c r="B282" s="148"/>
      <c r="D282" s="141" t="s">
        <v>123</v>
      </c>
      <c r="E282" s="149" t="s">
        <v>1</v>
      </c>
      <c r="F282" s="150" t="s">
        <v>402</v>
      </c>
      <c r="H282" s="149" t="s">
        <v>1</v>
      </c>
      <c r="I282" s="151"/>
      <c r="L282" s="148"/>
      <c r="M282" s="152"/>
      <c r="T282" s="153"/>
      <c r="AT282" s="149" t="s">
        <v>123</v>
      </c>
      <c r="AU282" s="149" t="s">
        <v>81</v>
      </c>
      <c r="AV282" s="13" t="s">
        <v>79</v>
      </c>
      <c r="AW282" s="13" t="s">
        <v>30</v>
      </c>
      <c r="AX282" s="13" t="s">
        <v>74</v>
      </c>
      <c r="AY282" s="149" t="s">
        <v>115</v>
      </c>
    </row>
    <row r="283" spans="2:65" s="12" customFormat="1">
      <c r="B283" s="140"/>
      <c r="D283" s="141" t="s">
        <v>123</v>
      </c>
      <c r="E283" s="142" t="s">
        <v>1</v>
      </c>
      <c r="F283" s="143" t="s">
        <v>79</v>
      </c>
      <c r="H283" s="144">
        <v>1</v>
      </c>
      <c r="I283" s="145"/>
      <c r="L283" s="140"/>
      <c r="M283" s="146"/>
      <c r="T283" s="147"/>
      <c r="AT283" s="142" t="s">
        <v>123</v>
      </c>
      <c r="AU283" s="142" t="s">
        <v>81</v>
      </c>
      <c r="AV283" s="12" t="s">
        <v>81</v>
      </c>
      <c r="AW283" s="12" t="s">
        <v>30</v>
      </c>
      <c r="AX283" s="12" t="s">
        <v>79</v>
      </c>
      <c r="AY283" s="142" t="s">
        <v>115</v>
      </c>
    </row>
    <row r="284" spans="2:65" s="1" customFormat="1" ht="24.2" customHeight="1">
      <c r="B284" s="31"/>
      <c r="C284" s="161" t="s">
        <v>403</v>
      </c>
      <c r="D284" s="161" t="s">
        <v>203</v>
      </c>
      <c r="E284" s="162" t="s">
        <v>404</v>
      </c>
      <c r="F284" s="163" t="s">
        <v>405</v>
      </c>
      <c r="G284" s="164" t="s">
        <v>320</v>
      </c>
      <c r="H284" s="165">
        <v>1</v>
      </c>
      <c r="I284" s="166"/>
      <c r="J284" s="165">
        <f t="shared" ref="J284:J295" si="0">ROUND(I284*H284,2)</f>
        <v>0</v>
      </c>
      <c r="K284" s="167"/>
      <c r="L284" s="168"/>
      <c r="M284" s="169" t="s">
        <v>1</v>
      </c>
      <c r="N284" s="170" t="s">
        <v>39</v>
      </c>
      <c r="P284" s="136">
        <f t="shared" ref="P284:P295" si="1">O284*H284</f>
        <v>0</v>
      </c>
      <c r="Q284" s="136">
        <v>3.5999999999999999E-3</v>
      </c>
      <c r="R284" s="136">
        <f t="shared" ref="R284:R295" si="2">Q284*H284</f>
        <v>3.5999999999999999E-3</v>
      </c>
      <c r="S284" s="136">
        <v>0</v>
      </c>
      <c r="T284" s="137">
        <f t="shared" ref="T284:T295" si="3">S284*H284</f>
        <v>0</v>
      </c>
      <c r="AR284" s="138" t="s">
        <v>162</v>
      </c>
      <c r="AT284" s="138" t="s">
        <v>203</v>
      </c>
      <c r="AU284" s="138" t="s">
        <v>81</v>
      </c>
      <c r="AY284" s="16" t="s">
        <v>115</v>
      </c>
      <c r="BE284" s="139">
        <f t="shared" ref="BE284:BE295" si="4">IF(N284="základní",J284,0)</f>
        <v>0</v>
      </c>
      <c r="BF284" s="139">
        <f t="shared" ref="BF284:BF295" si="5">IF(N284="snížená",J284,0)</f>
        <v>0</v>
      </c>
      <c r="BG284" s="139">
        <f t="shared" ref="BG284:BG295" si="6">IF(N284="zákl. přenesená",J284,0)</f>
        <v>0</v>
      </c>
      <c r="BH284" s="139">
        <f t="shared" ref="BH284:BH295" si="7">IF(N284="sníž. přenesená",J284,0)</f>
        <v>0</v>
      </c>
      <c r="BI284" s="139">
        <f t="shared" ref="BI284:BI295" si="8">IF(N284="nulová",J284,0)</f>
        <v>0</v>
      </c>
      <c r="BJ284" s="16" t="s">
        <v>79</v>
      </c>
      <c r="BK284" s="139">
        <f t="shared" ref="BK284:BK295" si="9">ROUND(I284*H284,2)</f>
        <v>0</v>
      </c>
      <c r="BL284" s="16" t="s">
        <v>121</v>
      </c>
      <c r="BM284" s="138" t="s">
        <v>406</v>
      </c>
    </row>
    <row r="285" spans="2:65" s="1" customFormat="1" ht="24.2" customHeight="1">
      <c r="B285" s="31"/>
      <c r="C285" s="161" t="s">
        <v>407</v>
      </c>
      <c r="D285" s="161" t="s">
        <v>203</v>
      </c>
      <c r="E285" s="162" t="s">
        <v>408</v>
      </c>
      <c r="F285" s="163" t="s">
        <v>409</v>
      </c>
      <c r="G285" s="164" t="s">
        <v>320</v>
      </c>
      <c r="H285" s="165">
        <v>1</v>
      </c>
      <c r="I285" s="166"/>
      <c r="J285" s="165">
        <f t="shared" si="0"/>
        <v>0</v>
      </c>
      <c r="K285" s="167"/>
      <c r="L285" s="168"/>
      <c r="M285" s="169" t="s">
        <v>1</v>
      </c>
      <c r="N285" s="170" t="s">
        <v>39</v>
      </c>
      <c r="P285" s="136">
        <f t="shared" si="1"/>
        <v>0</v>
      </c>
      <c r="Q285" s="136">
        <v>8.3000000000000001E-3</v>
      </c>
      <c r="R285" s="136">
        <f t="shared" si="2"/>
        <v>8.3000000000000001E-3</v>
      </c>
      <c r="S285" s="136">
        <v>0</v>
      </c>
      <c r="T285" s="137">
        <f t="shared" si="3"/>
        <v>0</v>
      </c>
      <c r="AR285" s="138" t="s">
        <v>162</v>
      </c>
      <c r="AT285" s="138" t="s">
        <v>203</v>
      </c>
      <c r="AU285" s="138" t="s">
        <v>81</v>
      </c>
      <c r="AY285" s="16" t="s">
        <v>115</v>
      </c>
      <c r="BE285" s="139">
        <f t="shared" si="4"/>
        <v>0</v>
      </c>
      <c r="BF285" s="139">
        <f t="shared" si="5"/>
        <v>0</v>
      </c>
      <c r="BG285" s="139">
        <f t="shared" si="6"/>
        <v>0</v>
      </c>
      <c r="BH285" s="139">
        <f t="shared" si="7"/>
        <v>0</v>
      </c>
      <c r="BI285" s="139">
        <f t="shared" si="8"/>
        <v>0</v>
      </c>
      <c r="BJ285" s="16" t="s">
        <v>79</v>
      </c>
      <c r="BK285" s="139">
        <f t="shared" si="9"/>
        <v>0</v>
      </c>
      <c r="BL285" s="16" t="s">
        <v>121</v>
      </c>
      <c r="BM285" s="138" t="s">
        <v>410</v>
      </c>
    </row>
    <row r="286" spans="2:65" s="1" customFormat="1" ht="24.2" customHeight="1">
      <c r="B286" s="31"/>
      <c r="C286" s="161" t="s">
        <v>411</v>
      </c>
      <c r="D286" s="161" t="s">
        <v>203</v>
      </c>
      <c r="E286" s="162" t="s">
        <v>412</v>
      </c>
      <c r="F286" s="163" t="s">
        <v>413</v>
      </c>
      <c r="G286" s="164" t="s">
        <v>320</v>
      </c>
      <c r="H286" s="165">
        <v>1</v>
      </c>
      <c r="I286" s="166"/>
      <c r="J286" s="165">
        <f t="shared" si="0"/>
        <v>0</v>
      </c>
      <c r="K286" s="167"/>
      <c r="L286" s="168"/>
      <c r="M286" s="169" t="s">
        <v>1</v>
      </c>
      <c r="N286" s="170" t="s">
        <v>39</v>
      </c>
      <c r="P286" s="136">
        <f t="shared" si="1"/>
        <v>0</v>
      </c>
      <c r="Q286" s="136">
        <v>0</v>
      </c>
      <c r="R286" s="136">
        <f t="shared" si="2"/>
        <v>0</v>
      </c>
      <c r="S286" s="136">
        <v>0</v>
      </c>
      <c r="T286" s="137">
        <f t="shared" si="3"/>
        <v>0</v>
      </c>
      <c r="AR286" s="138" t="s">
        <v>162</v>
      </c>
      <c r="AT286" s="138" t="s">
        <v>203</v>
      </c>
      <c r="AU286" s="138" t="s">
        <v>81</v>
      </c>
      <c r="AY286" s="16" t="s">
        <v>115</v>
      </c>
      <c r="BE286" s="139">
        <f t="shared" si="4"/>
        <v>0</v>
      </c>
      <c r="BF286" s="139">
        <f t="shared" si="5"/>
        <v>0</v>
      </c>
      <c r="BG286" s="139">
        <f t="shared" si="6"/>
        <v>0</v>
      </c>
      <c r="BH286" s="139">
        <f t="shared" si="7"/>
        <v>0</v>
      </c>
      <c r="BI286" s="139">
        <f t="shared" si="8"/>
        <v>0</v>
      </c>
      <c r="BJ286" s="16" t="s">
        <v>79</v>
      </c>
      <c r="BK286" s="139">
        <f t="shared" si="9"/>
        <v>0</v>
      </c>
      <c r="BL286" s="16" t="s">
        <v>121</v>
      </c>
      <c r="BM286" s="138" t="s">
        <v>414</v>
      </c>
    </row>
    <row r="287" spans="2:65" s="1" customFormat="1" ht="16.5" customHeight="1">
      <c r="B287" s="31"/>
      <c r="C287" s="127" t="s">
        <v>415</v>
      </c>
      <c r="D287" s="127" t="s">
        <v>117</v>
      </c>
      <c r="E287" s="128" t="s">
        <v>416</v>
      </c>
      <c r="F287" s="129" t="s">
        <v>417</v>
      </c>
      <c r="G287" s="130" t="s">
        <v>320</v>
      </c>
      <c r="H287" s="131">
        <v>1</v>
      </c>
      <c r="I287" s="132"/>
      <c r="J287" s="131">
        <f t="shared" si="0"/>
        <v>0</v>
      </c>
      <c r="K287" s="133"/>
      <c r="L287" s="31"/>
      <c r="M287" s="134" t="s">
        <v>1</v>
      </c>
      <c r="N287" s="135" t="s">
        <v>39</v>
      </c>
      <c r="P287" s="136">
        <f t="shared" si="1"/>
        <v>0</v>
      </c>
      <c r="Q287" s="136">
        <v>0.12303</v>
      </c>
      <c r="R287" s="136">
        <f t="shared" si="2"/>
        <v>0.12303</v>
      </c>
      <c r="S287" s="136">
        <v>0</v>
      </c>
      <c r="T287" s="137">
        <f t="shared" si="3"/>
        <v>0</v>
      </c>
      <c r="AR287" s="138" t="s">
        <v>121</v>
      </c>
      <c r="AT287" s="138" t="s">
        <v>117</v>
      </c>
      <c r="AU287" s="138" t="s">
        <v>81</v>
      </c>
      <c r="AY287" s="16" t="s">
        <v>115</v>
      </c>
      <c r="BE287" s="139">
        <f t="shared" si="4"/>
        <v>0</v>
      </c>
      <c r="BF287" s="139">
        <f t="shared" si="5"/>
        <v>0</v>
      </c>
      <c r="BG287" s="139">
        <f t="shared" si="6"/>
        <v>0</v>
      </c>
      <c r="BH287" s="139">
        <f t="shared" si="7"/>
        <v>0</v>
      </c>
      <c r="BI287" s="139">
        <f t="shared" si="8"/>
        <v>0</v>
      </c>
      <c r="BJ287" s="16" t="s">
        <v>79</v>
      </c>
      <c r="BK287" s="139">
        <f t="shared" si="9"/>
        <v>0</v>
      </c>
      <c r="BL287" s="16" t="s">
        <v>121</v>
      </c>
      <c r="BM287" s="138" t="s">
        <v>418</v>
      </c>
    </row>
    <row r="288" spans="2:65" s="1" customFormat="1" ht="21.75" customHeight="1">
      <c r="B288" s="31"/>
      <c r="C288" s="161" t="s">
        <v>419</v>
      </c>
      <c r="D288" s="161" t="s">
        <v>203</v>
      </c>
      <c r="E288" s="162" t="s">
        <v>420</v>
      </c>
      <c r="F288" s="163" t="s">
        <v>421</v>
      </c>
      <c r="G288" s="164" t="s">
        <v>320</v>
      </c>
      <c r="H288" s="165">
        <v>1</v>
      </c>
      <c r="I288" s="166"/>
      <c r="J288" s="165">
        <f t="shared" si="0"/>
        <v>0</v>
      </c>
      <c r="K288" s="167"/>
      <c r="L288" s="168"/>
      <c r="M288" s="169" t="s">
        <v>1</v>
      </c>
      <c r="N288" s="170" t="s">
        <v>39</v>
      </c>
      <c r="P288" s="136">
        <f t="shared" si="1"/>
        <v>0</v>
      </c>
      <c r="Q288" s="136">
        <v>1.3299999999999999E-2</v>
      </c>
      <c r="R288" s="136">
        <f t="shared" si="2"/>
        <v>1.3299999999999999E-2</v>
      </c>
      <c r="S288" s="136">
        <v>0</v>
      </c>
      <c r="T288" s="137">
        <f t="shared" si="3"/>
        <v>0</v>
      </c>
      <c r="AR288" s="138" t="s">
        <v>162</v>
      </c>
      <c r="AT288" s="138" t="s">
        <v>203</v>
      </c>
      <c r="AU288" s="138" t="s">
        <v>81</v>
      </c>
      <c r="AY288" s="16" t="s">
        <v>115</v>
      </c>
      <c r="BE288" s="139">
        <f t="shared" si="4"/>
        <v>0</v>
      </c>
      <c r="BF288" s="139">
        <f t="shared" si="5"/>
        <v>0</v>
      </c>
      <c r="BG288" s="139">
        <f t="shared" si="6"/>
        <v>0</v>
      </c>
      <c r="BH288" s="139">
        <f t="shared" si="7"/>
        <v>0</v>
      </c>
      <c r="BI288" s="139">
        <f t="shared" si="8"/>
        <v>0</v>
      </c>
      <c r="BJ288" s="16" t="s">
        <v>79</v>
      </c>
      <c r="BK288" s="139">
        <f t="shared" si="9"/>
        <v>0</v>
      </c>
      <c r="BL288" s="16" t="s">
        <v>121</v>
      </c>
      <c r="BM288" s="138" t="s">
        <v>422</v>
      </c>
    </row>
    <row r="289" spans="2:65" s="1" customFormat="1" ht="24.2" customHeight="1">
      <c r="B289" s="31"/>
      <c r="C289" s="127" t="s">
        <v>423</v>
      </c>
      <c r="D289" s="127" t="s">
        <v>117</v>
      </c>
      <c r="E289" s="128" t="s">
        <v>424</v>
      </c>
      <c r="F289" s="129" t="s">
        <v>425</v>
      </c>
      <c r="G289" s="130" t="s">
        <v>320</v>
      </c>
      <c r="H289" s="131">
        <v>2</v>
      </c>
      <c r="I289" s="132"/>
      <c r="J289" s="131">
        <f t="shared" si="0"/>
        <v>0</v>
      </c>
      <c r="K289" s="133"/>
      <c r="L289" s="31"/>
      <c r="M289" s="134" t="s">
        <v>1</v>
      </c>
      <c r="N289" s="135" t="s">
        <v>39</v>
      </c>
      <c r="P289" s="136">
        <f t="shared" si="1"/>
        <v>0</v>
      </c>
      <c r="Q289" s="136">
        <v>1.65E-3</v>
      </c>
      <c r="R289" s="136">
        <f t="shared" si="2"/>
        <v>3.3E-3</v>
      </c>
      <c r="S289" s="136">
        <v>0</v>
      </c>
      <c r="T289" s="137">
        <f t="shared" si="3"/>
        <v>0</v>
      </c>
      <c r="AR289" s="138" t="s">
        <v>121</v>
      </c>
      <c r="AT289" s="138" t="s">
        <v>117</v>
      </c>
      <c r="AU289" s="138" t="s">
        <v>81</v>
      </c>
      <c r="AY289" s="16" t="s">
        <v>115</v>
      </c>
      <c r="BE289" s="139">
        <f t="shared" si="4"/>
        <v>0</v>
      </c>
      <c r="BF289" s="139">
        <f t="shared" si="5"/>
        <v>0</v>
      </c>
      <c r="BG289" s="139">
        <f t="shared" si="6"/>
        <v>0</v>
      </c>
      <c r="BH289" s="139">
        <f t="shared" si="7"/>
        <v>0</v>
      </c>
      <c r="BI289" s="139">
        <f t="shared" si="8"/>
        <v>0</v>
      </c>
      <c r="BJ289" s="16" t="s">
        <v>79</v>
      </c>
      <c r="BK289" s="139">
        <f t="shared" si="9"/>
        <v>0</v>
      </c>
      <c r="BL289" s="16" t="s">
        <v>121</v>
      </c>
      <c r="BM289" s="138" t="s">
        <v>426</v>
      </c>
    </row>
    <row r="290" spans="2:65" s="1" customFormat="1" ht="16.5" customHeight="1">
      <c r="B290" s="31"/>
      <c r="C290" s="161" t="s">
        <v>427</v>
      </c>
      <c r="D290" s="161" t="s">
        <v>203</v>
      </c>
      <c r="E290" s="162" t="s">
        <v>428</v>
      </c>
      <c r="F290" s="163" t="s">
        <v>429</v>
      </c>
      <c r="G290" s="164" t="s">
        <v>320</v>
      </c>
      <c r="H290" s="165">
        <v>2</v>
      </c>
      <c r="I290" s="166"/>
      <c r="J290" s="165">
        <f t="shared" si="0"/>
        <v>0</v>
      </c>
      <c r="K290" s="167"/>
      <c r="L290" s="168"/>
      <c r="M290" s="169" t="s">
        <v>1</v>
      </c>
      <c r="N290" s="170" t="s">
        <v>39</v>
      </c>
      <c r="P290" s="136">
        <f t="shared" si="1"/>
        <v>0</v>
      </c>
      <c r="Q290" s="136">
        <v>2.4500000000000001E-2</v>
      </c>
      <c r="R290" s="136">
        <f t="shared" si="2"/>
        <v>4.9000000000000002E-2</v>
      </c>
      <c r="S290" s="136">
        <v>0</v>
      </c>
      <c r="T290" s="137">
        <f t="shared" si="3"/>
        <v>0</v>
      </c>
      <c r="AR290" s="138" t="s">
        <v>162</v>
      </c>
      <c r="AT290" s="138" t="s">
        <v>203</v>
      </c>
      <c r="AU290" s="138" t="s">
        <v>81</v>
      </c>
      <c r="AY290" s="16" t="s">
        <v>115</v>
      </c>
      <c r="BE290" s="139">
        <f t="shared" si="4"/>
        <v>0</v>
      </c>
      <c r="BF290" s="139">
        <f t="shared" si="5"/>
        <v>0</v>
      </c>
      <c r="BG290" s="139">
        <f t="shared" si="6"/>
        <v>0</v>
      </c>
      <c r="BH290" s="139">
        <f t="shared" si="7"/>
        <v>0</v>
      </c>
      <c r="BI290" s="139">
        <f t="shared" si="8"/>
        <v>0</v>
      </c>
      <c r="BJ290" s="16" t="s">
        <v>79</v>
      </c>
      <c r="BK290" s="139">
        <f t="shared" si="9"/>
        <v>0</v>
      </c>
      <c r="BL290" s="16" t="s">
        <v>121</v>
      </c>
      <c r="BM290" s="138" t="s">
        <v>430</v>
      </c>
    </row>
    <row r="291" spans="2:65" s="1" customFormat="1" ht="21.75" customHeight="1">
      <c r="B291" s="31"/>
      <c r="C291" s="161" t="s">
        <v>431</v>
      </c>
      <c r="D291" s="161" t="s">
        <v>203</v>
      </c>
      <c r="E291" s="162" t="s">
        <v>432</v>
      </c>
      <c r="F291" s="163" t="s">
        <v>433</v>
      </c>
      <c r="G291" s="164" t="s">
        <v>320</v>
      </c>
      <c r="H291" s="165">
        <v>2</v>
      </c>
      <c r="I291" s="166"/>
      <c r="J291" s="165">
        <f t="shared" si="0"/>
        <v>0</v>
      </c>
      <c r="K291" s="167"/>
      <c r="L291" s="168"/>
      <c r="M291" s="169" t="s">
        <v>1</v>
      </c>
      <c r="N291" s="170" t="s">
        <v>39</v>
      </c>
      <c r="P291" s="136">
        <f t="shared" si="1"/>
        <v>0</v>
      </c>
      <c r="Q291" s="136">
        <v>0</v>
      </c>
      <c r="R291" s="136">
        <f t="shared" si="2"/>
        <v>0</v>
      </c>
      <c r="S291" s="136">
        <v>0</v>
      </c>
      <c r="T291" s="137">
        <f t="shared" si="3"/>
        <v>0</v>
      </c>
      <c r="AR291" s="138" t="s">
        <v>162</v>
      </c>
      <c r="AT291" s="138" t="s">
        <v>203</v>
      </c>
      <c r="AU291" s="138" t="s">
        <v>81</v>
      </c>
      <c r="AY291" s="16" t="s">
        <v>115</v>
      </c>
      <c r="BE291" s="139">
        <f t="shared" si="4"/>
        <v>0</v>
      </c>
      <c r="BF291" s="139">
        <f t="shared" si="5"/>
        <v>0</v>
      </c>
      <c r="BG291" s="139">
        <f t="shared" si="6"/>
        <v>0</v>
      </c>
      <c r="BH291" s="139">
        <f t="shared" si="7"/>
        <v>0</v>
      </c>
      <c r="BI291" s="139">
        <f t="shared" si="8"/>
        <v>0</v>
      </c>
      <c r="BJ291" s="16" t="s">
        <v>79</v>
      </c>
      <c r="BK291" s="139">
        <f t="shared" si="9"/>
        <v>0</v>
      </c>
      <c r="BL291" s="16" t="s">
        <v>121</v>
      </c>
      <c r="BM291" s="138" t="s">
        <v>434</v>
      </c>
    </row>
    <row r="292" spans="2:65" s="1" customFormat="1" ht="24.2" customHeight="1">
      <c r="B292" s="31"/>
      <c r="C292" s="127" t="s">
        <v>435</v>
      </c>
      <c r="D292" s="127" t="s">
        <v>117</v>
      </c>
      <c r="E292" s="128" t="s">
        <v>436</v>
      </c>
      <c r="F292" s="129" t="s">
        <v>437</v>
      </c>
      <c r="G292" s="130" t="s">
        <v>320</v>
      </c>
      <c r="H292" s="131">
        <v>5</v>
      </c>
      <c r="I292" s="132"/>
      <c r="J292" s="131">
        <f t="shared" si="0"/>
        <v>0</v>
      </c>
      <c r="K292" s="133"/>
      <c r="L292" s="31"/>
      <c r="M292" s="134" t="s">
        <v>1</v>
      </c>
      <c r="N292" s="135" t="s">
        <v>39</v>
      </c>
      <c r="P292" s="136">
        <f t="shared" si="1"/>
        <v>0</v>
      </c>
      <c r="Q292" s="136">
        <v>3.0100000000000001E-3</v>
      </c>
      <c r="R292" s="136">
        <f t="shared" si="2"/>
        <v>1.5050000000000001E-2</v>
      </c>
      <c r="S292" s="136">
        <v>0</v>
      </c>
      <c r="T292" s="137">
        <f t="shared" si="3"/>
        <v>0</v>
      </c>
      <c r="AR292" s="138" t="s">
        <v>121</v>
      </c>
      <c r="AT292" s="138" t="s">
        <v>117</v>
      </c>
      <c r="AU292" s="138" t="s">
        <v>81</v>
      </c>
      <c r="AY292" s="16" t="s">
        <v>115</v>
      </c>
      <c r="BE292" s="139">
        <f t="shared" si="4"/>
        <v>0</v>
      </c>
      <c r="BF292" s="139">
        <f t="shared" si="5"/>
        <v>0</v>
      </c>
      <c r="BG292" s="139">
        <f t="shared" si="6"/>
        <v>0</v>
      </c>
      <c r="BH292" s="139">
        <f t="shared" si="7"/>
        <v>0</v>
      </c>
      <c r="BI292" s="139">
        <f t="shared" si="8"/>
        <v>0</v>
      </c>
      <c r="BJ292" s="16" t="s">
        <v>79</v>
      </c>
      <c r="BK292" s="139">
        <f t="shared" si="9"/>
        <v>0</v>
      </c>
      <c r="BL292" s="16" t="s">
        <v>121</v>
      </c>
      <c r="BM292" s="138" t="s">
        <v>438</v>
      </c>
    </row>
    <row r="293" spans="2:65" s="1" customFormat="1" ht="16.5" customHeight="1">
      <c r="B293" s="31"/>
      <c r="C293" s="161" t="s">
        <v>439</v>
      </c>
      <c r="D293" s="161" t="s">
        <v>203</v>
      </c>
      <c r="E293" s="162" t="s">
        <v>440</v>
      </c>
      <c r="F293" s="163" t="s">
        <v>441</v>
      </c>
      <c r="G293" s="164" t="s">
        <v>320</v>
      </c>
      <c r="H293" s="165">
        <v>5</v>
      </c>
      <c r="I293" s="166"/>
      <c r="J293" s="165">
        <f t="shared" si="0"/>
        <v>0</v>
      </c>
      <c r="K293" s="167"/>
      <c r="L293" s="168"/>
      <c r="M293" s="169" t="s">
        <v>1</v>
      </c>
      <c r="N293" s="170" t="s">
        <v>39</v>
      </c>
      <c r="P293" s="136">
        <f t="shared" si="1"/>
        <v>0</v>
      </c>
      <c r="Q293" s="136">
        <v>6.4000000000000001E-2</v>
      </c>
      <c r="R293" s="136">
        <f t="shared" si="2"/>
        <v>0.32</v>
      </c>
      <c r="S293" s="136">
        <v>0</v>
      </c>
      <c r="T293" s="137">
        <f t="shared" si="3"/>
        <v>0</v>
      </c>
      <c r="AR293" s="138" t="s">
        <v>162</v>
      </c>
      <c r="AT293" s="138" t="s">
        <v>203</v>
      </c>
      <c r="AU293" s="138" t="s">
        <v>81</v>
      </c>
      <c r="AY293" s="16" t="s">
        <v>115</v>
      </c>
      <c r="BE293" s="139">
        <f t="shared" si="4"/>
        <v>0</v>
      </c>
      <c r="BF293" s="139">
        <f t="shared" si="5"/>
        <v>0</v>
      </c>
      <c r="BG293" s="139">
        <f t="shared" si="6"/>
        <v>0</v>
      </c>
      <c r="BH293" s="139">
        <f t="shared" si="7"/>
        <v>0</v>
      </c>
      <c r="BI293" s="139">
        <f t="shared" si="8"/>
        <v>0</v>
      </c>
      <c r="BJ293" s="16" t="s">
        <v>79</v>
      </c>
      <c r="BK293" s="139">
        <f t="shared" si="9"/>
        <v>0</v>
      </c>
      <c r="BL293" s="16" t="s">
        <v>121</v>
      </c>
      <c r="BM293" s="138" t="s">
        <v>442</v>
      </c>
    </row>
    <row r="294" spans="2:65" s="1" customFormat="1" ht="21.75" customHeight="1">
      <c r="B294" s="31"/>
      <c r="C294" s="161" t="s">
        <v>443</v>
      </c>
      <c r="D294" s="161" t="s">
        <v>203</v>
      </c>
      <c r="E294" s="162" t="s">
        <v>444</v>
      </c>
      <c r="F294" s="163" t="s">
        <v>445</v>
      </c>
      <c r="G294" s="164" t="s">
        <v>320</v>
      </c>
      <c r="H294" s="165">
        <v>5</v>
      </c>
      <c r="I294" s="166"/>
      <c r="J294" s="165">
        <f t="shared" si="0"/>
        <v>0</v>
      </c>
      <c r="K294" s="167"/>
      <c r="L294" s="168"/>
      <c r="M294" s="169" t="s">
        <v>1</v>
      </c>
      <c r="N294" s="170" t="s">
        <v>39</v>
      </c>
      <c r="P294" s="136">
        <f t="shared" si="1"/>
        <v>0</v>
      </c>
      <c r="Q294" s="136">
        <v>0</v>
      </c>
      <c r="R294" s="136">
        <f t="shared" si="2"/>
        <v>0</v>
      </c>
      <c r="S294" s="136">
        <v>0</v>
      </c>
      <c r="T294" s="137">
        <f t="shared" si="3"/>
        <v>0</v>
      </c>
      <c r="AR294" s="138" t="s">
        <v>162</v>
      </c>
      <c r="AT294" s="138" t="s">
        <v>203</v>
      </c>
      <c r="AU294" s="138" t="s">
        <v>81</v>
      </c>
      <c r="AY294" s="16" t="s">
        <v>115</v>
      </c>
      <c r="BE294" s="139">
        <f t="shared" si="4"/>
        <v>0</v>
      </c>
      <c r="BF294" s="139">
        <f t="shared" si="5"/>
        <v>0</v>
      </c>
      <c r="BG294" s="139">
        <f t="shared" si="6"/>
        <v>0</v>
      </c>
      <c r="BH294" s="139">
        <f t="shared" si="7"/>
        <v>0</v>
      </c>
      <c r="BI294" s="139">
        <f t="shared" si="8"/>
        <v>0</v>
      </c>
      <c r="BJ294" s="16" t="s">
        <v>79</v>
      </c>
      <c r="BK294" s="139">
        <f t="shared" si="9"/>
        <v>0</v>
      </c>
      <c r="BL294" s="16" t="s">
        <v>121</v>
      </c>
      <c r="BM294" s="138" t="s">
        <v>446</v>
      </c>
    </row>
    <row r="295" spans="2:65" s="1" customFormat="1" ht="16.5" customHeight="1">
      <c r="B295" s="31"/>
      <c r="C295" s="127" t="s">
        <v>447</v>
      </c>
      <c r="D295" s="127" t="s">
        <v>117</v>
      </c>
      <c r="E295" s="128" t="s">
        <v>416</v>
      </c>
      <c r="F295" s="129" t="s">
        <v>417</v>
      </c>
      <c r="G295" s="130" t="s">
        <v>320</v>
      </c>
      <c r="H295" s="131">
        <v>7</v>
      </c>
      <c r="I295" s="132"/>
      <c r="J295" s="131">
        <f t="shared" si="0"/>
        <v>0</v>
      </c>
      <c r="K295" s="133"/>
      <c r="L295" s="31"/>
      <c r="M295" s="134" t="s">
        <v>1</v>
      </c>
      <c r="N295" s="135" t="s">
        <v>39</v>
      </c>
      <c r="P295" s="136">
        <f t="shared" si="1"/>
        <v>0</v>
      </c>
      <c r="Q295" s="136">
        <v>0.12303</v>
      </c>
      <c r="R295" s="136">
        <f t="shared" si="2"/>
        <v>0.86121000000000003</v>
      </c>
      <c r="S295" s="136">
        <v>0</v>
      </c>
      <c r="T295" s="137">
        <f t="shared" si="3"/>
        <v>0</v>
      </c>
      <c r="AR295" s="138" t="s">
        <v>121</v>
      </c>
      <c r="AT295" s="138" t="s">
        <v>117</v>
      </c>
      <c r="AU295" s="138" t="s">
        <v>81</v>
      </c>
      <c r="AY295" s="16" t="s">
        <v>115</v>
      </c>
      <c r="BE295" s="139">
        <f t="shared" si="4"/>
        <v>0</v>
      </c>
      <c r="BF295" s="139">
        <f t="shared" si="5"/>
        <v>0</v>
      </c>
      <c r="BG295" s="139">
        <f t="shared" si="6"/>
        <v>0</v>
      </c>
      <c r="BH295" s="139">
        <f t="shared" si="7"/>
        <v>0</v>
      </c>
      <c r="BI295" s="139">
        <f t="shared" si="8"/>
        <v>0</v>
      </c>
      <c r="BJ295" s="16" t="s">
        <v>79</v>
      </c>
      <c r="BK295" s="139">
        <f t="shared" si="9"/>
        <v>0</v>
      </c>
      <c r="BL295" s="16" t="s">
        <v>121</v>
      </c>
      <c r="BM295" s="138" t="s">
        <v>448</v>
      </c>
    </row>
    <row r="296" spans="2:65" s="12" customFormat="1">
      <c r="B296" s="140"/>
      <c r="D296" s="141" t="s">
        <v>123</v>
      </c>
      <c r="E296" s="142" t="s">
        <v>1</v>
      </c>
      <c r="F296" s="143" t="s">
        <v>449</v>
      </c>
      <c r="H296" s="144">
        <v>7</v>
      </c>
      <c r="I296" s="145"/>
      <c r="L296" s="140"/>
      <c r="M296" s="146"/>
      <c r="T296" s="147"/>
      <c r="AT296" s="142" t="s">
        <v>123</v>
      </c>
      <c r="AU296" s="142" t="s">
        <v>81</v>
      </c>
      <c r="AV296" s="12" t="s">
        <v>81</v>
      </c>
      <c r="AW296" s="12" t="s">
        <v>30</v>
      </c>
      <c r="AX296" s="12" t="s">
        <v>79</v>
      </c>
      <c r="AY296" s="142" t="s">
        <v>115</v>
      </c>
    </row>
    <row r="297" spans="2:65" s="1" customFormat="1" ht="16.5" customHeight="1">
      <c r="B297" s="31"/>
      <c r="C297" s="161" t="s">
        <v>450</v>
      </c>
      <c r="D297" s="161" t="s">
        <v>203</v>
      </c>
      <c r="E297" s="162" t="s">
        <v>451</v>
      </c>
      <c r="F297" s="163" t="s">
        <v>452</v>
      </c>
      <c r="G297" s="164" t="s">
        <v>320</v>
      </c>
      <c r="H297" s="165">
        <v>7</v>
      </c>
      <c r="I297" s="166"/>
      <c r="J297" s="165">
        <f t="shared" ref="J297:J303" si="10">ROUND(I297*H297,2)</f>
        <v>0</v>
      </c>
      <c r="K297" s="167"/>
      <c r="L297" s="168"/>
      <c r="M297" s="169" t="s">
        <v>1</v>
      </c>
      <c r="N297" s="170" t="s">
        <v>39</v>
      </c>
      <c r="P297" s="136">
        <f t="shared" ref="P297:P303" si="11">O297*H297</f>
        <v>0</v>
      </c>
      <c r="Q297" s="136">
        <v>1.3299999999999999E-2</v>
      </c>
      <c r="R297" s="136">
        <f t="shared" ref="R297:R303" si="12">Q297*H297</f>
        <v>9.3099999999999988E-2</v>
      </c>
      <c r="S297" s="136">
        <v>0</v>
      </c>
      <c r="T297" s="137">
        <f t="shared" ref="T297:T303" si="13">S297*H297</f>
        <v>0</v>
      </c>
      <c r="AR297" s="138" t="s">
        <v>162</v>
      </c>
      <c r="AT297" s="138" t="s">
        <v>203</v>
      </c>
      <c r="AU297" s="138" t="s">
        <v>81</v>
      </c>
      <c r="AY297" s="16" t="s">
        <v>115</v>
      </c>
      <c r="BE297" s="139">
        <f t="shared" ref="BE297:BE303" si="14">IF(N297="základní",J297,0)</f>
        <v>0</v>
      </c>
      <c r="BF297" s="139">
        <f t="shared" ref="BF297:BF303" si="15">IF(N297="snížená",J297,0)</f>
        <v>0</v>
      </c>
      <c r="BG297" s="139">
        <f t="shared" ref="BG297:BG303" si="16">IF(N297="zákl. přenesená",J297,0)</f>
        <v>0</v>
      </c>
      <c r="BH297" s="139">
        <f t="shared" ref="BH297:BH303" si="17">IF(N297="sníž. přenesená",J297,0)</f>
        <v>0</v>
      </c>
      <c r="BI297" s="139">
        <f t="shared" ref="BI297:BI303" si="18">IF(N297="nulová",J297,0)</f>
        <v>0</v>
      </c>
      <c r="BJ297" s="16" t="s">
        <v>79</v>
      </c>
      <c r="BK297" s="139">
        <f t="shared" ref="BK297:BK303" si="19">ROUND(I297*H297,2)</f>
        <v>0</v>
      </c>
      <c r="BL297" s="16" t="s">
        <v>121</v>
      </c>
      <c r="BM297" s="138" t="s">
        <v>453</v>
      </c>
    </row>
    <row r="298" spans="2:65" s="1" customFormat="1" ht="21.75" customHeight="1">
      <c r="B298" s="31"/>
      <c r="C298" s="127" t="s">
        <v>454</v>
      </c>
      <c r="D298" s="127" t="s">
        <v>117</v>
      </c>
      <c r="E298" s="128" t="s">
        <v>455</v>
      </c>
      <c r="F298" s="129" t="s">
        <v>456</v>
      </c>
      <c r="G298" s="130" t="s">
        <v>120</v>
      </c>
      <c r="H298" s="131">
        <v>150</v>
      </c>
      <c r="I298" s="132"/>
      <c r="J298" s="131">
        <f t="shared" si="10"/>
        <v>0</v>
      </c>
      <c r="K298" s="133"/>
      <c r="L298" s="31"/>
      <c r="M298" s="134" t="s">
        <v>1</v>
      </c>
      <c r="N298" s="135" t="s">
        <v>39</v>
      </c>
      <c r="P298" s="136">
        <f t="shared" si="11"/>
        <v>0</v>
      </c>
      <c r="Q298" s="136">
        <v>0</v>
      </c>
      <c r="R298" s="136">
        <f t="shared" si="12"/>
        <v>0</v>
      </c>
      <c r="S298" s="136">
        <v>0</v>
      </c>
      <c r="T298" s="137">
        <f t="shared" si="13"/>
        <v>0</v>
      </c>
      <c r="AR298" s="138" t="s">
        <v>121</v>
      </c>
      <c r="AT298" s="138" t="s">
        <v>117</v>
      </c>
      <c r="AU298" s="138" t="s">
        <v>81</v>
      </c>
      <c r="AY298" s="16" t="s">
        <v>115</v>
      </c>
      <c r="BE298" s="139">
        <f t="shared" si="14"/>
        <v>0</v>
      </c>
      <c r="BF298" s="139">
        <f t="shared" si="15"/>
        <v>0</v>
      </c>
      <c r="BG298" s="139">
        <f t="shared" si="16"/>
        <v>0</v>
      </c>
      <c r="BH298" s="139">
        <f t="shared" si="17"/>
        <v>0</v>
      </c>
      <c r="BI298" s="139">
        <f t="shared" si="18"/>
        <v>0</v>
      </c>
      <c r="BJ298" s="16" t="s">
        <v>79</v>
      </c>
      <c r="BK298" s="139">
        <f t="shared" si="19"/>
        <v>0</v>
      </c>
      <c r="BL298" s="16" t="s">
        <v>121</v>
      </c>
      <c r="BM298" s="138" t="s">
        <v>457</v>
      </c>
    </row>
    <row r="299" spans="2:65" s="1" customFormat="1" ht="24.2" customHeight="1">
      <c r="B299" s="31"/>
      <c r="C299" s="127" t="s">
        <v>458</v>
      </c>
      <c r="D299" s="127" t="s">
        <v>117</v>
      </c>
      <c r="E299" s="128" t="s">
        <v>459</v>
      </c>
      <c r="F299" s="129" t="s">
        <v>460</v>
      </c>
      <c r="G299" s="130" t="s">
        <v>320</v>
      </c>
      <c r="H299" s="131">
        <v>2</v>
      </c>
      <c r="I299" s="132"/>
      <c r="J299" s="131">
        <f t="shared" si="10"/>
        <v>0</v>
      </c>
      <c r="K299" s="133"/>
      <c r="L299" s="31"/>
      <c r="M299" s="134" t="s">
        <v>1</v>
      </c>
      <c r="N299" s="135" t="s">
        <v>39</v>
      </c>
      <c r="P299" s="136">
        <f t="shared" si="11"/>
        <v>0</v>
      </c>
      <c r="Q299" s="136">
        <v>0.45937</v>
      </c>
      <c r="R299" s="136">
        <f t="shared" si="12"/>
        <v>0.91874</v>
      </c>
      <c r="S299" s="136">
        <v>0</v>
      </c>
      <c r="T299" s="137">
        <f t="shared" si="13"/>
        <v>0</v>
      </c>
      <c r="AR299" s="138" t="s">
        <v>121</v>
      </c>
      <c r="AT299" s="138" t="s">
        <v>117</v>
      </c>
      <c r="AU299" s="138" t="s">
        <v>81</v>
      </c>
      <c r="AY299" s="16" t="s">
        <v>115</v>
      </c>
      <c r="BE299" s="139">
        <f t="shared" si="14"/>
        <v>0</v>
      </c>
      <c r="BF299" s="139">
        <f t="shared" si="15"/>
        <v>0</v>
      </c>
      <c r="BG299" s="139">
        <f t="shared" si="16"/>
        <v>0</v>
      </c>
      <c r="BH299" s="139">
        <f t="shared" si="17"/>
        <v>0</v>
      </c>
      <c r="BI299" s="139">
        <f t="shared" si="18"/>
        <v>0</v>
      </c>
      <c r="BJ299" s="16" t="s">
        <v>79</v>
      </c>
      <c r="BK299" s="139">
        <f t="shared" si="19"/>
        <v>0</v>
      </c>
      <c r="BL299" s="16" t="s">
        <v>121</v>
      </c>
      <c r="BM299" s="138" t="s">
        <v>461</v>
      </c>
    </row>
    <row r="300" spans="2:65" s="1" customFormat="1" ht="24.2" customHeight="1">
      <c r="B300" s="31"/>
      <c r="C300" s="127" t="s">
        <v>462</v>
      </c>
      <c r="D300" s="127" t="s">
        <v>117</v>
      </c>
      <c r="E300" s="128" t="s">
        <v>463</v>
      </c>
      <c r="F300" s="129" t="s">
        <v>464</v>
      </c>
      <c r="G300" s="130" t="s">
        <v>120</v>
      </c>
      <c r="H300" s="131">
        <v>150</v>
      </c>
      <c r="I300" s="132"/>
      <c r="J300" s="131">
        <f t="shared" si="10"/>
        <v>0</v>
      </c>
      <c r="K300" s="133"/>
      <c r="L300" s="31"/>
      <c r="M300" s="134" t="s">
        <v>1</v>
      </c>
      <c r="N300" s="135" t="s">
        <v>39</v>
      </c>
      <c r="P300" s="136">
        <f t="shared" si="11"/>
        <v>0</v>
      </c>
      <c r="Q300" s="136">
        <v>0</v>
      </c>
      <c r="R300" s="136">
        <f t="shared" si="12"/>
        <v>0</v>
      </c>
      <c r="S300" s="136">
        <v>0</v>
      </c>
      <c r="T300" s="137">
        <f t="shared" si="13"/>
        <v>0</v>
      </c>
      <c r="AR300" s="138" t="s">
        <v>121</v>
      </c>
      <c r="AT300" s="138" t="s">
        <v>117</v>
      </c>
      <c r="AU300" s="138" t="s">
        <v>81</v>
      </c>
      <c r="AY300" s="16" t="s">
        <v>115</v>
      </c>
      <c r="BE300" s="139">
        <f t="shared" si="14"/>
        <v>0</v>
      </c>
      <c r="BF300" s="139">
        <f t="shared" si="15"/>
        <v>0</v>
      </c>
      <c r="BG300" s="139">
        <f t="shared" si="16"/>
        <v>0</v>
      </c>
      <c r="BH300" s="139">
        <f t="shared" si="17"/>
        <v>0</v>
      </c>
      <c r="BI300" s="139">
        <f t="shared" si="18"/>
        <v>0</v>
      </c>
      <c r="BJ300" s="16" t="s">
        <v>79</v>
      </c>
      <c r="BK300" s="139">
        <f t="shared" si="19"/>
        <v>0</v>
      </c>
      <c r="BL300" s="16" t="s">
        <v>121</v>
      </c>
      <c r="BM300" s="138" t="s">
        <v>465</v>
      </c>
    </row>
    <row r="301" spans="2:65" s="1" customFormat="1" ht="16.5" customHeight="1">
      <c r="B301" s="31"/>
      <c r="C301" s="127" t="s">
        <v>466</v>
      </c>
      <c r="D301" s="127" t="s">
        <v>117</v>
      </c>
      <c r="E301" s="128" t="s">
        <v>467</v>
      </c>
      <c r="F301" s="129" t="s">
        <v>468</v>
      </c>
      <c r="G301" s="130" t="s">
        <v>120</v>
      </c>
      <c r="H301" s="131">
        <v>150</v>
      </c>
      <c r="I301" s="132"/>
      <c r="J301" s="131">
        <f t="shared" si="10"/>
        <v>0</v>
      </c>
      <c r="K301" s="133"/>
      <c r="L301" s="31"/>
      <c r="M301" s="134" t="s">
        <v>1</v>
      </c>
      <c r="N301" s="135" t="s">
        <v>39</v>
      </c>
      <c r="P301" s="136">
        <f t="shared" si="11"/>
        <v>0</v>
      </c>
      <c r="Q301" s="136">
        <v>1.9000000000000001E-4</v>
      </c>
      <c r="R301" s="136">
        <f t="shared" si="12"/>
        <v>2.8500000000000001E-2</v>
      </c>
      <c r="S301" s="136">
        <v>0</v>
      </c>
      <c r="T301" s="137">
        <f t="shared" si="13"/>
        <v>0</v>
      </c>
      <c r="AR301" s="138" t="s">
        <v>121</v>
      </c>
      <c r="AT301" s="138" t="s">
        <v>117</v>
      </c>
      <c r="AU301" s="138" t="s">
        <v>81</v>
      </c>
      <c r="AY301" s="16" t="s">
        <v>115</v>
      </c>
      <c r="BE301" s="139">
        <f t="shared" si="14"/>
        <v>0</v>
      </c>
      <c r="BF301" s="139">
        <f t="shared" si="15"/>
        <v>0</v>
      </c>
      <c r="BG301" s="139">
        <f t="shared" si="16"/>
        <v>0</v>
      </c>
      <c r="BH301" s="139">
        <f t="shared" si="17"/>
        <v>0</v>
      </c>
      <c r="BI301" s="139">
        <f t="shared" si="18"/>
        <v>0</v>
      </c>
      <c r="BJ301" s="16" t="s">
        <v>79</v>
      </c>
      <c r="BK301" s="139">
        <f t="shared" si="19"/>
        <v>0</v>
      </c>
      <c r="BL301" s="16" t="s">
        <v>121</v>
      </c>
      <c r="BM301" s="138" t="s">
        <v>469</v>
      </c>
    </row>
    <row r="302" spans="2:65" s="1" customFormat="1" ht="24.2" customHeight="1">
      <c r="B302" s="31"/>
      <c r="C302" s="127" t="s">
        <v>470</v>
      </c>
      <c r="D302" s="127" t="s">
        <v>117</v>
      </c>
      <c r="E302" s="128" t="s">
        <v>471</v>
      </c>
      <c r="F302" s="129" t="s">
        <v>472</v>
      </c>
      <c r="G302" s="130" t="s">
        <v>473</v>
      </c>
      <c r="H302" s="131">
        <v>1</v>
      </c>
      <c r="I302" s="132"/>
      <c r="J302" s="131">
        <f t="shared" si="10"/>
        <v>0</v>
      </c>
      <c r="K302" s="133"/>
      <c r="L302" s="31"/>
      <c r="M302" s="134" t="s">
        <v>1</v>
      </c>
      <c r="N302" s="135" t="s">
        <v>39</v>
      </c>
      <c r="P302" s="136">
        <f t="shared" si="11"/>
        <v>0</v>
      </c>
      <c r="Q302" s="136">
        <v>0</v>
      </c>
      <c r="R302" s="136">
        <f t="shared" si="12"/>
        <v>0</v>
      </c>
      <c r="S302" s="136">
        <v>0</v>
      </c>
      <c r="T302" s="137">
        <f t="shared" si="13"/>
        <v>0</v>
      </c>
      <c r="AR302" s="138" t="s">
        <v>121</v>
      </c>
      <c r="AT302" s="138" t="s">
        <v>117</v>
      </c>
      <c r="AU302" s="138" t="s">
        <v>81</v>
      </c>
      <c r="AY302" s="16" t="s">
        <v>115</v>
      </c>
      <c r="BE302" s="139">
        <f t="shared" si="14"/>
        <v>0</v>
      </c>
      <c r="BF302" s="139">
        <f t="shared" si="15"/>
        <v>0</v>
      </c>
      <c r="BG302" s="139">
        <f t="shared" si="16"/>
        <v>0</v>
      </c>
      <c r="BH302" s="139">
        <f t="shared" si="17"/>
        <v>0</v>
      </c>
      <c r="BI302" s="139">
        <f t="shared" si="18"/>
        <v>0</v>
      </c>
      <c r="BJ302" s="16" t="s">
        <v>79</v>
      </c>
      <c r="BK302" s="139">
        <f t="shared" si="19"/>
        <v>0</v>
      </c>
      <c r="BL302" s="16" t="s">
        <v>121</v>
      </c>
      <c r="BM302" s="138" t="s">
        <v>474</v>
      </c>
    </row>
    <row r="303" spans="2:65" s="1" customFormat="1" ht="21.75" customHeight="1">
      <c r="B303" s="31"/>
      <c r="C303" s="127" t="s">
        <v>475</v>
      </c>
      <c r="D303" s="127" t="s">
        <v>117</v>
      </c>
      <c r="E303" s="128" t="s">
        <v>476</v>
      </c>
      <c r="F303" s="129" t="s">
        <v>477</v>
      </c>
      <c r="G303" s="130" t="s">
        <v>120</v>
      </c>
      <c r="H303" s="131">
        <v>150</v>
      </c>
      <c r="I303" s="132"/>
      <c r="J303" s="131">
        <f t="shared" si="10"/>
        <v>0</v>
      </c>
      <c r="K303" s="133"/>
      <c r="L303" s="31"/>
      <c r="M303" s="134" t="s">
        <v>1</v>
      </c>
      <c r="N303" s="135" t="s">
        <v>39</v>
      </c>
      <c r="P303" s="136">
        <f t="shared" si="11"/>
        <v>0</v>
      </c>
      <c r="Q303" s="136">
        <v>6.0000000000000002E-5</v>
      </c>
      <c r="R303" s="136">
        <f t="shared" si="12"/>
        <v>9.0000000000000011E-3</v>
      </c>
      <c r="S303" s="136">
        <v>0</v>
      </c>
      <c r="T303" s="137">
        <f t="shared" si="13"/>
        <v>0</v>
      </c>
      <c r="AR303" s="138" t="s">
        <v>121</v>
      </c>
      <c r="AT303" s="138" t="s">
        <v>117</v>
      </c>
      <c r="AU303" s="138" t="s">
        <v>81</v>
      </c>
      <c r="AY303" s="16" t="s">
        <v>115</v>
      </c>
      <c r="BE303" s="139">
        <f t="shared" si="14"/>
        <v>0</v>
      </c>
      <c r="BF303" s="139">
        <f t="shared" si="15"/>
        <v>0</v>
      </c>
      <c r="BG303" s="139">
        <f t="shared" si="16"/>
        <v>0</v>
      </c>
      <c r="BH303" s="139">
        <f t="shared" si="17"/>
        <v>0</v>
      </c>
      <c r="BI303" s="139">
        <f t="shared" si="18"/>
        <v>0</v>
      </c>
      <c r="BJ303" s="16" t="s">
        <v>79</v>
      </c>
      <c r="BK303" s="139">
        <f t="shared" si="19"/>
        <v>0</v>
      </c>
      <c r="BL303" s="16" t="s">
        <v>121</v>
      </c>
      <c r="BM303" s="138" t="s">
        <v>478</v>
      </c>
    </row>
    <row r="304" spans="2:65" s="11" customFormat="1" ht="22.9" customHeight="1">
      <c r="B304" s="115"/>
      <c r="D304" s="116" t="s">
        <v>73</v>
      </c>
      <c r="E304" s="125" t="s">
        <v>479</v>
      </c>
      <c r="F304" s="125" t="s">
        <v>480</v>
      </c>
      <c r="I304" s="118"/>
      <c r="J304" s="126">
        <f>BK304</f>
        <v>0</v>
      </c>
      <c r="L304" s="115"/>
      <c r="M304" s="120"/>
      <c r="P304" s="121">
        <f>SUM(P305:P312)</f>
        <v>0</v>
      </c>
      <c r="R304" s="121">
        <f>SUM(R305:R312)</f>
        <v>0</v>
      </c>
      <c r="T304" s="122">
        <f>SUM(T305:T312)</f>
        <v>0</v>
      </c>
      <c r="AR304" s="116" t="s">
        <v>79</v>
      </c>
      <c r="AT304" s="123" t="s">
        <v>73</v>
      </c>
      <c r="AU304" s="123" t="s">
        <v>79</v>
      </c>
      <c r="AY304" s="116" t="s">
        <v>115</v>
      </c>
      <c r="BK304" s="124">
        <f>SUM(BK305:BK312)</f>
        <v>0</v>
      </c>
    </row>
    <row r="305" spans="2:65" s="1" customFormat="1" ht="24.2" customHeight="1">
      <c r="B305" s="31"/>
      <c r="C305" s="127" t="s">
        <v>481</v>
      </c>
      <c r="D305" s="127" t="s">
        <v>117</v>
      </c>
      <c r="E305" s="128" t="s">
        <v>482</v>
      </c>
      <c r="F305" s="129" t="s">
        <v>483</v>
      </c>
      <c r="G305" s="130" t="s">
        <v>206</v>
      </c>
      <c r="H305" s="131">
        <v>51.4</v>
      </c>
      <c r="I305" s="132"/>
      <c r="J305" s="131">
        <f>ROUND(I305*H305,2)</f>
        <v>0</v>
      </c>
      <c r="K305" s="133"/>
      <c r="L305" s="31"/>
      <c r="M305" s="134" t="s">
        <v>1</v>
      </c>
      <c r="N305" s="135" t="s">
        <v>39</v>
      </c>
      <c r="P305" s="136">
        <f>O305*H305</f>
        <v>0</v>
      </c>
      <c r="Q305" s="136">
        <v>0</v>
      </c>
      <c r="R305" s="136">
        <f>Q305*H305</f>
        <v>0</v>
      </c>
      <c r="S305" s="136">
        <v>0</v>
      </c>
      <c r="T305" s="137">
        <f>S305*H305</f>
        <v>0</v>
      </c>
      <c r="AR305" s="138" t="s">
        <v>121</v>
      </c>
      <c r="AT305" s="138" t="s">
        <v>117</v>
      </c>
      <c r="AU305" s="138" t="s">
        <v>81</v>
      </c>
      <c r="AY305" s="16" t="s">
        <v>115</v>
      </c>
      <c r="BE305" s="139">
        <f>IF(N305="základní",J305,0)</f>
        <v>0</v>
      </c>
      <c r="BF305" s="139">
        <f>IF(N305="snížená",J305,0)</f>
        <v>0</v>
      </c>
      <c r="BG305" s="139">
        <f>IF(N305="zákl. přenesená",J305,0)</f>
        <v>0</v>
      </c>
      <c r="BH305" s="139">
        <f>IF(N305="sníž. přenesená",J305,0)</f>
        <v>0</v>
      </c>
      <c r="BI305" s="139">
        <f>IF(N305="nulová",J305,0)</f>
        <v>0</v>
      </c>
      <c r="BJ305" s="16" t="s">
        <v>79</v>
      </c>
      <c r="BK305" s="139">
        <f>ROUND(I305*H305,2)</f>
        <v>0</v>
      </c>
      <c r="BL305" s="16" t="s">
        <v>121</v>
      </c>
      <c r="BM305" s="138" t="s">
        <v>484</v>
      </c>
    </row>
    <row r="306" spans="2:65" s="12" customFormat="1">
      <c r="B306" s="140"/>
      <c r="D306" s="141" t="s">
        <v>123</v>
      </c>
      <c r="E306" s="142" t="s">
        <v>1</v>
      </c>
      <c r="F306" s="143" t="s">
        <v>485</v>
      </c>
      <c r="H306" s="144">
        <v>51.4</v>
      </c>
      <c r="I306" s="145"/>
      <c r="L306" s="140"/>
      <c r="M306" s="146"/>
      <c r="T306" s="147"/>
      <c r="AT306" s="142" t="s">
        <v>123</v>
      </c>
      <c r="AU306" s="142" t="s">
        <v>81</v>
      </c>
      <c r="AV306" s="12" t="s">
        <v>81</v>
      </c>
      <c r="AW306" s="12" t="s">
        <v>30</v>
      </c>
      <c r="AX306" s="12" t="s">
        <v>79</v>
      </c>
      <c r="AY306" s="142" t="s">
        <v>115</v>
      </c>
    </row>
    <row r="307" spans="2:65" s="1" customFormat="1" ht="24.2" customHeight="1">
      <c r="B307" s="31"/>
      <c r="C307" s="127" t="s">
        <v>486</v>
      </c>
      <c r="D307" s="127" t="s">
        <v>117</v>
      </c>
      <c r="E307" s="128" t="s">
        <v>487</v>
      </c>
      <c r="F307" s="129" t="s">
        <v>488</v>
      </c>
      <c r="G307" s="130" t="s">
        <v>206</v>
      </c>
      <c r="H307" s="131">
        <v>462.6</v>
      </c>
      <c r="I307" s="132"/>
      <c r="J307" s="131">
        <f>ROUND(I307*H307,2)</f>
        <v>0</v>
      </c>
      <c r="K307" s="133"/>
      <c r="L307" s="31"/>
      <c r="M307" s="134" t="s">
        <v>1</v>
      </c>
      <c r="N307" s="135" t="s">
        <v>39</v>
      </c>
      <c r="P307" s="136">
        <f>O307*H307</f>
        <v>0</v>
      </c>
      <c r="Q307" s="136">
        <v>0</v>
      </c>
      <c r="R307" s="136">
        <f>Q307*H307</f>
        <v>0</v>
      </c>
      <c r="S307" s="136">
        <v>0</v>
      </c>
      <c r="T307" s="137">
        <f>S307*H307</f>
        <v>0</v>
      </c>
      <c r="AR307" s="138" t="s">
        <v>121</v>
      </c>
      <c r="AT307" s="138" t="s">
        <v>117</v>
      </c>
      <c r="AU307" s="138" t="s">
        <v>81</v>
      </c>
      <c r="AY307" s="16" t="s">
        <v>115</v>
      </c>
      <c r="BE307" s="139">
        <f>IF(N307="základní",J307,0)</f>
        <v>0</v>
      </c>
      <c r="BF307" s="139">
        <f>IF(N307="snížená",J307,0)</f>
        <v>0</v>
      </c>
      <c r="BG307" s="139">
        <f>IF(N307="zákl. přenesená",J307,0)</f>
        <v>0</v>
      </c>
      <c r="BH307" s="139">
        <f>IF(N307="sníž. přenesená",J307,0)</f>
        <v>0</v>
      </c>
      <c r="BI307" s="139">
        <f>IF(N307="nulová",J307,0)</f>
        <v>0</v>
      </c>
      <c r="BJ307" s="16" t="s">
        <v>79</v>
      </c>
      <c r="BK307" s="139">
        <f>ROUND(I307*H307,2)</f>
        <v>0</v>
      </c>
      <c r="BL307" s="16" t="s">
        <v>121</v>
      </c>
      <c r="BM307" s="138" t="s">
        <v>489</v>
      </c>
    </row>
    <row r="308" spans="2:65" s="13" customFormat="1">
      <c r="B308" s="148"/>
      <c r="D308" s="141" t="s">
        <v>123</v>
      </c>
      <c r="E308" s="149" t="s">
        <v>1</v>
      </c>
      <c r="F308" s="150" t="s">
        <v>490</v>
      </c>
      <c r="H308" s="149" t="s">
        <v>1</v>
      </c>
      <c r="I308" s="151"/>
      <c r="L308" s="148"/>
      <c r="M308" s="152"/>
      <c r="T308" s="153"/>
      <c r="AT308" s="149" t="s">
        <v>123</v>
      </c>
      <c r="AU308" s="149" t="s">
        <v>81</v>
      </c>
      <c r="AV308" s="13" t="s">
        <v>79</v>
      </c>
      <c r="AW308" s="13" t="s">
        <v>30</v>
      </c>
      <c r="AX308" s="13" t="s">
        <v>74</v>
      </c>
      <c r="AY308" s="149" t="s">
        <v>115</v>
      </c>
    </row>
    <row r="309" spans="2:65" s="12" customFormat="1">
      <c r="B309" s="140"/>
      <c r="D309" s="141" t="s">
        <v>123</v>
      </c>
      <c r="E309" s="142" t="s">
        <v>1</v>
      </c>
      <c r="F309" s="143" t="s">
        <v>491</v>
      </c>
      <c r="H309" s="144">
        <v>462.6</v>
      </c>
      <c r="I309" s="145"/>
      <c r="L309" s="140"/>
      <c r="M309" s="146"/>
      <c r="T309" s="147"/>
      <c r="AT309" s="142" t="s">
        <v>123</v>
      </c>
      <c r="AU309" s="142" t="s">
        <v>81</v>
      </c>
      <c r="AV309" s="12" t="s">
        <v>81</v>
      </c>
      <c r="AW309" s="12" t="s">
        <v>30</v>
      </c>
      <c r="AX309" s="12" t="s">
        <v>79</v>
      </c>
      <c r="AY309" s="142" t="s">
        <v>115</v>
      </c>
    </row>
    <row r="310" spans="2:65" s="1" customFormat="1" ht="37.9" customHeight="1">
      <c r="B310" s="31"/>
      <c r="C310" s="127" t="s">
        <v>492</v>
      </c>
      <c r="D310" s="127" t="s">
        <v>117</v>
      </c>
      <c r="E310" s="128" t="s">
        <v>493</v>
      </c>
      <c r="F310" s="129" t="s">
        <v>494</v>
      </c>
      <c r="G310" s="130" t="s">
        <v>206</v>
      </c>
      <c r="H310" s="131">
        <v>0.8</v>
      </c>
      <c r="I310" s="132"/>
      <c r="J310" s="131">
        <f>ROUND(I310*H310,2)</f>
        <v>0</v>
      </c>
      <c r="K310" s="133"/>
      <c r="L310" s="31"/>
      <c r="M310" s="134" t="s">
        <v>1</v>
      </c>
      <c r="N310" s="135" t="s">
        <v>39</v>
      </c>
      <c r="P310" s="136">
        <f>O310*H310</f>
        <v>0</v>
      </c>
      <c r="Q310" s="136">
        <v>0</v>
      </c>
      <c r="R310" s="136">
        <f>Q310*H310</f>
        <v>0</v>
      </c>
      <c r="S310" s="136">
        <v>0</v>
      </c>
      <c r="T310" s="137">
        <f>S310*H310</f>
        <v>0</v>
      </c>
      <c r="AR310" s="138" t="s">
        <v>121</v>
      </c>
      <c r="AT310" s="138" t="s">
        <v>117</v>
      </c>
      <c r="AU310" s="138" t="s">
        <v>81</v>
      </c>
      <c r="AY310" s="16" t="s">
        <v>115</v>
      </c>
      <c r="BE310" s="139">
        <f>IF(N310="základní",J310,0)</f>
        <v>0</v>
      </c>
      <c r="BF310" s="139">
        <f>IF(N310="snížená",J310,0)</f>
        <v>0</v>
      </c>
      <c r="BG310" s="139">
        <f>IF(N310="zákl. přenesená",J310,0)</f>
        <v>0</v>
      </c>
      <c r="BH310" s="139">
        <f>IF(N310="sníž. přenesená",J310,0)</f>
        <v>0</v>
      </c>
      <c r="BI310" s="139">
        <f>IF(N310="nulová",J310,0)</f>
        <v>0</v>
      </c>
      <c r="BJ310" s="16" t="s">
        <v>79</v>
      </c>
      <c r="BK310" s="139">
        <f>ROUND(I310*H310,2)</f>
        <v>0</v>
      </c>
      <c r="BL310" s="16" t="s">
        <v>121</v>
      </c>
      <c r="BM310" s="138" t="s">
        <v>495</v>
      </c>
    </row>
    <row r="311" spans="2:65" s="1" customFormat="1" ht="44.25" customHeight="1">
      <c r="B311" s="31"/>
      <c r="C311" s="127" t="s">
        <v>496</v>
      </c>
      <c r="D311" s="127" t="s">
        <v>117</v>
      </c>
      <c r="E311" s="128" t="s">
        <v>497</v>
      </c>
      <c r="F311" s="129" t="s">
        <v>498</v>
      </c>
      <c r="G311" s="130" t="s">
        <v>206</v>
      </c>
      <c r="H311" s="131">
        <v>50.6</v>
      </c>
      <c r="I311" s="132"/>
      <c r="J311" s="131">
        <f>ROUND(I311*H311,2)</f>
        <v>0</v>
      </c>
      <c r="K311" s="133"/>
      <c r="L311" s="31"/>
      <c r="M311" s="134" t="s">
        <v>1</v>
      </c>
      <c r="N311" s="135" t="s">
        <v>39</v>
      </c>
      <c r="P311" s="136">
        <f>O311*H311</f>
        <v>0</v>
      </c>
      <c r="Q311" s="136">
        <v>0</v>
      </c>
      <c r="R311" s="136">
        <f>Q311*H311</f>
        <v>0</v>
      </c>
      <c r="S311" s="136">
        <v>0</v>
      </c>
      <c r="T311" s="137">
        <f>S311*H311</f>
        <v>0</v>
      </c>
      <c r="AR311" s="138" t="s">
        <v>121</v>
      </c>
      <c r="AT311" s="138" t="s">
        <v>117</v>
      </c>
      <c r="AU311" s="138" t="s">
        <v>81</v>
      </c>
      <c r="AY311" s="16" t="s">
        <v>115</v>
      </c>
      <c r="BE311" s="139">
        <f>IF(N311="základní",J311,0)</f>
        <v>0</v>
      </c>
      <c r="BF311" s="139">
        <f>IF(N311="snížená",J311,0)</f>
        <v>0</v>
      </c>
      <c r="BG311" s="139">
        <f>IF(N311="zákl. přenesená",J311,0)</f>
        <v>0</v>
      </c>
      <c r="BH311" s="139">
        <f>IF(N311="sníž. přenesená",J311,0)</f>
        <v>0</v>
      </c>
      <c r="BI311" s="139">
        <f>IF(N311="nulová",J311,0)</f>
        <v>0</v>
      </c>
      <c r="BJ311" s="16" t="s">
        <v>79</v>
      </c>
      <c r="BK311" s="139">
        <f>ROUND(I311*H311,2)</f>
        <v>0</v>
      </c>
      <c r="BL311" s="16" t="s">
        <v>121</v>
      </c>
      <c r="BM311" s="138" t="s">
        <v>499</v>
      </c>
    </row>
    <row r="312" spans="2:65" s="12" customFormat="1">
      <c r="B312" s="140"/>
      <c r="D312" s="141" t="s">
        <v>123</v>
      </c>
      <c r="E312" s="142" t="s">
        <v>1</v>
      </c>
      <c r="F312" s="143" t="s">
        <v>500</v>
      </c>
      <c r="H312" s="144">
        <v>50.6</v>
      </c>
      <c r="I312" s="145"/>
      <c r="L312" s="140"/>
      <c r="M312" s="146"/>
      <c r="T312" s="147"/>
      <c r="AT312" s="142" t="s">
        <v>123</v>
      </c>
      <c r="AU312" s="142" t="s">
        <v>81</v>
      </c>
      <c r="AV312" s="12" t="s">
        <v>81</v>
      </c>
      <c r="AW312" s="12" t="s">
        <v>30</v>
      </c>
      <c r="AX312" s="12" t="s">
        <v>79</v>
      </c>
      <c r="AY312" s="142" t="s">
        <v>115</v>
      </c>
    </row>
    <row r="313" spans="2:65" s="11" customFormat="1" ht="22.9" customHeight="1">
      <c r="B313" s="115"/>
      <c r="D313" s="116" t="s">
        <v>73</v>
      </c>
      <c r="E313" s="125" t="s">
        <v>501</v>
      </c>
      <c r="F313" s="125" t="s">
        <v>502</v>
      </c>
      <c r="I313" s="118"/>
      <c r="J313" s="126">
        <f>BK313</f>
        <v>0</v>
      </c>
      <c r="L313" s="115"/>
      <c r="M313" s="120"/>
      <c r="P313" s="121">
        <f>P314</f>
        <v>0</v>
      </c>
      <c r="R313" s="121">
        <f>R314</f>
        <v>0</v>
      </c>
      <c r="T313" s="122">
        <f>T314</f>
        <v>0</v>
      </c>
      <c r="AR313" s="116" t="s">
        <v>79</v>
      </c>
      <c r="AT313" s="123" t="s">
        <v>73</v>
      </c>
      <c r="AU313" s="123" t="s">
        <v>79</v>
      </c>
      <c r="AY313" s="116" t="s">
        <v>115</v>
      </c>
      <c r="BK313" s="124">
        <f>BK314</f>
        <v>0</v>
      </c>
    </row>
    <row r="314" spans="2:65" s="1" customFormat="1" ht="24.2" customHeight="1">
      <c r="B314" s="31"/>
      <c r="C314" s="127" t="s">
        <v>503</v>
      </c>
      <c r="D314" s="127" t="s">
        <v>117</v>
      </c>
      <c r="E314" s="128" t="s">
        <v>504</v>
      </c>
      <c r="F314" s="129" t="s">
        <v>505</v>
      </c>
      <c r="G314" s="130" t="s">
        <v>206</v>
      </c>
      <c r="H314" s="131">
        <v>5.03</v>
      </c>
      <c r="I314" s="132"/>
      <c r="J314" s="131">
        <f>ROUND(I314*H314,2)</f>
        <v>0</v>
      </c>
      <c r="K314" s="133"/>
      <c r="L314" s="31"/>
      <c r="M314" s="134" t="s">
        <v>1</v>
      </c>
      <c r="N314" s="135" t="s">
        <v>39</v>
      </c>
      <c r="P314" s="136">
        <f>O314*H314</f>
        <v>0</v>
      </c>
      <c r="Q314" s="136">
        <v>0</v>
      </c>
      <c r="R314" s="136">
        <f>Q314*H314</f>
        <v>0</v>
      </c>
      <c r="S314" s="136">
        <v>0</v>
      </c>
      <c r="T314" s="137">
        <f>S314*H314</f>
        <v>0</v>
      </c>
      <c r="AR314" s="138" t="s">
        <v>121</v>
      </c>
      <c r="AT314" s="138" t="s">
        <v>117</v>
      </c>
      <c r="AU314" s="138" t="s">
        <v>81</v>
      </c>
      <c r="AY314" s="16" t="s">
        <v>115</v>
      </c>
      <c r="BE314" s="139">
        <f>IF(N314="základní",J314,0)</f>
        <v>0</v>
      </c>
      <c r="BF314" s="139">
        <f>IF(N314="snížená",J314,0)</f>
        <v>0</v>
      </c>
      <c r="BG314" s="139">
        <f>IF(N314="zákl. přenesená",J314,0)</f>
        <v>0</v>
      </c>
      <c r="BH314" s="139">
        <f>IF(N314="sníž. přenesená",J314,0)</f>
        <v>0</v>
      </c>
      <c r="BI314" s="139">
        <f>IF(N314="nulová",J314,0)</f>
        <v>0</v>
      </c>
      <c r="BJ314" s="16" t="s">
        <v>79</v>
      </c>
      <c r="BK314" s="139">
        <f>ROUND(I314*H314,2)</f>
        <v>0</v>
      </c>
      <c r="BL314" s="16" t="s">
        <v>121</v>
      </c>
      <c r="BM314" s="138" t="s">
        <v>506</v>
      </c>
    </row>
    <row r="315" spans="2:65" s="11" customFormat="1" ht="25.9" customHeight="1">
      <c r="B315" s="115"/>
      <c r="D315" s="116" t="s">
        <v>73</v>
      </c>
      <c r="E315" s="117" t="s">
        <v>507</v>
      </c>
      <c r="F315" s="117" t="s">
        <v>508</v>
      </c>
      <c r="I315" s="118"/>
      <c r="J315" s="119">
        <f>BK315</f>
        <v>0</v>
      </c>
      <c r="L315" s="115"/>
      <c r="M315" s="120"/>
      <c r="P315" s="121">
        <f>SUM(P316:P324)</f>
        <v>0</v>
      </c>
      <c r="R315" s="121">
        <f>SUM(R316:R324)</f>
        <v>0</v>
      </c>
      <c r="T315" s="122">
        <f>SUM(T316:T324)</f>
        <v>0</v>
      </c>
      <c r="AR315" s="116" t="s">
        <v>144</v>
      </c>
      <c r="AT315" s="123" t="s">
        <v>73</v>
      </c>
      <c r="AU315" s="123" t="s">
        <v>74</v>
      </c>
      <c r="AY315" s="116" t="s">
        <v>115</v>
      </c>
      <c r="BK315" s="124">
        <f>SUM(BK316:BK324)</f>
        <v>0</v>
      </c>
    </row>
    <row r="316" spans="2:65" s="1" customFormat="1" ht="24.2" customHeight="1">
      <c r="B316" s="31"/>
      <c r="C316" s="127" t="s">
        <v>509</v>
      </c>
      <c r="D316" s="127" t="s">
        <v>117</v>
      </c>
      <c r="E316" s="128" t="s">
        <v>510</v>
      </c>
      <c r="F316" s="129" t="s">
        <v>511</v>
      </c>
      <c r="G316" s="130" t="s">
        <v>512</v>
      </c>
      <c r="H316" s="131">
        <v>1</v>
      </c>
      <c r="I316" s="132"/>
      <c r="J316" s="131">
        <f>ROUND(I316*H316,2)</f>
        <v>0</v>
      </c>
      <c r="K316" s="133"/>
      <c r="L316" s="31"/>
      <c r="M316" s="134" t="s">
        <v>1</v>
      </c>
      <c r="N316" s="135" t="s">
        <v>39</v>
      </c>
      <c r="P316" s="136">
        <f>O316*H316</f>
        <v>0</v>
      </c>
      <c r="Q316" s="136">
        <v>0</v>
      </c>
      <c r="R316" s="136">
        <f>Q316*H316</f>
        <v>0</v>
      </c>
      <c r="S316" s="136">
        <v>0</v>
      </c>
      <c r="T316" s="137">
        <f>S316*H316</f>
        <v>0</v>
      </c>
      <c r="AR316" s="138" t="s">
        <v>513</v>
      </c>
      <c r="AT316" s="138" t="s">
        <v>117</v>
      </c>
      <c r="AU316" s="138" t="s">
        <v>79</v>
      </c>
      <c r="AY316" s="16" t="s">
        <v>115</v>
      </c>
      <c r="BE316" s="139">
        <f>IF(N316="základní",J316,0)</f>
        <v>0</v>
      </c>
      <c r="BF316" s="139">
        <f>IF(N316="snížená",J316,0)</f>
        <v>0</v>
      </c>
      <c r="BG316" s="139">
        <f>IF(N316="zákl. přenesená",J316,0)</f>
        <v>0</v>
      </c>
      <c r="BH316" s="139">
        <f>IF(N316="sníž. přenesená",J316,0)</f>
        <v>0</v>
      </c>
      <c r="BI316" s="139">
        <f>IF(N316="nulová",J316,0)</f>
        <v>0</v>
      </c>
      <c r="BJ316" s="16" t="s">
        <v>79</v>
      </c>
      <c r="BK316" s="139">
        <f>ROUND(I316*H316,2)</f>
        <v>0</v>
      </c>
      <c r="BL316" s="16" t="s">
        <v>513</v>
      </c>
      <c r="BM316" s="138" t="s">
        <v>514</v>
      </c>
    </row>
    <row r="317" spans="2:65" s="1" customFormat="1" ht="21.75" customHeight="1">
      <c r="B317" s="31"/>
      <c r="C317" s="127" t="s">
        <v>515</v>
      </c>
      <c r="D317" s="127" t="s">
        <v>117</v>
      </c>
      <c r="E317" s="128" t="s">
        <v>516</v>
      </c>
      <c r="F317" s="129" t="s">
        <v>517</v>
      </c>
      <c r="G317" s="130" t="s">
        <v>512</v>
      </c>
      <c r="H317" s="131">
        <v>1</v>
      </c>
      <c r="I317" s="132"/>
      <c r="J317" s="131">
        <f>ROUND(I317*H317,2)</f>
        <v>0</v>
      </c>
      <c r="K317" s="133"/>
      <c r="L317" s="31"/>
      <c r="M317" s="134" t="s">
        <v>1</v>
      </c>
      <c r="N317" s="135" t="s">
        <v>39</v>
      </c>
      <c r="P317" s="136">
        <f>O317*H317</f>
        <v>0</v>
      </c>
      <c r="Q317" s="136">
        <v>0</v>
      </c>
      <c r="R317" s="136">
        <f>Q317*H317</f>
        <v>0</v>
      </c>
      <c r="S317" s="136">
        <v>0</v>
      </c>
      <c r="T317" s="137">
        <f>S317*H317</f>
        <v>0</v>
      </c>
      <c r="AR317" s="138" t="s">
        <v>513</v>
      </c>
      <c r="AT317" s="138" t="s">
        <v>117</v>
      </c>
      <c r="AU317" s="138" t="s">
        <v>79</v>
      </c>
      <c r="AY317" s="16" t="s">
        <v>115</v>
      </c>
      <c r="BE317" s="139">
        <f>IF(N317="základní",J317,0)</f>
        <v>0</v>
      </c>
      <c r="BF317" s="139">
        <f>IF(N317="snížená",J317,0)</f>
        <v>0</v>
      </c>
      <c r="BG317" s="139">
        <f>IF(N317="zákl. přenesená",J317,0)</f>
        <v>0</v>
      </c>
      <c r="BH317" s="139">
        <f>IF(N317="sníž. přenesená",J317,0)</f>
        <v>0</v>
      </c>
      <c r="BI317" s="139">
        <f>IF(N317="nulová",J317,0)</f>
        <v>0</v>
      </c>
      <c r="BJ317" s="16" t="s">
        <v>79</v>
      </c>
      <c r="BK317" s="139">
        <f>ROUND(I317*H317,2)</f>
        <v>0</v>
      </c>
      <c r="BL317" s="16" t="s">
        <v>513</v>
      </c>
      <c r="BM317" s="138" t="s">
        <v>518</v>
      </c>
    </row>
    <row r="318" spans="2:65" s="1" customFormat="1" ht="16.5" customHeight="1">
      <c r="B318" s="31"/>
      <c r="C318" s="127" t="s">
        <v>519</v>
      </c>
      <c r="D318" s="127" t="s">
        <v>117</v>
      </c>
      <c r="E318" s="128" t="s">
        <v>520</v>
      </c>
      <c r="F318" s="129" t="s">
        <v>521</v>
      </c>
      <c r="G318" s="130" t="s">
        <v>512</v>
      </c>
      <c r="H318" s="131">
        <v>1</v>
      </c>
      <c r="I318" s="132"/>
      <c r="J318" s="131">
        <f>ROUND(I318*H318,2)</f>
        <v>0</v>
      </c>
      <c r="K318" s="133"/>
      <c r="L318" s="31"/>
      <c r="M318" s="134" t="s">
        <v>1</v>
      </c>
      <c r="N318" s="135" t="s">
        <v>39</v>
      </c>
      <c r="P318" s="136">
        <f>O318*H318</f>
        <v>0</v>
      </c>
      <c r="Q318" s="136">
        <v>0</v>
      </c>
      <c r="R318" s="136">
        <f>Q318*H318</f>
        <v>0</v>
      </c>
      <c r="S318" s="136">
        <v>0</v>
      </c>
      <c r="T318" s="137">
        <f>S318*H318</f>
        <v>0</v>
      </c>
      <c r="AR318" s="138" t="s">
        <v>513</v>
      </c>
      <c r="AT318" s="138" t="s">
        <v>117</v>
      </c>
      <c r="AU318" s="138" t="s">
        <v>79</v>
      </c>
      <c r="AY318" s="16" t="s">
        <v>115</v>
      </c>
      <c r="BE318" s="139">
        <f>IF(N318="základní",J318,0)</f>
        <v>0</v>
      </c>
      <c r="BF318" s="139">
        <f>IF(N318="snížená",J318,0)</f>
        <v>0</v>
      </c>
      <c r="BG318" s="139">
        <f>IF(N318="zákl. přenesená",J318,0)</f>
        <v>0</v>
      </c>
      <c r="BH318" s="139">
        <f>IF(N318="sníž. přenesená",J318,0)</f>
        <v>0</v>
      </c>
      <c r="BI318" s="139">
        <f>IF(N318="nulová",J318,0)</f>
        <v>0</v>
      </c>
      <c r="BJ318" s="16" t="s">
        <v>79</v>
      </c>
      <c r="BK318" s="139">
        <f>ROUND(I318*H318,2)</f>
        <v>0</v>
      </c>
      <c r="BL318" s="16" t="s">
        <v>513</v>
      </c>
      <c r="BM318" s="138" t="s">
        <v>522</v>
      </c>
    </row>
    <row r="319" spans="2:65" s="1" customFormat="1" ht="16.5" customHeight="1">
      <c r="B319" s="31"/>
      <c r="C319" s="127" t="s">
        <v>523</v>
      </c>
      <c r="D319" s="127" t="s">
        <v>117</v>
      </c>
      <c r="E319" s="128" t="s">
        <v>524</v>
      </c>
      <c r="F319" s="129" t="s">
        <v>525</v>
      </c>
      <c r="G319" s="130" t="s">
        <v>512</v>
      </c>
      <c r="H319" s="131">
        <v>1</v>
      </c>
      <c r="I319" s="132"/>
      <c r="J319" s="131">
        <f>ROUND(I319*H319,2)</f>
        <v>0</v>
      </c>
      <c r="K319" s="133"/>
      <c r="L319" s="31"/>
      <c r="M319" s="134" t="s">
        <v>1</v>
      </c>
      <c r="N319" s="135" t="s">
        <v>39</v>
      </c>
      <c r="P319" s="136">
        <f>O319*H319</f>
        <v>0</v>
      </c>
      <c r="Q319" s="136">
        <v>0</v>
      </c>
      <c r="R319" s="136">
        <f>Q319*H319</f>
        <v>0</v>
      </c>
      <c r="S319" s="136">
        <v>0</v>
      </c>
      <c r="T319" s="137">
        <f>S319*H319</f>
        <v>0</v>
      </c>
      <c r="AR319" s="138" t="s">
        <v>513</v>
      </c>
      <c r="AT319" s="138" t="s">
        <v>117</v>
      </c>
      <c r="AU319" s="138" t="s">
        <v>79</v>
      </c>
      <c r="AY319" s="16" t="s">
        <v>115</v>
      </c>
      <c r="BE319" s="139">
        <f>IF(N319="základní",J319,0)</f>
        <v>0</v>
      </c>
      <c r="BF319" s="139">
        <f>IF(N319="snížená",J319,0)</f>
        <v>0</v>
      </c>
      <c r="BG319" s="139">
        <f>IF(N319="zákl. přenesená",J319,0)</f>
        <v>0</v>
      </c>
      <c r="BH319" s="139">
        <f>IF(N319="sníž. přenesená",J319,0)</f>
        <v>0</v>
      </c>
      <c r="BI319" s="139">
        <f>IF(N319="nulová",J319,0)</f>
        <v>0</v>
      </c>
      <c r="BJ319" s="16" t="s">
        <v>79</v>
      </c>
      <c r="BK319" s="139">
        <f>ROUND(I319*H319,2)</f>
        <v>0</v>
      </c>
      <c r="BL319" s="16" t="s">
        <v>513</v>
      </c>
      <c r="BM319" s="138" t="s">
        <v>526</v>
      </c>
    </row>
    <row r="320" spans="2:65" s="1" customFormat="1" ht="19.5">
      <c r="B320" s="31"/>
      <c r="D320" s="141" t="s">
        <v>305</v>
      </c>
      <c r="F320" s="171" t="s">
        <v>527</v>
      </c>
      <c r="I320" s="172"/>
      <c r="L320" s="31"/>
      <c r="M320" s="173"/>
      <c r="T320" s="55"/>
      <c r="AT320" s="16" t="s">
        <v>305</v>
      </c>
      <c r="AU320" s="16" t="s">
        <v>79</v>
      </c>
    </row>
    <row r="321" spans="2:65" s="1" customFormat="1" ht="37.9" customHeight="1">
      <c r="B321" s="31"/>
      <c r="C321" s="127" t="s">
        <v>528</v>
      </c>
      <c r="D321" s="127" t="s">
        <v>117</v>
      </c>
      <c r="E321" s="128" t="s">
        <v>529</v>
      </c>
      <c r="F321" s="129" t="s">
        <v>530</v>
      </c>
      <c r="G321" s="130" t="s">
        <v>512</v>
      </c>
      <c r="H321" s="131">
        <v>1</v>
      </c>
      <c r="I321" s="132"/>
      <c r="J321" s="131">
        <f>ROUND(I321*H321,2)</f>
        <v>0</v>
      </c>
      <c r="K321" s="133"/>
      <c r="L321" s="31"/>
      <c r="M321" s="134" t="s">
        <v>1</v>
      </c>
      <c r="N321" s="135" t="s">
        <v>39</v>
      </c>
      <c r="P321" s="136">
        <f>O321*H321</f>
        <v>0</v>
      </c>
      <c r="Q321" s="136">
        <v>0</v>
      </c>
      <c r="R321" s="136">
        <f>Q321*H321</f>
        <v>0</v>
      </c>
      <c r="S321" s="136">
        <v>0</v>
      </c>
      <c r="T321" s="137">
        <f>S321*H321</f>
        <v>0</v>
      </c>
      <c r="AR321" s="138" t="s">
        <v>513</v>
      </c>
      <c r="AT321" s="138" t="s">
        <v>117</v>
      </c>
      <c r="AU321" s="138" t="s">
        <v>79</v>
      </c>
      <c r="AY321" s="16" t="s">
        <v>115</v>
      </c>
      <c r="BE321" s="139">
        <f>IF(N321="základní",J321,0)</f>
        <v>0</v>
      </c>
      <c r="BF321" s="139">
        <f>IF(N321="snížená",J321,0)</f>
        <v>0</v>
      </c>
      <c r="BG321" s="139">
        <f>IF(N321="zákl. přenesená",J321,0)</f>
        <v>0</v>
      </c>
      <c r="BH321" s="139">
        <f>IF(N321="sníž. přenesená",J321,0)</f>
        <v>0</v>
      </c>
      <c r="BI321" s="139">
        <f>IF(N321="nulová",J321,0)</f>
        <v>0</v>
      </c>
      <c r="BJ321" s="16" t="s">
        <v>79</v>
      </c>
      <c r="BK321" s="139">
        <f>ROUND(I321*H321,2)</f>
        <v>0</v>
      </c>
      <c r="BL321" s="16" t="s">
        <v>513</v>
      </c>
      <c r="BM321" s="138" t="s">
        <v>531</v>
      </c>
    </row>
    <row r="322" spans="2:65" s="1" customFormat="1" ht="19.5">
      <c r="B322" s="31"/>
      <c r="D322" s="141" t="s">
        <v>305</v>
      </c>
      <c r="F322" s="171" t="s">
        <v>532</v>
      </c>
      <c r="I322" s="172"/>
      <c r="L322" s="31"/>
      <c r="M322" s="173"/>
      <c r="T322" s="55"/>
      <c r="AT322" s="16" t="s">
        <v>305</v>
      </c>
      <c r="AU322" s="16" t="s">
        <v>79</v>
      </c>
    </row>
    <row r="323" spans="2:65" s="1" customFormat="1" ht="16.5" customHeight="1">
      <c r="B323" s="31"/>
      <c r="C323" s="127" t="s">
        <v>533</v>
      </c>
      <c r="D323" s="127" t="s">
        <v>117</v>
      </c>
      <c r="E323" s="128" t="s">
        <v>534</v>
      </c>
      <c r="F323" s="129" t="s">
        <v>535</v>
      </c>
      <c r="G323" s="130" t="s">
        <v>512</v>
      </c>
      <c r="H323" s="131">
        <v>1</v>
      </c>
      <c r="I323" s="132"/>
      <c r="J323" s="131">
        <f>ROUND(I323*H323,2)</f>
        <v>0</v>
      </c>
      <c r="K323" s="133"/>
      <c r="L323" s="31"/>
      <c r="M323" s="134" t="s">
        <v>1</v>
      </c>
      <c r="N323" s="135" t="s">
        <v>39</v>
      </c>
      <c r="P323" s="136">
        <f>O323*H323</f>
        <v>0</v>
      </c>
      <c r="Q323" s="136">
        <v>0</v>
      </c>
      <c r="R323" s="136">
        <f>Q323*H323</f>
        <v>0</v>
      </c>
      <c r="S323" s="136">
        <v>0</v>
      </c>
      <c r="T323" s="137">
        <f>S323*H323</f>
        <v>0</v>
      </c>
      <c r="AR323" s="138" t="s">
        <v>513</v>
      </c>
      <c r="AT323" s="138" t="s">
        <v>117</v>
      </c>
      <c r="AU323" s="138" t="s">
        <v>79</v>
      </c>
      <c r="AY323" s="16" t="s">
        <v>115</v>
      </c>
      <c r="BE323" s="139">
        <f>IF(N323="základní",J323,0)</f>
        <v>0</v>
      </c>
      <c r="BF323" s="139">
        <f>IF(N323="snížená",J323,0)</f>
        <v>0</v>
      </c>
      <c r="BG323" s="139">
        <f>IF(N323="zákl. přenesená",J323,0)</f>
        <v>0</v>
      </c>
      <c r="BH323" s="139">
        <f>IF(N323="sníž. přenesená",J323,0)</f>
        <v>0</v>
      </c>
      <c r="BI323" s="139">
        <f>IF(N323="nulová",J323,0)</f>
        <v>0</v>
      </c>
      <c r="BJ323" s="16" t="s">
        <v>79</v>
      </c>
      <c r="BK323" s="139">
        <f>ROUND(I323*H323,2)</f>
        <v>0</v>
      </c>
      <c r="BL323" s="16" t="s">
        <v>513</v>
      </c>
      <c r="BM323" s="138" t="s">
        <v>536</v>
      </c>
    </row>
    <row r="324" spans="2:65" s="1" customFormat="1" ht="19.5">
      <c r="B324" s="31"/>
      <c r="D324" s="141" t="s">
        <v>305</v>
      </c>
      <c r="F324" s="171" t="s">
        <v>532</v>
      </c>
      <c r="I324" s="172"/>
      <c r="L324" s="31"/>
      <c r="M324" s="174"/>
      <c r="N324" s="175"/>
      <c r="O324" s="175"/>
      <c r="P324" s="175"/>
      <c r="Q324" s="175"/>
      <c r="R324" s="175"/>
      <c r="S324" s="175"/>
      <c r="T324" s="176"/>
      <c r="AT324" s="16" t="s">
        <v>305</v>
      </c>
      <c r="AU324" s="16" t="s">
        <v>79</v>
      </c>
    </row>
    <row r="325" spans="2:65" s="1" customFormat="1" ht="6.95" customHeight="1">
      <c r="B325" s="43"/>
      <c r="C325" s="44"/>
      <c r="D325" s="44"/>
      <c r="E325" s="44"/>
      <c r="F325" s="44"/>
      <c r="G325" s="44"/>
      <c r="H325" s="44"/>
      <c r="I325" s="44"/>
      <c r="J325" s="44"/>
      <c r="K325" s="44"/>
      <c r="L325" s="31"/>
    </row>
  </sheetData>
  <sheetProtection algorithmName="SHA-512" hashValue="WF+gizjnwzfX1WTSPy13JZrpCh11pUf5i5u3n8KnMX9alNcxULLKrEXLdk93xt0eQrolpsTVvePf8r/MPkyMfw==" saltValue="UwJ0zNtgi/3hoRpfY2ots/MFWe9s9HKxEauObo4EkwhkjnmwkWaDSa6ljincYXwrb54mSl/Qryz3A3GvJYUUyQ==" spinCount="100000" sheet="1" objects="1" scenarios="1" formatColumns="0" formatRows="0" autoFilter="0"/>
  <autoFilter ref="C123:K324" xr:uid="{00000000-0009-0000-0000-000001000000}"/>
  <mergeCells count="6">
    <mergeCell ref="E116:H116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3c07b0-bec8-415c-85a1-5a72904ae79e" xsi:nil="true"/>
    <lcf76f155ced4ddcb4097134ff3c332f xmlns="172744d7-b7d2-47ac-8879-e5385efed73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B17A6720D00F458F7F3E09855E2E40" ma:contentTypeVersion="13" ma:contentTypeDescription="Vytvoří nový dokument" ma:contentTypeScope="" ma:versionID="f7628296c8c6c7ddf637989efa0fe964">
  <xsd:schema xmlns:xsd="http://www.w3.org/2001/XMLSchema" xmlns:xs="http://www.w3.org/2001/XMLSchema" xmlns:p="http://schemas.microsoft.com/office/2006/metadata/properties" xmlns:ns2="172744d7-b7d2-47ac-8879-e5385efed730" xmlns:ns3="193c07b0-bec8-415c-85a1-5a72904ae79e" targetNamespace="http://schemas.microsoft.com/office/2006/metadata/properties" ma:root="true" ma:fieldsID="a25998a609390d2bab007caef9da14ac" ns2:_="" ns3:_="">
    <xsd:import namespace="172744d7-b7d2-47ac-8879-e5385efed730"/>
    <xsd:import namespace="193c07b0-bec8-415c-85a1-5a72904ae7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2744d7-b7d2-47ac-8879-e5385efed7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053d4f19-23b6-45fa-833f-bf57fbe27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3c07b0-bec8-415c-85a1-5a72904ae79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Sloupec zachycení celé taxonomie" ma:hidden="true" ma:list="{3806b3bf-83be-4400-a312-e8b3fe9d6985}" ma:internalName="TaxCatchAll" ma:showField="CatchAllData" ma:web="193c07b0-bec8-415c-85a1-5a72904ae7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94CD8C-E6B2-4EE8-B9B8-424599C74603}">
  <ds:schemaRefs>
    <ds:schemaRef ds:uri="http://schemas.microsoft.com/office/2006/metadata/properties"/>
    <ds:schemaRef ds:uri="http://schemas.microsoft.com/office/infopath/2007/PartnerControls"/>
    <ds:schemaRef ds:uri="193c07b0-bec8-415c-85a1-5a72904ae79e"/>
    <ds:schemaRef ds:uri="172744d7-b7d2-47ac-8879-e5385efed730"/>
  </ds:schemaRefs>
</ds:datastoreItem>
</file>

<file path=customXml/itemProps2.xml><?xml version="1.0" encoding="utf-8"?>
<ds:datastoreItem xmlns:ds="http://schemas.openxmlformats.org/officeDocument/2006/customXml" ds:itemID="{0C7C2534-4292-4E2D-A04E-B53D430F89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2744d7-b7d2-47ac-8879-e5385efed730"/>
    <ds:schemaRef ds:uri="193c07b0-bec8-415c-85a1-5a72904ae7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47ECEA-01CE-45D5-A293-06991D8563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SONA6730 - Ostrov - Hlavn...</vt:lpstr>
      <vt:lpstr>'Rekapitulace stavby'!Názvy_tisku</vt:lpstr>
      <vt:lpstr>'SONA6730 - Ostrov - Hlavn...'!Názvy_tisku</vt:lpstr>
      <vt:lpstr>'Rekapitulace stavby'!Oblast_tisku</vt:lpstr>
      <vt:lpstr>'SONA6730 - Ostrov - Hlavn...'!Oblast_tisku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SN-PC\SN</dc:creator>
  <cp:keywords/>
  <dc:description/>
  <cp:lastModifiedBy>Irena Kříbková</cp:lastModifiedBy>
  <cp:revision/>
  <dcterms:created xsi:type="dcterms:W3CDTF">2022-05-30T08:07:01Z</dcterms:created>
  <dcterms:modified xsi:type="dcterms:W3CDTF">2026-01-23T07:32:16Z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0x010100AEB17A6720D00F458F7F3E09855E2E40</vt:lpwstr>
  </property>
  <property fmtid="{D5CDD505-2E9C-101B-9397-08002B2CF9AE}" pid="3" name="Order">
    <vt:r8>1780000</vt:r8>
  </property>
  <property fmtid="{D5CDD505-2E9C-101B-9397-08002B2CF9AE}" pid="4" name="MediaServiceImageTags">
    <vt:lpwstr/>
  </property>
</Properties>
</file>