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ostrovcz.sharepoint.com/OMIS/DokumentyInterni/OMIS/EZAK/2025/2534 Kl - Oprava střechy bytového domu Hlavní 859-864 - stavba - 2.vyhlášení/"/>
    </mc:Choice>
  </mc:AlternateContent>
  <xr:revisionPtr revIDLastSave="1" documentId="11_6E82051BB4533B4651A421E2CA843F4FA42BB96C" xr6:coauthVersionLast="47" xr6:coauthVersionMax="47" xr10:uidLastSave="{48E9486C-D6FB-421D-8FF0-984E70C7DD68}"/>
  <bookViews>
    <workbookView xWindow="-120" yWindow="-120" windowWidth="29040" windowHeight="15720" activeTab="1" xr2:uid="{00000000-000D-0000-FFFF-FFFF00000000}"/>
  </bookViews>
  <sheets>
    <sheet name="Rekapitulace stavby" sheetId="1" r:id="rId1"/>
    <sheet name="09062025 - Výměna střešní..." sheetId="2" r:id="rId2"/>
  </sheets>
  <definedNames>
    <definedName name="_xlnm._FilterDatabase" localSheetId="1" hidden="1">'09062025 - Výměna střešní...'!$C$129:$K$164</definedName>
    <definedName name="_xlnm.Print_Titles" localSheetId="1">'09062025 - Výměna střešní...'!$129:$129</definedName>
    <definedName name="_xlnm.Print_Titles" localSheetId="0">'Rekapitulace stavby'!$92:$92</definedName>
    <definedName name="_xlnm.Print_Area" localSheetId="1">'09062025 - Výměna střešní...'!$C$4:$J$76,'09062025 - Výměna střešní...'!$C$82:$J$113,'09062025 - Výměna střešní...'!$C$119:$J$164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T137" i="2"/>
  <c r="R138" i="2"/>
  <c r="R137" i="2" s="1"/>
  <c r="P138" i="2"/>
  <c r="P137" i="2"/>
  <c r="BI135" i="2"/>
  <c r="BH135" i="2"/>
  <c r="BG135" i="2"/>
  <c r="BE135" i="2"/>
  <c r="T135" i="2"/>
  <c r="T134" i="2"/>
  <c r="R135" i="2"/>
  <c r="R134" i="2"/>
  <c r="P135" i="2"/>
  <c r="P134" i="2"/>
  <c r="BI133" i="2"/>
  <c r="BH133" i="2"/>
  <c r="BG133" i="2"/>
  <c r="BE133" i="2"/>
  <c r="T133" i="2"/>
  <c r="T132" i="2"/>
  <c r="T131" i="2" s="1"/>
  <c r="R133" i="2"/>
  <c r="R132" i="2"/>
  <c r="R131" i="2"/>
  <c r="P133" i="2"/>
  <c r="P132" i="2"/>
  <c r="P131" i="2" s="1"/>
  <c r="F126" i="2"/>
  <c r="F124" i="2"/>
  <c r="E122" i="2"/>
  <c r="BI111" i="2"/>
  <c r="BH111" i="2"/>
  <c r="BG111" i="2"/>
  <c r="BE111" i="2"/>
  <c r="BI110" i="2"/>
  <c r="BH110" i="2"/>
  <c r="BG110" i="2"/>
  <c r="BF110" i="2"/>
  <c r="BE110" i="2"/>
  <c r="BI109" i="2"/>
  <c r="BH109" i="2"/>
  <c r="BG109" i="2"/>
  <c r="BF109" i="2"/>
  <c r="BE109" i="2"/>
  <c r="BI108" i="2"/>
  <c r="BH108" i="2"/>
  <c r="BG108" i="2"/>
  <c r="BF108" i="2"/>
  <c r="BE108" i="2"/>
  <c r="BI107" i="2"/>
  <c r="BH107" i="2"/>
  <c r="BG107" i="2"/>
  <c r="BF107" i="2"/>
  <c r="BE107" i="2"/>
  <c r="BI106" i="2"/>
  <c r="BH106" i="2"/>
  <c r="BG106" i="2"/>
  <c r="BF106" i="2"/>
  <c r="BE106" i="2"/>
  <c r="F89" i="2"/>
  <c r="F87" i="2"/>
  <c r="E85" i="2"/>
  <c r="J22" i="2"/>
  <c r="E22" i="2"/>
  <c r="J127" i="2"/>
  <c r="J21" i="2"/>
  <c r="J19" i="2"/>
  <c r="E19" i="2"/>
  <c r="J89" i="2" s="1"/>
  <c r="J18" i="2"/>
  <c r="J16" i="2"/>
  <c r="E16" i="2"/>
  <c r="F127" i="2" s="1"/>
  <c r="J15" i="2"/>
  <c r="J10" i="2"/>
  <c r="J124" i="2"/>
  <c r="L90" i="1"/>
  <c r="AM90" i="1"/>
  <c r="AM89" i="1"/>
  <c r="L89" i="1"/>
  <c r="AM87" i="1"/>
  <c r="L87" i="1"/>
  <c r="L85" i="1"/>
  <c r="L84" i="1"/>
  <c r="J149" i="2"/>
  <c r="BK142" i="2"/>
  <c r="J157" i="2"/>
  <c r="BK152" i="2"/>
  <c r="BK140" i="2"/>
  <c r="J164" i="2"/>
  <c r="BK160" i="2"/>
  <c r="J153" i="2"/>
  <c r="BK156" i="2"/>
  <c r="BK151" i="2"/>
  <c r="J143" i="2"/>
  <c r="J152" i="2"/>
  <c r="J148" i="2"/>
  <c r="BK146" i="2"/>
  <c r="J138" i="2"/>
  <c r="BK153" i="2"/>
  <c r="J150" i="2"/>
  <c r="BK143" i="2"/>
  <c r="J133" i="2"/>
  <c r="J163" i="2"/>
  <c r="J162" i="2"/>
  <c r="J160" i="2"/>
  <c r="J159" i="2"/>
  <c r="BK138" i="2"/>
  <c r="BK155" i="2"/>
  <c r="BK149" i="2"/>
  <c r="J144" i="2"/>
  <c r="AS94" i="1"/>
  <c r="BK150" i="2"/>
  <c r="J140" i="2"/>
  <c r="J155" i="2"/>
  <c r="BK144" i="2"/>
  <c r="J135" i="2"/>
  <c r="BK163" i="2"/>
  <c r="J161" i="2"/>
  <c r="BK157" i="2"/>
  <c r="BK147" i="2"/>
  <c r="BK133" i="2"/>
  <c r="J156" i="2"/>
  <c r="J147" i="2"/>
  <c r="J141" i="2"/>
  <c r="J154" i="2"/>
  <c r="J151" i="2"/>
  <c r="BK141" i="2"/>
  <c r="BK164" i="2"/>
  <c r="BK162" i="2"/>
  <c r="BK161" i="2"/>
  <c r="BK159" i="2"/>
  <c r="BK148" i="2"/>
  <c r="BK135" i="2"/>
  <c r="BK154" i="2"/>
  <c r="J146" i="2"/>
  <c r="J142" i="2"/>
  <c r="T139" i="2" l="1"/>
  <c r="T136" i="2" s="1"/>
  <c r="T130" i="2" s="1"/>
  <c r="R145" i="2"/>
  <c r="BK158" i="2"/>
  <c r="J158" i="2" s="1"/>
  <c r="J102" i="2" s="1"/>
  <c r="BK145" i="2"/>
  <c r="J145" i="2" s="1"/>
  <c r="J101" i="2" s="1"/>
  <c r="P158" i="2"/>
  <c r="P139" i="2"/>
  <c r="P136" i="2" s="1"/>
  <c r="P130" i="2" s="1"/>
  <c r="AU95" i="1" s="1"/>
  <c r="AU94" i="1" s="1"/>
  <c r="R158" i="2"/>
  <c r="BK139" i="2"/>
  <c r="J139" i="2" s="1"/>
  <c r="J100" i="2" s="1"/>
  <c r="R139" i="2"/>
  <c r="R136" i="2" s="1"/>
  <c r="R130" i="2" s="1"/>
  <c r="P145" i="2"/>
  <c r="T145" i="2"/>
  <c r="T158" i="2"/>
  <c r="BK134" i="2"/>
  <c r="J134" i="2" s="1"/>
  <c r="J97" i="2" s="1"/>
  <c r="BK137" i="2"/>
  <c r="J137" i="2" s="1"/>
  <c r="J99" i="2" s="1"/>
  <c r="BK132" i="2"/>
  <c r="J132" i="2" s="1"/>
  <c r="J96" i="2" s="1"/>
  <c r="J87" i="2"/>
  <c r="J90" i="2"/>
  <c r="J126" i="2"/>
  <c r="BF141" i="2"/>
  <c r="BF142" i="2"/>
  <c r="BF143" i="2"/>
  <c r="BF144" i="2"/>
  <c r="F90" i="2"/>
  <c r="BF146" i="2"/>
  <c r="BF152" i="2"/>
  <c r="BF157" i="2"/>
  <c r="BF159" i="2"/>
  <c r="BF160" i="2"/>
  <c r="BF161" i="2"/>
  <c r="BF162" i="2"/>
  <c r="BF163" i="2"/>
  <c r="BF164" i="2"/>
  <c r="BF133" i="2"/>
  <c r="BF149" i="2"/>
  <c r="BF150" i="2"/>
  <c r="BF154" i="2"/>
  <c r="BF156" i="2"/>
  <c r="BF135" i="2"/>
  <c r="BF138" i="2"/>
  <c r="BF140" i="2"/>
  <c r="BF147" i="2"/>
  <c r="BF148" i="2"/>
  <c r="BF151" i="2"/>
  <c r="BF153" i="2"/>
  <c r="BF155" i="2"/>
  <c r="F33" i="2"/>
  <c r="AZ95" i="1" s="1"/>
  <c r="AZ94" i="1" s="1"/>
  <c r="W29" i="1" s="1"/>
  <c r="F36" i="2"/>
  <c r="BC95" i="1" s="1"/>
  <c r="BC94" i="1" s="1"/>
  <c r="W32" i="1" s="1"/>
  <c r="F35" i="2"/>
  <c r="BB95" i="1"/>
  <c r="BB94" i="1"/>
  <c r="AX94" i="1"/>
  <c r="F37" i="2"/>
  <c r="BD95" i="1" s="1"/>
  <c r="BD94" i="1" s="1"/>
  <c r="W33" i="1" s="1"/>
  <c r="J33" i="2"/>
  <c r="AV95" i="1"/>
  <c r="BK131" i="2" l="1"/>
  <c r="J131" i="2"/>
  <c r="J95" i="2"/>
  <c r="BK136" i="2"/>
  <c r="J136" i="2"/>
  <c r="J98" i="2"/>
  <c r="AY94" i="1"/>
  <c r="W31" i="1"/>
  <c r="AV94" i="1"/>
  <c r="AK29" i="1"/>
  <c r="BK130" i="2" l="1"/>
  <c r="J130" i="2"/>
  <c r="J94" i="2"/>
  <c r="J28" i="2"/>
  <c r="J111" i="2" s="1"/>
  <c r="BF111" i="2" s="1"/>
  <c r="J34" i="2" s="1"/>
  <c r="AW95" i="1" s="1"/>
  <c r="AT95" i="1" s="1"/>
  <c r="J105" i="2" l="1"/>
  <c r="J29" i="2"/>
  <c r="J30" i="2"/>
  <c r="AG95" i="1"/>
  <c r="AG94" i="1"/>
  <c r="AK26" i="1" s="1"/>
  <c r="F34" i="2"/>
  <c r="BA95" i="1"/>
  <c r="BA94" i="1"/>
  <c r="AW94" i="1"/>
  <c r="AK30" i="1"/>
  <c r="AN95" i="1" l="1"/>
  <c r="J39" i="2"/>
  <c r="AK35" i="1"/>
  <c r="W30" i="1"/>
  <c r="J113" i="2"/>
  <c r="AT94" i="1"/>
  <c r="AN94" i="1" l="1"/>
</calcChain>
</file>

<file path=xl/sharedStrings.xml><?xml version="1.0" encoding="utf-8"?>
<sst xmlns="http://schemas.openxmlformats.org/spreadsheetml/2006/main" count="692" uniqueCount="248">
  <si>
    <t>Export Komplet</t>
  </si>
  <si>
    <t/>
  </si>
  <si>
    <t>2.0</t>
  </si>
  <si>
    <t>ZAMOK</t>
  </si>
  <si>
    <t>False</t>
  </si>
  <si>
    <t>{7daa5f49-e927-45c1-bdd5-8409aeff325d}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</si>
  <si>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</si>
  <si>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</si>
  <si>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</si>
  <si>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</si>
  <si>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</si>
  <si>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</si>
  <si>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</si>
  <si>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</si>
  <si>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09062025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</si>
  <si>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</si>
  <si>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</si>
  <si>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střešní krytiny č.p. 859-864</t>
  </si>
  <si>
    <t>KSO:</t>
  </si>
  <si>
    <t>CC-CZ:</t>
  </si>
  <si>
    <t>Místo:</t>
  </si>
  <si>
    <t>Hlavní 859-864</t>
  </si>
  <si>
    <t>Datum:</t>
  </si>
  <si>
    <t>Zadavatel:</t>
  </si>
  <si>
    <t>IČ:</t>
  </si>
  <si>
    <t>00254843</t>
  </si>
  <si>
    <t>Město Ostrov</t>
  </si>
  <si>
    <t>DIČ:</t>
  </si>
  <si>
    <t>CZ00254843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</si>
  <si>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</si>
  <si>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</si>
  <si>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</si>
  <si>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</si>
  <si>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</si>
  <si>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</si>
  <si>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</si>
  <si>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</si>
  <si>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</si>
  <si>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</si>
  <si>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</si>
  <si>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</si>
  <si>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</si>
  <si>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</si>
  <si>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</si>
  <si>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</si>
  <si>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</si>
  <si>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</si>
  <si>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</si>
  <si>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</si>
  <si>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</si>
  <si>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</si>
  <si>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</si>
  <si>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</si>
  <si>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</si>
  <si>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</si>
  <si>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</si>
  <si>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</si>
  <si>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</si>
  <si>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</si>
  <si>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</si>
  <si>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</si>
  <si>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</si>
  <si>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</si>
  <si>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</si>
  <si>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</si>
  <si>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</si>
  <si>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</si>
  <si>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</si>
  <si>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</si>
  <si>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</si>
  <si>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</si>
  <si>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</si>
  <si>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</si>
  <si>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</si>
  <si>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</si>
  <si>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</si>
  <si>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</si>
  <si>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</si>
  <si>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</si>
  <si>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</si>
  <si>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</si>
  <si>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</si>
  <si>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</si>
  <si>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</si>
  <si>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</si>
  <si>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</si>
  <si>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</si>
  <si>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</si>
  <si>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</si>
  <si>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</si>
  <si>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</si>
  <si>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</si>
  <si>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</si>
  <si>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</si>
  <si>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</si>
  <si>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</si>
  <si>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</si>
  <si>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</si>
  <si>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765 - Krytina skládaná</t>
  </si>
  <si>
    <t>2) Ostatní náklady</t>
  </si>
  <si>
    <t>Zařízení staveniště</t>
  </si>
  <si>
    <t>VRN</t>
  </si>
  <si>
    <t>2</t>
  </si>
  <si>
    <t>Projektové práce</t>
  </si>
  <si>
    <t>Územní vlivy</t>
  </si>
  <si>
    <t>Provozní vlivy</t>
  </si>
  <si>
    <t>Jiné VRN</t>
  </si>
  <si>
    <t>Kompletační činnost</t>
  </si>
  <si>
    <t>KOMPLETACNA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</si>
  <si>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</si>
  <si>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</si>
  <si>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</si>
  <si>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</si>
  <si>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</si>
  <si>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</si>
  <si>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</si>
  <si>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</si>
  <si>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</si>
  <si>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</si>
  <si>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</si>
  <si>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</si>
  <si>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</si>
  <si>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</si>
  <si>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</si>
  <si>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</si>
  <si>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</si>
  <si>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</si>
  <si>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</si>
  <si>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25</t>
  </si>
  <si>
    <t>K</t>
  </si>
  <si>
    <t>94542111R</t>
  </si>
  <si>
    <t>Provedení prací z plošiny</t>
  </si>
  <si>
    <t>hod</t>
  </si>
  <si>
    <t>4</t>
  </si>
  <si>
    <t>1667971526</t>
  </si>
  <si>
    <t>997</t>
  </si>
  <si>
    <t>Doprava suti a vybouraných hmot</t>
  </si>
  <si>
    <t>26</t>
  </si>
  <si>
    <t>99701360R</t>
  </si>
  <si>
    <t>Poplatek za uložení na skládce (skládkovné) stavebního odpadu</t>
  </si>
  <si>
    <t>t</t>
  </si>
  <si>
    <t>787016684</t>
  </si>
  <si>
    <t>PSV</t>
  </si>
  <si>
    <t>Práce a dodávky PSV</t>
  </si>
  <si>
    <t>741</t>
  </si>
  <si>
    <t>Elektroinstalace - silnoproud</t>
  </si>
  <si>
    <t>24</t>
  </si>
  <si>
    <t>74142000R</t>
  </si>
  <si>
    <t>Demontáž + D a M nového hromosvodu</t>
  </si>
  <si>
    <t>m</t>
  </si>
  <si>
    <t>16</t>
  </si>
  <si>
    <t>1415175094</t>
  </si>
  <si>
    <t>762</t>
  </si>
  <si>
    <t>Konstrukce tesařské</t>
  </si>
  <si>
    <t>17</t>
  </si>
  <si>
    <t>762341210</t>
  </si>
  <si>
    <t>Montáž bednění střech rovných a šikmých sklonu do 60° z hrubých prken na sraz tl do 32 mm</t>
  </si>
  <si>
    <t>m2</t>
  </si>
  <si>
    <t>-823111032</t>
  </si>
  <si>
    <t>18</t>
  </si>
  <si>
    <t>M</t>
  </si>
  <si>
    <t>60515111</t>
  </si>
  <si>
    <t>řezivo jehličnaté boční prkno 20-30mm</t>
  </si>
  <si>
    <t>m3</t>
  </si>
  <si>
    <t>32</t>
  </si>
  <si>
    <t>327857903</t>
  </si>
  <si>
    <t>19</t>
  </si>
  <si>
    <t>762342211</t>
  </si>
  <si>
    <t>Montáž laťování na střechách jednoduchých sklonu do 60° osové vzdálenosti do 150 mm</t>
  </si>
  <si>
    <t>455954364</t>
  </si>
  <si>
    <t>20</t>
  </si>
  <si>
    <t>60514106</t>
  </si>
  <si>
    <t>řezivo jehličnaté lať pevnostní třída S10-13 průřez 40x60mm</t>
  </si>
  <si>
    <t>781917115</t>
  </si>
  <si>
    <t>998762113</t>
  </si>
  <si>
    <t>Přesun hmot tonážní pro kce tesařské s omezením mechanizace v objektech v přes 12 do 24 m</t>
  </si>
  <si>
    <t>-718292414</t>
  </si>
  <si>
    <t>764</t>
  </si>
  <si>
    <t>Konstrukce klempířské</t>
  </si>
  <si>
    <t>764001891</t>
  </si>
  <si>
    <t>Demontáž úžlabí do suti</t>
  </si>
  <si>
    <t>588766972</t>
  </si>
  <si>
    <t>5</t>
  </si>
  <si>
    <t>764002871</t>
  </si>
  <si>
    <t>Demontáž lemování zdí do suti</t>
  </si>
  <si>
    <t>551872919</t>
  </si>
  <si>
    <t>6</t>
  </si>
  <si>
    <t>764004801</t>
  </si>
  <si>
    <t>Demontáž podokapního žlabu do suti</t>
  </si>
  <si>
    <t>-551446114</t>
  </si>
  <si>
    <t>7</t>
  </si>
  <si>
    <t>764004841</t>
  </si>
  <si>
    <t>Demontáž háku do suti</t>
  </si>
  <si>
    <t>kus</t>
  </si>
  <si>
    <t>-564497289</t>
  </si>
  <si>
    <t>8</t>
  </si>
  <si>
    <t>764004861</t>
  </si>
  <si>
    <t>Demontáž svodu do suti</t>
  </si>
  <si>
    <t>383912693</t>
  </si>
  <si>
    <t>11</t>
  </si>
  <si>
    <t>764011406</t>
  </si>
  <si>
    <t>Podkladní plech z PZ plechu pro hřebeny, nároží, úžlabí nebo okapové hrany tl 0,55 mm rš 500 mm</t>
  </si>
  <si>
    <t>1727044451</t>
  </si>
  <si>
    <t>14</t>
  </si>
  <si>
    <t>764111643</t>
  </si>
  <si>
    <t>Krytina střechy rovné drážkováním ze svitků z Pz plechu s povrchovou úpravou do rš 670 mm sklonu přes 30 do 60°</t>
  </si>
  <si>
    <t>-2006303925</t>
  </si>
  <si>
    <t>764211405</t>
  </si>
  <si>
    <t>Oplechování větraného hřebene s větrací mřížkou z Pz plechu rš 400 mm</t>
  </si>
  <si>
    <t>207119261</t>
  </si>
  <si>
    <t>13</t>
  </si>
  <si>
    <t>764211466</t>
  </si>
  <si>
    <t>Oplechování úžlabí z Pz plechu rš 500 mm</t>
  </si>
  <si>
    <t>-1899663649</t>
  </si>
  <si>
    <t>10</t>
  </si>
  <si>
    <t>764541305</t>
  </si>
  <si>
    <t>Žlab podokapní půlkruhový z TiZn lesklého plechu rš 330 mm</t>
  </si>
  <si>
    <t>604854122</t>
  </si>
  <si>
    <t>764548324</t>
  </si>
  <si>
    <t>Kruhový svod včetně objímek, kolen, odskoků z TiZn lesklého plechu průměru 120 mm</t>
  </si>
  <si>
    <t>562167548</t>
  </si>
  <si>
    <t>22</t>
  </si>
  <si>
    <t>998764113</t>
  </si>
  <si>
    <t>Přesun hmot tonážní pro konstrukce klempířské s omezením mechanizace v objektech v přes 12 do 24 m</t>
  </si>
  <si>
    <t>-1517215098</t>
  </si>
  <si>
    <t>765</t>
  </si>
  <si>
    <t>Krytina skládaná</t>
  </si>
  <si>
    <t>765131801</t>
  </si>
  <si>
    <t>Demontáž vláknocementové skládané krytiny sklonu do 30° do suti</t>
  </si>
  <si>
    <t>-1459083350</t>
  </si>
  <si>
    <t>3</t>
  </si>
  <si>
    <t>765131821</t>
  </si>
  <si>
    <t>Demontáž hřebene nebo nároží z hřebenáčů vláknocementové skládané krytiny sklonu do 30° do suti</t>
  </si>
  <si>
    <t>-849196181</t>
  </si>
  <si>
    <t>15</t>
  </si>
  <si>
    <t>765191023</t>
  </si>
  <si>
    <t>Montáž pojistné hydroizolační nebo parotěsné kladené ve sklonu přes 20° s lepenými spoji na bednění</t>
  </si>
  <si>
    <t>-1974692482</t>
  </si>
  <si>
    <t>28329036</t>
  </si>
  <si>
    <t>fólie kontaktní difuzně propustná pro doplňkovou hydroizolační vrstvu, třívrstvá mikroporézní PP 150g/m2 s integrovanou samolepící páskou</t>
  </si>
  <si>
    <t>1119079546</t>
  </si>
  <si>
    <t>765191901</t>
  </si>
  <si>
    <t>Demontáž pojistné hydroizolační fólie kladené ve sklonu do 30°</t>
  </si>
  <si>
    <t>1235911712</t>
  </si>
  <si>
    <t>23</t>
  </si>
  <si>
    <t>998765113</t>
  </si>
  <si>
    <t>Přesun hmot tonážní pro krytiny skládané s omezením mechanizace v objektech v přes 12 do 24 m</t>
  </si>
  <si>
    <t>2025615126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</si>
</sst>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1" fillId="4" borderId="0" xfId="0" applyFont="1" applyFill="1" applyAlignment="1">
      <alignment horizontal="left" vertical="center"/>
    </xf>
    <xf numFmtId="4" fontId="21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>
      <alignment horizontal="center" vertical="center"/>
    </xf>
    <xf numFmtId="49" fontId="31" fillId="0" borderId="22" xfId="0" applyNumberFormat="1" applyFont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center" vertical="center" wrapText="1"/>
    </xf>
    <xf numFmtId="167" fontId="31" fillId="0" borderId="22" xfId="0" applyNumberFormat="1" applyFont="1" applyBorder="1" applyAlignment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BE35" sqref="BE35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69" t="s">
        <v>14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R5" s="16"/>
      <c r="BE5" s="166" t="s">
        <v>15</v>
      </c>
      <c r="BS5" s="13" t="s">
        <v>6</v>
      </c>
    </row>
    <row r="6" spans="1:74" ht="36.950000000000003" customHeight="1">
      <c r="B6" s="16"/>
      <c r="D6" s="22" t="s">
        <v>16</v>
      </c>
      <c r="K6" s="171" t="s">
        <v>17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R6" s="16"/>
      <c r="BE6" s="167"/>
      <c r="BS6" s="13" t="s">
        <v>6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67"/>
      <c r="BS7" s="13" t="s">
        <v>6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08">
        <v>45832</v>
      </c>
      <c r="AR8" s="16"/>
      <c r="BE8" s="167"/>
      <c r="BS8" s="13" t="s">
        <v>6</v>
      </c>
    </row>
    <row r="9" spans="1:74" ht="14.45" customHeight="1">
      <c r="B9" s="16"/>
      <c r="AR9" s="16"/>
      <c r="BE9" s="167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25</v>
      </c>
      <c r="AR10" s="16"/>
      <c r="BE10" s="167"/>
      <c r="BS10" s="13" t="s">
        <v>6</v>
      </c>
    </row>
    <row r="11" spans="1:74" ht="18.399999999999999" customHeight="1">
      <c r="B11" s="16"/>
      <c r="E11" s="21" t="s">
        <v>26</v>
      </c>
      <c r="AK11" s="23" t="s">
        <v>27</v>
      </c>
      <c r="AN11" s="21" t="s">
        <v>28</v>
      </c>
      <c r="AR11" s="16"/>
      <c r="BE11" s="167"/>
      <c r="BS11" s="13" t="s">
        <v>6</v>
      </c>
    </row>
    <row r="12" spans="1:74" ht="6.95" customHeight="1">
      <c r="B12" s="16"/>
      <c r="AR12" s="16"/>
      <c r="BE12" s="167"/>
      <c r="BS12" s="13" t="s">
        <v>6</v>
      </c>
    </row>
    <row r="13" spans="1:74" ht="12" customHeight="1">
      <c r="B13" s="16"/>
      <c r="D13" s="23" t="s">
        <v>29</v>
      </c>
      <c r="AK13" s="23" t="s">
        <v>24</v>
      </c>
      <c r="AN13" s="25" t="s">
        <v>30</v>
      </c>
      <c r="AR13" s="16"/>
      <c r="BE13" s="167"/>
      <c r="BS13" s="13" t="s">
        <v>6</v>
      </c>
    </row>
    <row r="14" spans="1:74" ht="12.75">
      <c r="B14" s="16"/>
      <c r="E14" s="172" t="s">
        <v>30</v>
      </c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23" t="s">
        <v>27</v>
      </c>
      <c r="AN14" s="25" t="s">
        <v>30</v>
      </c>
      <c r="AR14" s="16"/>
      <c r="BE14" s="167"/>
      <c r="BS14" s="13" t="s">
        <v>6</v>
      </c>
    </row>
    <row r="15" spans="1:74" ht="6.95" customHeight="1">
      <c r="B15" s="16"/>
      <c r="AR15" s="16"/>
      <c r="BE15" s="167"/>
      <c r="BS15" s="13" t="s">
        <v>4</v>
      </c>
    </row>
    <row r="16" spans="1:74" ht="12" customHeight="1">
      <c r="B16" s="16"/>
      <c r="D16" s="23" t="s">
        <v>31</v>
      </c>
      <c r="AK16" s="23" t="s">
        <v>24</v>
      </c>
      <c r="AN16" s="21" t="s">
        <v>1</v>
      </c>
      <c r="AR16" s="16"/>
      <c r="BE16" s="167"/>
      <c r="BS16" s="13" t="s">
        <v>4</v>
      </c>
    </row>
    <row r="17" spans="2:71" ht="18.399999999999999" customHeight="1">
      <c r="B17" s="16"/>
      <c r="E17" s="21" t="s">
        <v>32</v>
      </c>
      <c r="AK17" s="23" t="s">
        <v>27</v>
      </c>
      <c r="AN17" s="21" t="s">
        <v>1</v>
      </c>
      <c r="AR17" s="16"/>
      <c r="BE17" s="167"/>
      <c r="BS17" s="13" t="s">
        <v>33</v>
      </c>
    </row>
    <row r="18" spans="2:71" ht="6.95" customHeight="1">
      <c r="B18" s="16"/>
      <c r="AR18" s="16"/>
      <c r="BE18" s="167"/>
      <c r="BS18" s="13" t="s">
        <v>6</v>
      </c>
    </row>
    <row r="19" spans="2:71" ht="12" customHeight="1">
      <c r="B19" s="16"/>
      <c r="D19" s="23" t="s">
        <v>34</v>
      </c>
      <c r="AK19" s="23" t="s">
        <v>24</v>
      </c>
      <c r="AN19" s="21" t="s">
        <v>1</v>
      </c>
      <c r="AR19" s="16"/>
      <c r="BE19" s="167"/>
      <c r="BS19" s="13" t="s">
        <v>6</v>
      </c>
    </row>
    <row r="20" spans="2:71" ht="18.399999999999999" customHeight="1">
      <c r="B20" s="16"/>
      <c r="E20" s="21" t="s">
        <v>32</v>
      </c>
      <c r="AK20" s="23" t="s">
        <v>27</v>
      </c>
      <c r="AN20" s="21" t="s">
        <v>1</v>
      </c>
      <c r="AR20" s="16"/>
      <c r="BE20" s="167"/>
      <c r="BS20" s="13" t="s">
        <v>33</v>
      </c>
    </row>
    <row r="21" spans="2:71" ht="6.95" customHeight="1">
      <c r="B21" s="16"/>
      <c r="AR21" s="16"/>
      <c r="BE21" s="167"/>
    </row>
    <row r="22" spans="2:71" ht="12" customHeight="1">
      <c r="B22" s="16"/>
      <c r="D22" s="23" t="s">
        <v>35</v>
      </c>
      <c r="AR22" s="16"/>
      <c r="BE22" s="167"/>
    </row>
    <row r="23" spans="2:71" ht="16.5" customHeight="1">
      <c r="B23" s="16"/>
      <c r="E23" s="174" t="s">
        <v>1</v>
      </c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R23" s="16"/>
      <c r="BE23" s="167"/>
    </row>
    <row r="24" spans="2:71" ht="6.95" customHeight="1">
      <c r="B24" s="16"/>
      <c r="AR24" s="16"/>
      <c r="BE24" s="167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7"/>
    </row>
    <row r="26" spans="2:71" s="1" customFormat="1" ht="25.9" customHeight="1">
      <c r="B26" s="28"/>
      <c r="D26" s="29" t="s">
        <v>36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5">
        <f>ROUND(AG94,2)</f>
        <v>0</v>
      </c>
      <c r="AL26" s="176"/>
      <c r="AM26" s="176"/>
      <c r="AN26" s="176"/>
      <c r="AO26" s="176"/>
      <c r="AR26" s="28"/>
      <c r="BE26" s="167"/>
    </row>
    <row r="27" spans="2:71" s="1" customFormat="1" ht="6.95" customHeight="1">
      <c r="B27" s="28"/>
      <c r="AR27" s="28"/>
      <c r="BE27" s="167"/>
    </row>
    <row r="28" spans="2:71" s="1" customFormat="1" ht="12.75">
      <c r="B28" s="28"/>
      <c r="L28" s="177" t="s">
        <v>37</v>
      </c>
      <c r="M28" s="177"/>
      <c r="N28" s="177"/>
      <c r="O28" s="177"/>
      <c r="P28" s="177"/>
      <c r="W28" s="177" t="s">
        <v>38</v>
      </c>
      <c r="X28" s="177"/>
      <c r="Y28" s="177"/>
      <c r="Z28" s="177"/>
      <c r="AA28" s="177"/>
      <c r="AB28" s="177"/>
      <c r="AC28" s="177"/>
      <c r="AD28" s="177"/>
      <c r="AE28" s="177"/>
      <c r="AK28" s="177" t="s">
        <v>39</v>
      </c>
      <c r="AL28" s="177"/>
      <c r="AM28" s="177"/>
      <c r="AN28" s="177"/>
      <c r="AO28" s="177"/>
      <c r="AR28" s="28"/>
      <c r="BE28" s="167"/>
    </row>
    <row r="29" spans="2:71" s="2" customFormat="1" ht="14.45" customHeight="1">
      <c r="B29" s="32"/>
      <c r="D29" s="23" t="s">
        <v>40</v>
      </c>
      <c r="F29" s="23" t="s">
        <v>41</v>
      </c>
      <c r="L29" s="180">
        <v>0.21</v>
      </c>
      <c r="M29" s="179"/>
      <c r="N29" s="179"/>
      <c r="O29" s="179"/>
      <c r="P29" s="179"/>
      <c r="W29" s="178">
        <f>ROUND(AZ94, 2)</f>
        <v>0</v>
      </c>
      <c r="X29" s="179"/>
      <c r="Y29" s="179"/>
      <c r="Z29" s="179"/>
      <c r="AA29" s="179"/>
      <c r="AB29" s="179"/>
      <c r="AC29" s="179"/>
      <c r="AD29" s="179"/>
      <c r="AE29" s="179"/>
      <c r="AK29" s="178">
        <f>ROUND(AV94, 2)</f>
        <v>0</v>
      </c>
      <c r="AL29" s="179"/>
      <c r="AM29" s="179"/>
      <c r="AN29" s="179"/>
      <c r="AO29" s="179"/>
      <c r="AR29" s="32"/>
      <c r="BE29" s="168"/>
    </row>
    <row r="30" spans="2:71" s="2" customFormat="1" ht="14.45" customHeight="1">
      <c r="B30" s="32"/>
      <c r="F30" s="23" t="s">
        <v>42</v>
      </c>
      <c r="L30" s="180">
        <v>0.12</v>
      </c>
      <c r="M30" s="179"/>
      <c r="N30" s="179"/>
      <c r="O30" s="179"/>
      <c r="P30" s="179"/>
      <c r="W30" s="178">
        <f>ROUND(BA94, 2)</f>
        <v>0</v>
      </c>
      <c r="X30" s="179"/>
      <c r="Y30" s="179"/>
      <c r="Z30" s="179"/>
      <c r="AA30" s="179"/>
      <c r="AB30" s="179"/>
      <c r="AC30" s="179"/>
      <c r="AD30" s="179"/>
      <c r="AE30" s="179"/>
      <c r="AK30" s="178">
        <f>ROUND(AW94, 2)</f>
        <v>0</v>
      </c>
      <c r="AL30" s="179"/>
      <c r="AM30" s="179"/>
      <c r="AN30" s="179"/>
      <c r="AO30" s="179"/>
      <c r="AR30" s="32"/>
      <c r="BE30" s="168"/>
    </row>
    <row r="31" spans="2:71" s="2" customFormat="1" ht="14.45" hidden="1" customHeight="1">
      <c r="B31" s="32"/>
      <c r="F31" s="23" t="s">
        <v>43</v>
      </c>
      <c r="L31" s="180">
        <v>0.21</v>
      </c>
      <c r="M31" s="179"/>
      <c r="N31" s="179"/>
      <c r="O31" s="179"/>
      <c r="P31" s="179"/>
      <c r="W31" s="178">
        <f>ROUND(BB94, 2)</f>
        <v>0</v>
      </c>
      <c r="X31" s="179"/>
      <c r="Y31" s="179"/>
      <c r="Z31" s="179"/>
      <c r="AA31" s="179"/>
      <c r="AB31" s="179"/>
      <c r="AC31" s="179"/>
      <c r="AD31" s="179"/>
      <c r="AE31" s="179"/>
      <c r="AK31" s="178">
        <v>0</v>
      </c>
      <c r="AL31" s="179"/>
      <c r="AM31" s="179"/>
      <c r="AN31" s="179"/>
      <c r="AO31" s="179"/>
      <c r="AR31" s="32"/>
      <c r="BE31" s="168"/>
    </row>
    <row r="32" spans="2:71" s="2" customFormat="1" ht="14.45" hidden="1" customHeight="1">
      <c r="B32" s="32"/>
      <c r="F32" s="23" t="s">
        <v>44</v>
      </c>
      <c r="L32" s="180">
        <v>0.12</v>
      </c>
      <c r="M32" s="179"/>
      <c r="N32" s="179"/>
      <c r="O32" s="179"/>
      <c r="P32" s="179"/>
      <c r="W32" s="178">
        <f>ROUND(BC94, 2)</f>
        <v>0</v>
      </c>
      <c r="X32" s="179"/>
      <c r="Y32" s="179"/>
      <c r="Z32" s="179"/>
      <c r="AA32" s="179"/>
      <c r="AB32" s="179"/>
      <c r="AC32" s="179"/>
      <c r="AD32" s="179"/>
      <c r="AE32" s="179"/>
      <c r="AK32" s="178">
        <v>0</v>
      </c>
      <c r="AL32" s="179"/>
      <c r="AM32" s="179"/>
      <c r="AN32" s="179"/>
      <c r="AO32" s="179"/>
      <c r="AR32" s="32"/>
      <c r="BE32" s="168"/>
    </row>
    <row r="33" spans="2:57" s="2" customFormat="1" ht="14.45" hidden="1" customHeight="1">
      <c r="B33" s="32"/>
      <c r="F33" s="23" t="s">
        <v>45</v>
      </c>
      <c r="L33" s="180">
        <v>0</v>
      </c>
      <c r="M33" s="179"/>
      <c r="N33" s="179"/>
      <c r="O33" s="179"/>
      <c r="P33" s="179"/>
      <c r="W33" s="178">
        <f>ROUND(BD94, 2)</f>
        <v>0</v>
      </c>
      <c r="X33" s="179"/>
      <c r="Y33" s="179"/>
      <c r="Z33" s="179"/>
      <c r="AA33" s="179"/>
      <c r="AB33" s="179"/>
      <c r="AC33" s="179"/>
      <c r="AD33" s="179"/>
      <c r="AE33" s="179"/>
      <c r="AK33" s="178">
        <v>0</v>
      </c>
      <c r="AL33" s="179"/>
      <c r="AM33" s="179"/>
      <c r="AN33" s="179"/>
      <c r="AO33" s="179"/>
      <c r="AR33" s="32"/>
      <c r="BE33" s="168"/>
    </row>
    <row r="34" spans="2:57" s="1" customFormat="1" ht="6.95" customHeight="1">
      <c r="B34" s="28"/>
      <c r="AR34" s="28"/>
      <c r="BE34" s="167"/>
    </row>
    <row r="35" spans="2:57" s="1" customFormat="1" ht="25.9" customHeight="1">
      <c r="B35" s="28"/>
      <c r="C35" s="33"/>
      <c r="D35" s="34" t="s">
        <v>46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47</v>
      </c>
      <c r="U35" s="35"/>
      <c r="V35" s="35"/>
      <c r="W35" s="35"/>
      <c r="X35" s="181" t="s">
        <v>48</v>
      </c>
      <c r="Y35" s="182"/>
      <c r="Z35" s="182"/>
      <c r="AA35" s="182"/>
      <c r="AB35" s="182"/>
      <c r="AC35" s="35"/>
      <c r="AD35" s="35"/>
      <c r="AE35" s="35"/>
      <c r="AF35" s="35"/>
      <c r="AG35" s="35"/>
      <c r="AH35" s="35"/>
      <c r="AI35" s="35"/>
      <c r="AJ35" s="35"/>
      <c r="AK35" s="183">
        <f>SUM(AK26:AK33)</f>
        <v>0</v>
      </c>
      <c r="AL35" s="182"/>
      <c r="AM35" s="182"/>
      <c r="AN35" s="182"/>
      <c r="AO35" s="184"/>
      <c r="AP35" s="33"/>
      <c r="AQ35" s="33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37" t="s">
        <v>49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50</v>
      </c>
      <c r="AI49" s="38"/>
      <c r="AJ49" s="38"/>
      <c r="AK49" s="38"/>
      <c r="AL49" s="38"/>
      <c r="AM49" s="38"/>
      <c r="AN49" s="38"/>
      <c r="AO49" s="38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39" t="s">
        <v>51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52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51</v>
      </c>
      <c r="AI60" s="30"/>
      <c r="AJ60" s="30"/>
      <c r="AK60" s="30"/>
      <c r="AL60" s="30"/>
      <c r="AM60" s="39" t="s">
        <v>52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37" t="s">
        <v>53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54</v>
      </c>
      <c r="AI64" s="38"/>
      <c r="AJ64" s="38"/>
      <c r="AK64" s="38"/>
      <c r="AL64" s="38"/>
      <c r="AM64" s="38"/>
      <c r="AN64" s="38"/>
      <c r="AO64" s="38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39" t="s">
        <v>51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52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51</v>
      </c>
      <c r="AI75" s="30"/>
      <c r="AJ75" s="30"/>
      <c r="AK75" s="30"/>
      <c r="AL75" s="30"/>
      <c r="AM75" s="39" t="s">
        <v>52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0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0" s="1" customFormat="1" ht="24.95" customHeight="1">
      <c r="B82" s="28"/>
      <c r="C82" s="17" t="s">
        <v>55</v>
      </c>
      <c r="AR82" s="28"/>
    </row>
    <row r="83" spans="1:90" s="1" customFormat="1" ht="6.95" customHeight="1">
      <c r="B83" s="28"/>
      <c r="AR83" s="28"/>
    </row>
    <row r="84" spans="1:90" s="3" customFormat="1" ht="12" customHeight="1">
      <c r="B84" s="44"/>
      <c r="C84" s="23" t="s">
        <v>13</v>
      </c>
      <c r="L84" s="3" t="str">
        <f>K5</f>
        <v>09062025</v>
      </c>
      <c r="AR84" s="44"/>
    </row>
    <row r="85" spans="1:90" s="4" customFormat="1" ht="36.950000000000003" customHeight="1">
      <c r="B85" s="45"/>
      <c r="C85" s="46" t="s">
        <v>16</v>
      </c>
      <c r="L85" s="185" t="str">
        <f>K6</f>
        <v>Výměna střešní krytiny č.p. 859-864</v>
      </c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R85" s="45"/>
    </row>
    <row r="86" spans="1:90" s="1" customFormat="1" ht="6.95" customHeight="1">
      <c r="B86" s="28"/>
      <c r="AR86" s="28"/>
    </row>
    <row r="87" spans="1:90" s="1" customFormat="1" ht="12" customHeight="1">
      <c r="B87" s="28"/>
      <c r="C87" s="23" t="s">
        <v>20</v>
      </c>
      <c r="L87" s="47" t="str">
        <f>IF(K8="","",K8)</f>
        <v>Hlavní 859-864</v>
      </c>
      <c r="AI87" s="23" t="s">
        <v>22</v>
      </c>
      <c r="AM87" s="187">
        <f>IF(AN8= "","",AN8)</f>
        <v>45832</v>
      </c>
      <c r="AN87" s="187"/>
      <c r="AR87" s="28"/>
    </row>
    <row r="88" spans="1:90" s="1" customFormat="1" ht="6.95" customHeight="1">
      <c r="B88" s="28"/>
      <c r="AR88" s="28"/>
    </row>
    <row r="89" spans="1:90" s="1" customFormat="1" ht="15.2" customHeight="1">
      <c r="B89" s="28"/>
      <c r="C89" s="23" t="s">
        <v>23</v>
      </c>
      <c r="L89" s="3" t="str">
        <f>IF(E11= "","",E11)</f>
        <v>Město Ostrov</v>
      </c>
      <c r="AI89" s="23" t="s">
        <v>31</v>
      </c>
      <c r="AM89" s="188" t="str">
        <f>IF(E17="","",E17)</f>
        <v xml:space="preserve"> </v>
      </c>
      <c r="AN89" s="189"/>
      <c r="AO89" s="189"/>
      <c r="AP89" s="189"/>
      <c r="AR89" s="28"/>
      <c r="AS89" s="190" t="s">
        <v>56</v>
      </c>
      <c r="AT89" s="191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0" s="1" customFormat="1" ht="15.2" customHeight="1">
      <c r="B90" s="28"/>
      <c r="C90" s="23" t="s">
        <v>29</v>
      </c>
      <c r="L90" s="3" t="str">
        <f>IF(E14= "Vyplň údaj","",E14)</f>
        <v/>
      </c>
      <c r="AI90" s="23" t="s">
        <v>34</v>
      </c>
      <c r="AM90" s="188" t="str">
        <f>IF(E20="","",E20)</f>
        <v xml:space="preserve"> </v>
      </c>
      <c r="AN90" s="189"/>
      <c r="AO90" s="189"/>
      <c r="AP90" s="189"/>
      <c r="AR90" s="28"/>
      <c r="AS90" s="192"/>
      <c r="AT90" s="193"/>
      <c r="BD90" s="52"/>
    </row>
    <row r="91" spans="1:90" s="1" customFormat="1" ht="10.9" customHeight="1">
      <c r="B91" s="28"/>
      <c r="AR91" s="28"/>
      <c r="AS91" s="192"/>
      <c r="AT91" s="193"/>
      <c r="BD91" s="52"/>
    </row>
    <row r="92" spans="1:90" s="1" customFormat="1" ht="29.25" customHeight="1">
      <c r="B92" s="28"/>
      <c r="C92" s="194" t="s">
        <v>57</v>
      </c>
      <c r="D92" s="195"/>
      <c r="E92" s="195"/>
      <c r="F92" s="195"/>
      <c r="G92" s="195"/>
      <c r="H92" s="53"/>
      <c r="I92" s="196" t="s">
        <v>58</v>
      </c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7" t="s">
        <v>59</v>
      </c>
      <c r="AH92" s="195"/>
      <c r="AI92" s="195"/>
      <c r="AJ92" s="195"/>
      <c r="AK92" s="195"/>
      <c r="AL92" s="195"/>
      <c r="AM92" s="195"/>
      <c r="AN92" s="196" t="s">
        <v>60</v>
      </c>
      <c r="AO92" s="195"/>
      <c r="AP92" s="198"/>
      <c r="AQ92" s="54" t="s">
        <v>61</v>
      </c>
      <c r="AR92" s="28"/>
      <c r="AS92" s="55" t="s">
        <v>62</v>
      </c>
      <c r="AT92" s="56" t="s">
        <v>63</v>
      </c>
      <c r="AU92" s="56" t="s">
        <v>64</v>
      </c>
      <c r="AV92" s="56" t="s">
        <v>65</v>
      </c>
      <c r="AW92" s="56" t="s">
        <v>66</v>
      </c>
      <c r="AX92" s="56" t="s">
        <v>67</v>
      </c>
      <c r="AY92" s="56" t="s">
        <v>68</v>
      </c>
      <c r="AZ92" s="56" t="s">
        <v>69</v>
      </c>
      <c r="BA92" s="56" t="s">
        <v>70</v>
      </c>
      <c r="BB92" s="56" t="s">
        <v>71</v>
      </c>
      <c r="BC92" s="56" t="s">
        <v>72</v>
      </c>
      <c r="BD92" s="57" t="s">
        <v>73</v>
      </c>
    </row>
    <row r="93" spans="1:90" s="1" customFormat="1" ht="10.9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0" s="5" customFormat="1" ht="32.450000000000003" customHeight="1">
      <c r="B94" s="59"/>
      <c r="C94" s="60" t="s">
        <v>74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202">
        <f>ROUND(AG95,2)</f>
        <v>0</v>
      </c>
      <c r="AH94" s="202"/>
      <c r="AI94" s="202"/>
      <c r="AJ94" s="202"/>
      <c r="AK94" s="202"/>
      <c r="AL94" s="202"/>
      <c r="AM94" s="202"/>
      <c r="AN94" s="203">
        <f>SUM(AG94,AT94)</f>
        <v>0</v>
      </c>
      <c r="AO94" s="203"/>
      <c r="AP94" s="203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75</v>
      </c>
      <c r="BT94" s="68" t="s">
        <v>76</v>
      </c>
      <c r="BV94" s="68" t="s">
        <v>77</v>
      </c>
      <c r="BW94" s="68" t="s">
        <v>5</v>
      </c>
      <c r="BX94" s="68" t="s">
        <v>78</v>
      </c>
      <c r="CL94" s="68" t="s">
        <v>1</v>
      </c>
    </row>
    <row r="95" spans="1:90" s="6" customFormat="1" ht="24.75" customHeight="1">
      <c r="A95" s="69" t="s">
        <v>79</v>
      </c>
      <c r="B95" s="70"/>
      <c r="C95" s="71"/>
      <c r="D95" s="201" t="s">
        <v>14</v>
      </c>
      <c r="E95" s="201"/>
      <c r="F95" s="201"/>
      <c r="G95" s="201"/>
      <c r="H95" s="201"/>
      <c r="I95" s="72"/>
      <c r="J95" s="201" t="s">
        <v>17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199">
        <f>'09062025 - Výměna střešní...'!J30</f>
        <v>0</v>
      </c>
      <c r="AH95" s="200"/>
      <c r="AI95" s="200"/>
      <c r="AJ95" s="200"/>
      <c r="AK95" s="200"/>
      <c r="AL95" s="200"/>
      <c r="AM95" s="200"/>
      <c r="AN95" s="199">
        <f>SUM(AG95,AT95)</f>
        <v>0</v>
      </c>
      <c r="AO95" s="200"/>
      <c r="AP95" s="200"/>
      <c r="AQ95" s="73" t="s">
        <v>80</v>
      </c>
      <c r="AR95" s="70"/>
      <c r="AS95" s="74">
        <v>0</v>
      </c>
      <c r="AT95" s="75">
        <f>ROUND(SUM(AV95:AW95),2)</f>
        <v>0</v>
      </c>
      <c r="AU95" s="76">
        <f>'09062025 - Výměna střešní...'!P130</f>
        <v>0</v>
      </c>
      <c r="AV95" s="75">
        <f>'09062025 - Výměna střešní...'!J33</f>
        <v>0</v>
      </c>
      <c r="AW95" s="75">
        <f>'09062025 - Výměna střešní...'!J34</f>
        <v>0</v>
      </c>
      <c r="AX95" s="75">
        <f>'09062025 - Výměna střešní...'!J35</f>
        <v>0</v>
      </c>
      <c r="AY95" s="75">
        <f>'09062025 - Výměna střešní...'!J36</f>
        <v>0</v>
      </c>
      <c r="AZ95" s="75">
        <f>'09062025 - Výměna střešní...'!F33</f>
        <v>0</v>
      </c>
      <c r="BA95" s="75">
        <f>'09062025 - Výměna střešní...'!F34</f>
        <v>0</v>
      </c>
      <c r="BB95" s="75">
        <f>'09062025 - Výměna střešní...'!F35</f>
        <v>0</v>
      </c>
      <c r="BC95" s="75">
        <f>'09062025 - Výměna střešní...'!F36</f>
        <v>0</v>
      </c>
      <c r="BD95" s="77">
        <f>'09062025 - Výměna střešní...'!F37</f>
        <v>0</v>
      </c>
      <c r="BT95" s="78" t="s">
        <v>81</v>
      </c>
      <c r="BU95" s="78" t="s">
        <v>82</v>
      </c>
      <c r="BV95" s="78" t="s">
        <v>77</v>
      </c>
      <c r="BW95" s="78" t="s">
        <v>5</v>
      </c>
      <c r="BX95" s="78" t="s">
        <v>78</v>
      </c>
      <c r="CL95" s="78" t="s">
        <v>1</v>
      </c>
    </row>
    <row r="96" spans="1:90" s="1" customFormat="1" ht="30" customHeight="1">
      <c r="B96" s="28"/>
      <c r="AR96" s="28"/>
    </row>
    <row r="97" spans="2:44" s="1" customFormat="1" ht="6.95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8"/>
    </row>
  </sheetData>
  <sheetProtection algorithmName="SHA-512" hashValue="cJ6WR7goRg+G/cNZ/SxoUjUjD0v89ATGQURR02zWbcPEHRmboctUYIRxz6MPCwC7b2ln5rBf1mZdtpZGCcn3Xw==" saltValue="uOK2t3aXnL8+6vPAEnYLuud+ZlMxldaF5fiw+GSa2aX9SYqHZWla6+rVj0fcT28VzqFnBA53XQJawieLewjOlw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9062025 - Výměna střešní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5"/>
  <sheetViews>
    <sheetView showGridLines="0" tabSelected="1" topLeftCell="A121" workbookViewId="0">
      <selection activeCell="I133" sqref="I133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83</v>
      </c>
      <c r="L4" s="16"/>
      <c r="M4" s="79" t="s">
        <v>10</v>
      </c>
      <c r="AT4" s="13" t="s">
        <v>4</v>
      </c>
    </row>
    <row r="5" spans="2:46" ht="6.95" customHeight="1">
      <c r="B5" s="16"/>
      <c r="L5" s="16"/>
    </row>
    <row r="6" spans="2:46" s="1" customFormat="1" ht="12" customHeight="1">
      <c r="B6" s="28"/>
      <c r="D6" s="23" t="s">
        <v>16</v>
      </c>
      <c r="L6" s="28"/>
    </row>
    <row r="7" spans="2:46" s="1" customFormat="1" ht="16.5" customHeight="1">
      <c r="B7" s="28"/>
      <c r="E7" s="185" t="s">
        <v>17</v>
      </c>
      <c r="F7" s="204"/>
      <c r="G7" s="204"/>
      <c r="H7" s="204"/>
      <c r="L7" s="28"/>
    </row>
    <row r="8" spans="2:46" s="1" customFormat="1" ht="11.25">
      <c r="B8" s="28"/>
      <c r="L8" s="28"/>
    </row>
    <row r="9" spans="2:46" s="1" customFormat="1" ht="12" customHeight="1">
      <c r="B9" s="28"/>
      <c r="D9" s="23" t="s">
        <v>18</v>
      </c>
      <c r="F9" s="21" t="s">
        <v>1</v>
      </c>
      <c r="I9" s="23" t="s">
        <v>19</v>
      </c>
      <c r="J9" s="21" t="s">
        <v>1</v>
      </c>
      <c r="L9" s="28"/>
    </row>
    <row r="10" spans="2:46" s="1" customFormat="1" ht="12" customHeight="1">
      <c r="B10" s="28"/>
      <c r="D10" s="23" t="s">
        <v>20</v>
      </c>
      <c r="F10" s="21" t="s">
        <v>21</v>
      </c>
      <c r="I10" s="23" t="s">
        <v>22</v>
      </c>
      <c r="J10" s="48">
        <f>'Rekapitulace stavby'!AN8</f>
        <v>45832</v>
      </c>
      <c r="L10" s="28"/>
    </row>
    <row r="11" spans="2:46" s="1" customFormat="1" ht="10.9" customHeight="1">
      <c r="B11" s="28"/>
      <c r="L11" s="28"/>
    </row>
    <row r="12" spans="2:46" s="1" customFormat="1" ht="12" customHeight="1">
      <c r="B12" s="28"/>
      <c r="D12" s="23" t="s">
        <v>23</v>
      </c>
      <c r="I12" s="23" t="s">
        <v>24</v>
      </c>
      <c r="J12" s="21" t="s">
        <v>25</v>
      </c>
      <c r="L12" s="28"/>
    </row>
    <row r="13" spans="2:46" s="1" customFormat="1" ht="18" customHeight="1">
      <c r="B13" s="28"/>
      <c r="E13" s="21" t="s">
        <v>26</v>
      </c>
      <c r="I13" s="23" t="s">
        <v>27</v>
      </c>
      <c r="J13" s="21" t="s">
        <v>28</v>
      </c>
      <c r="L13" s="28"/>
    </row>
    <row r="14" spans="2:46" s="1" customFormat="1" ht="6.95" customHeight="1">
      <c r="B14" s="28"/>
      <c r="L14" s="28"/>
    </row>
    <row r="15" spans="2:46" s="1" customFormat="1" ht="12" customHeight="1">
      <c r="B15" s="28"/>
      <c r="D15" s="23" t="s">
        <v>29</v>
      </c>
      <c r="I15" s="23" t="s">
        <v>24</v>
      </c>
      <c r="J15" s="24" t="str">
        <f>'Rekapitulace stavby'!AN13</f>
        <v>Vyplň údaj</v>
      </c>
      <c r="L15" s="28"/>
    </row>
    <row r="16" spans="2:46" s="1" customFormat="1" ht="18" customHeight="1">
      <c r="B16" s="28"/>
      <c r="E16" s="205" t="str">
        <f>'Rekapitulace stavby'!E14</f>
        <v>Vyplň údaj</v>
      </c>
      <c r="F16" s="169"/>
      <c r="G16" s="169"/>
      <c r="H16" s="169"/>
      <c r="I16" s="23" t="s">
        <v>27</v>
      </c>
      <c r="J16" s="24" t="str">
        <f>'Rekapitulace stavby'!AN14</f>
        <v>Vyplň údaj</v>
      </c>
      <c r="L16" s="28"/>
    </row>
    <row r="17" spans="2:12" s="1" customFormat="1" ht="6.95" customHeight="1">
      <c r="B17" s="28"/>
      <c r="L17" s="28"/>
    </row>
    <row r="18" spans="2:12" s="1" customFormat="1" ht="12" customHeight="1">
      <c r="B18" s="28"/>
      <c r="D18" s="23" t="s">
        <v>31</v>
      </c>
      <c r="I18" s="23" t="s">
        <v>24</v>
      </c>
      <c r="J18" s="21" t="str">
        <f>IF('Rekapitulace stavby'!AN16="","",'Rekapitulace stavby'!AN16)</f>
        <v/>
      </c>
      <c r="L18" s="28"/>
    </row>
    <row r="19" spans="2:12" s="1" customFormat="1" ht="18" customHeight="1">
      <c r="B19" s="28"/>
      <c r="E19" s="21" t="str">
        <f>IF('Rekapitulace stavby'!E17="","",'Rekapitulace stavby'!E17)</f>
        <v xml:space="preserve"> </v>
      </c>
      <c r="I19" s="23" t="s">
        <v>27</v>
      </c>
      <c r="J19" s="21" t="str">
        <f>IF('Rekapitulace stavby'!AN17="","",'Rekapitulace stavby'!AN17)</f>
        <v/>
      </c>
      <c r="L19" s="28"/>
    </row>
    <row r="20" spans="2:12" s="1" customFormat="1" ht="6.95" customHeight="1">
      <c r="B20" s="28"/>
      <c r="L20" s="28"/>
    </row>
    <row r="21" spans="2:12" s="1" customFormat="1" ht="12" customHeight="1">
      <c r="B21" s="28"/>
      <c r="D21" s="23" t="s">
        <v>34</v>
      </c>
      <c r="I21" s="23" t="s">
        <v>24</v>
      </c>
      <c r="J21" s="21" t="str">
        <f>IF('Rekapitulace stavby'!AN19="","",'Rekapitulace stavby'!AN19)</f>
        <v/>
      </c>
      <c r="L21" s="28"/>
    </row>
    <row r="22" spans="2:12" s="1" customFormat="1" ht="18" customHeight="1">
      <c r="B22" s="28"/>
      <c r="E22" s="21" t="str">
        <f>IF('Rekapitulace stavby'!E20="","",'Rekapitulace stavby'!E20)</f>
        <v xml:space="preserve"> </v>
      </c>
      <c r="I22" s="23" t="s">
        <v>27</v>
      </c>
      <c r="J22" s="21" t="str">
        <f>IF('Rekapitulace stavby'!AN20="","",'Rekapitulace stavby'!AN20)</f>
        <v/>
      </c>
      <c r="L22" s="28"/>
    </row>
    <row r="23" spans="2:12" s="1" customFormat="1" ht="6.95" customHeight="1">
      <c r="B23" s="28"/>
      <c r="L23" s="28"/>
    </row>
    <row r="24" spans="2:12" s="1" customFormat="1" ht="12" customHeight="1">
      <c r="B24" s="28"/>
      <c r="D24" s="23" t="s">
        <v>35</v>
      </c>
      <c r="L24" s="28"/>
    </row>
    <row r="25" spans="2:12" s="7" customFormat="1" ht="16.5" customHeight="1">
      <c r="B25" s="80"/>
      <c r="E25" s="174" t="s">
        <v>1</v>
      </c>
      <c r="F25" s="174"/>
      <c r="G25" s="174"/>
      <c r="H25" s="174"/>
      <c r="L25" s="80"/>
    </row>
    <row r="26" spans="2:12" s="1" customFormat="1" ht="6.95" customHeight="1">
      <c r="B26" s="28"/>
      <c r="L26" s="28"/>
    </row>
    <row r="27" spans="2:12" s="1" customFormat="1" ht="6.95" customHeight="1">
      <c r="B27" s="28"/>
      <c r="D27" s="49"/>
      <c r="E27" s="49"/>
      <c r="F27" s="49"/>
      <c r="G27" s="49"/>
      <c r="H27" s="49"/>
      <c r="I27" s="49"/>
      <c r="J27" s="49"/>
      <c r="K27" s="49"/>
      <c r="L27" s="28"/>
    </row>
    <row r="28" spans="2:12" s="1" customFormat="1" ht="14.45" customHeight="1">
      <c r="B28" s="28"/>
      <c r="D28" s="21" t="s">
        <v>84</v>
      </c>
      <c r="J28" s="81">
        <f>J94</f>
        <v>0</v>
      </c>
      <c r="L28" s="28"/>
    </row>
    <row r="29" spans="2:12" s="1" customFormat="1" ht="14.45" customHeight="1">
      <c r="B29" s="28"/>
      <c r="D29" s="82" t="s">
        <v>85</v>
      </c>
      <c r="J29" s="81">
        <f>J105</f>
        <v>0</v>
      </c>
      <c r="L29" s="28"/>
    </row>
    <row r="30" spans="2:12" s="1" customFormat="1" ht="25.35" customHeight="1">
      <c r="B30" s="28"/>
      <c r="D30" s="83" t="s">
        <v>36</v>
      </c>
      <c r="J30" s="62">
        <f>ROUND(J28 + J29,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45" customHeight="1">
      <c r="B33" s="28"/>
      <c r="D33" s="51" t="s">
        <v>40</v>
      </c>
      <c r="E33" s="23" t="s">
        <v>41</v>
      </c>
      <c r="F33" s="84">
        <f>ROUND((SUM(BE105:BE112) + SUM(BE130:BE164)),  2)</f>
        <v>0</v>
      </c>
      <c r="I33" s="85">
        <v>0.21</v>
      </c>
      <c r="J33" s="84">
        <f>ROUND(((SUM(BE105:BE112) + SUM(BE130:BE164))*I33),  2)</f>
        <v>0</v>
      </c>
      <c r="L33" s="28"/>
    </row>
    <row r="34" spans="2:12" s="1" customFormat="1" ht="14.45" customHeight="1">
      <c r="B34" s="28"/>
      <c r="E34" s="23" t="s">
        <v>42</v>
      </c>
      <c r="F34" s="84">
        <f>ROUND((SUM(BF105:BF112) + SUM(BF130:BF164)),  2)</f>
        <v>0</v>
      </c>
      <c r="I34" s="85">
        <v>0.12</v>
      </c>
      <c r="J34" s="84">
        <f>ROUND(((SUM(BF105:BF112) + SUM(BF130:BF164))*I34),  2)</f>
        <v>0</v>
      </c>
      <c r="L34" s="28"/>
    </row>
    <row r="35" spans="2:12" s="1" customFormat="1" ht="14.45" hidden="1" customHeight="1">
      <c r="B35" s="28"/>
      <c r="E35" s="23" t="s">
        <v>43</v>
      </c>
      <c r="F35" s="84">
        <f>ROUND((SUM(BG105:BG112) + SUM(BG130:BG164)),  2)</f>
        <v>0</v>
      </c>
      <c r="I35" s="85">
        <v>0.21</v>
      </c>
      <c r="J35" s="84">
        <f>0</f>
        <v>0</v>
      </c>
      <c r="L35" s="28"/>
    </row>
    <row r="36" spans="2:12" s="1" customFormat="1" ht="14.45" hidden="1" customHeight="1">
      <c r="B36" s="28"/>
      <c r="E36" s="23" t="s">
        <v>44</v>
      </c>
      <c r="F36" s="84">
        <f>ROUND((SUM(BH105:BH112) + SUM(BH130:BH164)),  2)</f>
        <v>0</v>
      </c>
      <c r="I36" s="85">
        <v>0.12</v>
      </c>
      <c r="J36" s="84">
        <f>0</f>
        <v>0</v>
      </c>
      <c r="L36" s="28"/>
    </row>
    <row r="37" spans="2:12" s="1" customFormat="1" ht="14.45" hidden="1" customHeight="1">
      <c r="B37" s="28"/>
      <c r="E37" s="23" t="s">
        <v>45</v>
      </c>
      <c r="F37" s="84">
        <f>ROUND((SUM(BI105:BI112) + SUM(BI130:BI164)),  2)</f>
        <v>0</v>
      </c>
      <c r="I37" s="85">
        <v>0</v>
      </c>
      <c r="J37" s="84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6"/>
      <c r="D39" s="87" t="s">
        <v>46</v>
      </c>
      <c r="E39" s="53"/>
      <c r="F39" s="53"/>
      <c r="G39" s="88" t="s">
        <v>47</v>
      </c>
      <c r="H39" s="89" t="s">
        <v>48</v>
      </c>
      <c r="I39" s="53"/>
      <c r="J39" s="90">
        <f>SUM(J30:J37)</f>
        <v>0</v>
      </c>
      <c r="K39" s="91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49</v>
      </c>
      <c r="E50" s="38"/>
      <c r="F50" s="38"/>
      <c r="G50" s="37" t="s">
        <v>50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51</v>
      </c>
      <c r="E61" s="30"/>
      <c r="F61" s="92" t="s">
        <v>52</v>
      </c>
      <c r="G61" s="39" t="s">
        <v>51</v>
      </c>
      <c r="H61" s="30"/>
      <c r="I61" s="30"/>
      <c r="J61" s="93" t="s">
        <v>52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53</v>
      </c>
      <c r="E65" s="38"/>
      <c r="F65" s="38"/>
      <c r="G65" s="37" t="s">
        <v>54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51</v>
      </c>
      <c r="E76" s="30"/>
      <c r="F76" s="92" t="s">
        <v>52</v>
      </c>
      <c r="G76" s="39" t="s">
        <v>51</v>
      </c>
      <c r="H76" s="30"/>
      <c r="I76" s="30"/>
      <c r="J76" s="93" t="s">
        <v>52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86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185" t="str">
        <f>E7</f>
        <v>Výměna střešní krytiny č.p. 859-864</v>
      </c>
      <c r="F85" s="204"/>
      <c r="G85" s="204"/>
      <c r="H85" s="204"/>
      <c r="L85" s="28"/>
    </row>
    <row r="86" spans="2:47" s="1" customFormat="1" ht="6.95" customHeight="1">
      <c r="B86" s="28"/>
      <c r="L86" s="28"/>
    </row>
    <row r="87" spans="2:47" s="1" customFormat="1" ht="12" customHeight="1">
      <c r="B87" s="28"/>
      <c r="C87" s="23" t="s">
        <v>20</v>
      </c>
      <c r="F87" s="21" t="str">
        <f>F10</f>
        <v>Hlavní 859-864</v>
      </c>
      <c r="I87" s="23" t="s">
        <v>22</v>
      </c>
      <c r="J87" s="48">
        <f>IF(J10="","",J10)</f>
        <v>45832</v>
      </c>
      <c r="L87" s="28"/>
    </row>
    <row r="88" spans="2:47" s="1" customFormat="1" ht="6.95" customHeight="1">
      <c r="B88" s="28"/>
      <c r="L88" s="28"/>
    </row>
    <row r="89" spans="2:47" s="1" customFormat="1" ht="15.2" customHeight="1">
      <c r="B89" s="28"/>
      <c r="C89" s="23" t="s">
        <v>23</v>
      </c>
      <c r="F89" s="21" t="str">
        <f>E13</f>
        <v>Město Ostrov</v>
      </c>
      <c r="I89" s="23" t="s">
        <v>31</v>
      </c>
      <c r="J89" s="26" t="str">
        <f>E19</f>
        <v xml:space="preserve"> </v>
      </c>
      <c r="L89" s="28"/>
    </row>
    <row r="90" spans="2:47" s="1" customFormat="1" ht="15.2" customHeight="1">
      <c r="B90" s="28"/>
      <c r="C90" s="23" t="s">
        <v>29</v>
      </c>
      <c r="F90" s="21" t="str">
        <f>IF(E16="","",E16)</f>
        <v>Vyplň údaj</v>
      </c>
      <c r="I90" s="23" t="s">
        <v>34</v>
      </c>
      <c r="J90" s="26" t="str">
        <f>E22</f>
        <v xml:space="preserve"> </v>
      </c>
      <c r="L90" s="28"/>
    </row>
    <row r="91" spans="2:47" s="1" customFormat="1" ht="10.35" customHeight="1">
      <c r="B91" s="28"/>
      <c r="L91" s="28"/>
    </row>
    <row r="92" spans="2:47" s="1" customFormat="1" ht="29.25" customHeight="1">
      <c r="B92" s="28"/>
      <c r="C92" s="94" t="s">
        <v>87</v>
      </c>
      <c r="D92" s="86"/>
      <c r="E92" s="86"/>
      <c r="F92" s="86"/>
      <c r="G92" s="86"/>
      <c r="H92" s="86"/>
      <c r="I92" s="86"/>
      <c r="J92" s="95" t="s">
        <v>88</v>
      </c>
      <c r="K92" s="86"/>
      <c r="L92" s="28"/>
    </row>
    <row r="93" spans="2:47" s="1" customFormat="1" ht="10.35" customHeight="1">
      <c r="B93" s="28"/>
      <c r="L93" s="28"/>
    </row>
    <row r="94" spans="2:47" s="1" customFormat="1" ht="22.9" customHeight="1">
      <c r="B94" s="28"/>
      <c r="C94" s="96" t="s">
        <v>89</v>
      </c>
      <c r="J94" s="62">
        <f>J130</f>
        <v>0</v>
      </c>
      <c r="L94" s="28"/>
      <c r="AU94" s="13" t="s">
        <v>90</v>
      </c>
    </row>
    <row r="95" spans="2:47" s="8" customFormat="1" ht="24.95" customHeight="1">
      <c r="B95" s="97"/>
      <c r="D95" s="98" t="s">
        <v>91</v>
      </c>
      <c r="E95" s="99"/>
      <c r="F95" s="99"/>
      <c r="G95" s="99"/>
      <c r="H95" s="99"/>
      <c r="I95" s="99"/>
      <c r="J95" s="100">
        <f>J131</f>
        <v>0</v>
      </c>
      <c r="L95" s="97"/>
    </row>
    <row r="96" spans="2:47" s="9" customFormat="1" ht="19.899999999999999" customHeight="1">
      <c r="B96" s="101"/>
      <c r="D96" s="102" t="s">
        <v>92</v>
      </c>
      <c r="E96" s="103"/>
      <c r="F96" s="103"/>
      <c r="G96" s="103"/>
      <c r="H96" s="103"/>
      <c r="I96" s="103"/>
      <c r="J96" s="104">
        <f>J132</f>
        <v>0</v>
      </c>
      <c r="L96" s="101"/>
    </row>
    <row r="97" spans="2:65" s="9" customFormat="1" ht="19.899999999999999" customHeight="1">
      <c r="B97" s="101"/>
      <c r="D97" s="102" t="s">
        <v>93</v>
      </c>
      <c r="E97" s="103"/>
      <c r="F97" s="103"/>
      <c r="G97" s="103"/>
      <c r="H97" s="103"/>
      <c r="I97" s="103"/>
      <c r="J97" s="104">
        <f>J134</f>
        <v>0</v>
      </c>
      <c r="L97" s="101"/>
    </row>
    <row r="98" spans="2:65" s="8" customFormat="1" ht="24.95" customHeight="1">
      <c r="B98" s="97"/>
      <c r="D98" s="98" t="s">
        <v>94</v>
      </c>
      <c r="E98" s="99"/>
      <c r="F98" s="99"/>
      <c r="G98" s="99"/>
      <c r="H98" s="99"/>
      <c r="I98" s="99"/>
      <c r="J98" s="100">
        <f>J136</f>
        <v>0</v>
      </c>
      <c r="L98" s="97"/>
    </row>
    <row r="99" spans="2:65" s="9" customFormat="1" ht="19.899999999999999" customHeight="1">
      <c r="B99" s="101"/>
      <c r="D99" s="102" t="s">
        <v>95</v>
      </c>
      <c r="E99" s="103"/>
      <c r="F99" s="103"/>
      <c r="G99" s="103"/>
      <c r="H99" s="103"/>
      <c r="I99" s="103"/>
      <c r="J99" s="104">
        <f>J137</f>
        <v>0</v>
      </c>
      <c r="L99" s="101"/>
    </row>
    <row r="100" spans="2:65" s="9" customFormat="1" ht="19.899999999999999" customHeight="1">
      <c r="B100" s="101"/>
      <c r="D100" s="102" t="s">
        <v>96</v>
      </c>
      <c r="E100" s="103"/>
      <c r="F100" s="103"/>
      <c r="G100" s="103"/>
      <c r="H100" s="103"/>
      <c r="I100" s="103"/>
      <c r="J100" s="104">
        <f>J139</f>
        <v>0</v>
      </c>
      <c r="L100" s="101"/>
    </row>
    <row r="101" spans="2:65" s="9" customFormat="1" ht="19.899999999999999" customHeight="1">
      <c r="B101" s="101"/>
      <c r="D101" s="102" t="s">
        <v>97</v>
      </c>
      <c r="E101" s="103"/>
      <c r="F101" s="103"/>
      <c r="G101" s="103"/>
      <c r="H101" s="103"/>
      <c r="I101" s="103"/>
      <c r="J101" s="104">
        <f>J145</f>
        <v>0</v>
      </c>
      <c r="L101" s="101"/>
    </row>
    <row r="102" spans="2:65" s="9" customFormat="1" ht="19.899999999999999" customHeight="1">
      <c r="B102" s="101"/>
      <c r="D102" s="102" t="s">
        <v>98</v>
      </c>
      <c r="E102" s="103"/>
      <c r="F102" s="103"/>
      <c r="G102" s="103"/>
      <c r="H102" s="103"/>
      <c r="I102" s="103"/>
      <c r="J102" s="104">
        <f>J158</f>
        <v>0</v>
      </c>
      <c r="L102" s="101"/>
    </row>
    <row r="103" spans="2:65" s="1" customFormat="1" ht="21.75" customHeight="1">
      <c r="B103" s="28"/>
      <c r="L103" s="28"/>
    </row>
    <row r="104" spans="2:65" s="1" customFormat="1" ht="6.95" customHeight="1">
      <c r="B104" s="28"/>
      <c r="L104" s="28"/>
    </row>
    <row r="105" spans="2:65" s="1" customFormat="1" ht="29.25" customHeight="1">
      <c r="B105" s="28"/>
      <c r="C105" s="96" t="s">
        <v>99</v>
      </c>
      <c r="J105" s="105">
        <f>ROUND(J106 + J107 + J108 + J109 + J110 + J111,2)</f>
        <v>0</v>
      </c>
      <c r="L105" s="28"/>
      <c r="N105" s="106" t="s">
        <v>40</v>
      </c>
    </row>
    <row r="106" spans="2:65" s="1" customFormat="1" ht="18" customHeight="1">
      <c r="B106" s="28"/>
      <c r="D106" s="206" t="s">
        <v>100</v>
      </c>
      <c r="E106" s="207"/>
      <c r="F106" s="207"/>
      <c r="J106" s="108">
        <v>0</v>
      </c>
      <c r="L106" s="109"/>
      <c r="M106" s="110"/>
      <c r="N106" s="111" t="s">
        <v>42</v>
      </c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2" t="s">
        <v>101</v>
      </c>
      <c r="AZ106" s="110"/>
      <c r="BA106" s="110"/>
      <c r="BB106" s="110"/>
      <c r="BC106" s="110"/>
      <c r="BD106" s="110"/>
      <c r="BE106" s="113">
        <f t="shared" ref="BE106:BE111" si="0">IF(N106="základní",J106,0)</f>
        <v>0</v>
      </c>
      <c r="BF106" s="113">
        <f t="shared" ref="BF106:BF111" si="1">IF(N106="snížená",J106,0)</f>
        <v>0</v>
      </c>
      <c r="BG106" s="113">
        <f t="shared" ref="BG106:BG111" si="2">IF(N106="zákl. přenesená",J106,0)</f>
        <v>0</v>
      </c>
      <c r="BH106" s="113">
        <f t="shared" ref="BH106:BH111" si="3">IF(N106="sníž. přenesená",J106,0)</f>
        <v>0</v>
      </c>
      <c r="BI106" s="113">
        <f t="shared" ref="BI106:BI111" si="4">IF(N106="nulová",J106,0)</f>
        <v>0</v>
      </c>
      <c r="BJ106" s="112" t="s">
        <v>102</v>
      </c>
      <c r="BK106" s="110"/>
      <c r="BL106" s="110"/>
      <c r="BM106" s="110"/>
    </row>
    <row r="107" spans="2:65" s="1" customFormat="1" ht="18" customHeight="1">
      <c r="B107" s="28"/>
      <c r="D107" s="206" t="s">
        <v>103</v>
      </c>
      <c r="E107" s="207"/>
      <c r="F107" s="207"/>
      <c r="J107" s="108">
        <v>0</v>
      </c>
      <c r="L107" s="109"/>
      <c r="M107" s="110"/>
      <c r="N107" s="111" t="s">
        <v>42</v>
      </c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2" t="s">
        <v>101</v>
      </c>
      <c r="AZ107" s="110"/>
      <c r="BA107" s="110"/>
      <c r="BB107" s="110"/>
      <c r="BC107" s="110"/>
      <c r="BD107" s="110"/>
      <c r="BE107" s="113">
        <f t="shared" si="0"/>
        <v>0</v>
      </c>
      <c r="BF107" s="113">
        <f t="shared" si="1"/>
        <v>0</v>
      </c>
      <c r="BG107" s="113">
        <f t="shared" si="2"/>
        <v>0</v>
      </c>
      <c r="BH107" s="113">
        <f t="shared" si="3"/>
        <v>0</v>
      </c>
      <c r="BI107" s="113">
        <f t="shared" si="4"/>
        <v>0</v>
      </c>
      <c r="BJ107" s="112" t="s">
        <v>102</v>
      </c>
      <c r="BK107" s="110"/>
      <c r="BL107" s="110"/>
      <c r="BM107" s="110"/>
    </row>
    <row r="108" spans="2:65" s="1" customFormat="1" ht="18" customHeight="1">
      <c r="B108" s="28"/>
      <c r="D108" s="206" t="s">
        <v>104</v>
      </c>
      <c r="E108" s="207"/>
      <c r="F108" s="207"/>
      <c r="J108" s="108">
        <v>0</v>
      </c>
      <c r="L108" s="109"/>
      <c r="M108" s="110"/>
      <c r="N108" s="111" t="s">
        <v>42</v>
      </c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2" t="s">
        <v>101</v>
      </c>
      <c r="AZ108" s="110"/>
      <c r="BA108" s="110"/>
      <c r="BB108" s="110"/>
      <c r="BC108" s="110"/>
      <c r="BD108" s="110"/>
      <c r="BE108" s="113">
        <f t="shared" si="0"/>
        <v>0</v>
      </c>
      <c r="BF108" s="113">
        <f t="shared" si="1"/>
        <v>0</v>
      </c>
      <c r="BG108" s="113">
        <f t="shared" si="2"/>
        <v>0</v>
      </c>
      <c r="BH108" s="113">
        <f t="shared" si="3"/>
        <v>0</v>
      </c>
      <c r="BI108" s="113">
        <f t="shared" si="4"/>
        <v>0</v>
      </c>
      <c r="BJ108" s="112" t="s">
        <v>102</v>
      </c>
      <c r="BK108" s="110"/>
      <c r="BL108" s="110"/>
      <c r="BM108" s="110"/>
    </row>
    <row r="109" spans="2:65" s="1" customFormat="1" ht="18" customHeight="1">
      <c r="B109" s="28"/>
      <c r="D109" s="206" t="s">
        <v>105</v>
      </c>
      <c r="E109" s="207"/>
      <c r="F109" s="207"/>
      <c r="J109" s="108">
        <v>0</v>
      </c>
      <c r="L109" s="109"/>
      <c r="M109" s="110"/>
      <c r="N109" s="111" t="s">
        <v>42</v>
      </c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2" t="s">
        <v>101</v>
      </c>
      <c r="AZ109" s="110"/>
      <c r="BA109" s="110"/>
      <c r="BB109" s="110"/>
      <c r="BC109" s="110"/>
      <c r="BD109" s="110"/>
      <c r="BE109" s="113">
        <f t="shared" si="0"/>
        <v>0</v>
      </c>
      <c r="BF109" s="113">
        <f t="shared" si="1"/>
        <v>0</v>
      </c>
      <c r="BG109" s="113">
        <f t="shared" si="2"/>
        <v>0</v>
      </c>
      <c r="BH109" s="113">
        <f t="shared" si="3"/>
        <v>0</v>
      </c>
      <c r="BI109" s="113">
        <f t="shared" si="4"/>
        <v>0</v>
      </c>
      <c r="BJ109" s="112" t="s">
        <v>102</v>
      </c>
      <c r="BK109" s="110"/>
      <c r="BL109" s="110"/>
      <c r="BM109" s="110"/>
    </row>
    <row r="110" spans="2:65" s="1" customFormat="1" ht="18" customHeight="1">
      <c r="B110" s="28"/>
      <c r="D110" s="206" t="s">
        <v>106</v>
      </c>
      <c r="E110" s="207"/>
      <c r="F110" s="207"/>
      <c r="J110" s="108">
        <v>0</v>
      </c>
      <c r="L110" s="109"/>
      <c r="M110" s="110"/>
      <c r="N110" s="111" t="s">
        <v>42</v>
      </c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2" t="s">
        <v>101</v>
      </c>
      <c r="AZ110" s="110"/>
      <c r="BA110" s="110"/>
      <c r="BB110" s="110"/>
      <c r="BC110" s="110"/>
      <c r="BD110" s="110"/>
      <c r="BE110" s="113">
        <f t="shared" si="0"/>
        <v>0</v>
      </c>
      <c r="BF110" s="113">
        <f t="shared" si="1"/>
        <v>0</v>
      </c>
      <c r="BG110" s="113">
        <f t="shared" si="2"/>
        <v>0</v>
      </c>
      <c r="BH110" s="113">
        <f t="shared" si="3"/>
        <v>0</v>
      </c>
      <c r="BI110" s="113">
        <f t="shared" si="4"/>
        <v>0</v>
      </c>
      <c r="BJ110" s="112" t="s">
        <v>102</v>
      </c>
      <c r="BK110" s="110"/>
      <c r="BL110" s="110"/>
      <c r="BM110" s="110"/>
    </row>
    <row r="111" spans="2:65" s="1" customFormat="1" ht="18" customHeight="1">
      <c r="B111" s="28"/>
      <c r="D111" s="107" t="s">
        <v>107</v>
      </c>
      <c r="J111" s="108">
        <f>ROUND(J28*T111,2)</f>
        <v>0</v>
      </c>
      <c r="L111" s="109"/>
      <c r="M111" s="110"/>
      <c r="N111" s="111" t="s">
        <v>42</v>
      </c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2" t="s">
        <v>108</v>
      </c>
      <c r="AZ111" s="110"/>
      <c r="BA111" s="110"/>
      <c r="BB111" s="110"/>
      <c r="BC111" s="110"/>
      <c r="BD111" s="110"/>
      <c r="BE111" s="113">
        <f t="shared" si="0"/>
        <v>0</v>
      </c>
      <c r="BF111" s="113">
        <f t="shared" si="1"/>
        <v>0</v>
      </c>
      <c r="BG111" s="113">
        <f t="shared" si="2"/>
        <v>0</v>
      </c>
      <c r="BH111" s="113">
        <f t="shared" si="3"/>
        <v>0</v>
      </c>
      <c r="BI111" s="113">
        <f t="shared" si="4"/>
        <v>0</v>
      </c>
      <c r="BJ111" s="112" t="s">
        <v>102</v>
      </c>
      <c r="BK111" s="110"/>
      <c r="BL111" s="110"/>
      <c r="BM111" s="110"/>
    </row>
    <row r="112" spans="2:65" s="1" customFormat="1" ht="11.25">
      <c r="B112" s="28"/>
      <c r="L112" s="28"/>
    </row>
    <row r="113" spans="2:12" s="1" customFormat="1" ht="29.25" customHeight="1">
      <c r="B113" s="28"/>
      <c r="C113" s="114" t="s">
        <v>109</v>
      </c>
      <c r="D113" s="86"/>
      <c r="E113" s="86"/>
      <c r="F113" s="86"/>
      <c r="G113" s="86"/>
      <c r="H113" s="86"/>
      <c r="I113" s="86"/>
      <c r="J113" s="115">
        <f>ROUND(J94+J105,2)</f>
        <v>0</v>
      </c>
      <c r="K113" s="86"/>
      <c r="L113" s="28"/>
    </row>
    <row r="114" spans="2:12" s="1" customFormat="1" ht="6.95" customHeight="1"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28"/>
    </row>
    <row r="118" spans="2:12" s="1" customFormat="1" ht="6.95" customHeight="1"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28"/>
    </row>
    <row r="119" spans="2:12" s="1" customFormat="1" ht="24.95" customHeight="1">
      <c r="B119" s="28"/>
      <c r="C119" s="17" t="s">
        <v>110</v>
      </c>
      <c r="L119" s="28"/>
    </row>
    <row r="120" spans="2:12" s="1" customFormat="1" ht="6.95" customHeight="1">
      <c r="B120" s="28"/>
      <c r="L120" s="28"/>
    </row>
    <row r="121" spans="2:12" s="1" customFormat="1" ht="12" customHeight="1">
      <c r="B121" s="28"/>
      <c r="C121" s="23" t="s">
        <v>16</v>
      </c>
      <c r="L121" s="28"/>
    </row>
    <row r="122" spans="2:12" s="1" customFormat="1" ht="16.5" customHeight="1">
      <c r="B122" s="28"/>
      <c r="E122" s="185" t="str">
        <f>E7</f>
        <v>Výměna střešní krytiny č.p. 859-864</v>
      </c>
      <c r="F122" s="204"/>
      <c r="G122" s="204"/>
      <c r="H122" s="204"/>
      <c r="L122" s="28"/>
    </row>
    <row r="123" spans="2:12" s="1" customFormat="1" ht="6.95" customHeight="1">
      <c r="B123" s="28"/>
      <c r="L123" s="28"/>
    </row>
    <row r="124" spans="2:12" s="1" customFormat="1" ht="12" customHeight="1">
      <c r="B124" s="28"/>
      <c r="C124" s="23" t="s">
        <v>20</v>
      </c>
      <c r="F124" s="21" t="str">
        <f>F10</f>
        <v>Hlavní 859-864</v>
      </c>
      <c r="I124" s="23" t="s">
        <v>22</v>
      </c>
      <c r="J124" s="48">
        <f>IF(J10="","",J10)</f>
        <v>45832</v>
      </c>
      <c r="L124" s="28"/>
    </row>
    <row r="125" spans="2:12" s="1" customFormat="1" ht="6.95" customHeight="1">
      <c r="B125" s="28"/>
      <c r="L125" s="28"/>
    </row>
    <row r="126" spans="2:12" s="1" customFormat="1" ht="15.2" customHeight="1">
      <c r="B126" s="28"/>
      <c r="C126" s="23" t="s">
        <v>23</v>
      </c>
      <c r="F126" s="21" t="str">
        <f>E13</f>
        <v>Město Ostrov</v>
      </c>
      <c r="I126" s="23" t="s">
        <v>31</v>
      </c>
      <c r="J126" s="26" t="str">
        <f>E19</f>
        <v xml:space="preserve"> </v>
      </c>
      <c r="L126" s="28"/>
    </row>
    <row r="127" spans="2:12" s="1" customFormat="1" ht="15.2" customHeight="1">
      <c r="B127" s="28"/>
      <c r="C127" s="23" t="s">
        <v>29</v>
      </c>
      <c r="F127" s="21" t="str">
        <f>IF(E16="","",E16)</f>
        <v>Vyplň údaj</v>
      </c>
      <c r="I127" s="23" t="s">
        <v>34</v>
      </c>
      <c r="J127" s="26" t="str">
        <f>E22</f>
        <v xml:space="preserve"> </v>
      </c>
      <c r="L127" s="28"/>
    </row>
    <row r="128" spans="2:12" s="1" customFormat="1" ht="10.35" customHeight="1">
      <c r="B128" s="28"/>
      <c r="L128" s="28"/>
    </row>
    <row r="129" spans="2:65" s="10" customFormat="1" ht="29.25" customHeight="1">
      <c r="B129" s="116"/>
      <c r="C129" s="117" t="s">
        <v>111</v>
      </c>
      <c r="D129" s="118" t="s">
        <v>61</v>
      </c>
      <c r="E129" s="118" t="s">
        <v>57</v>
      </c>
      <c r="F129" s="118" t="s">
        <v>58</v>
      </c>
      <c r="G129" s="118" t="s">
        <v>112</v>
      </c>
      <c r="H129" s="118" t="s">
        <v>113</v>
      </c>
      <c r="I129" s="118" t="s">
        <v>114</v>
      </c>
      <c r="J129" s="119" t="s">
        <v>88</v>
      </c>
      <c r="K129" s="120" t="s">
        <v>115</v>
      </c>
      <c r="L129" s="116"/>
      <c r="M129" s="55" t="s">
        <v>1</v>
      </c>
      <c r="N129" s="56" t="s">
        <v>40</v>
      </c>
      <c r="O129" s="56" t="s">
        <v>116</v>
      </c>
      <c r="P129" s="56" t="s">
        <v>117</v>
      </c>
      <c r="Q129" s="56" t="s">
        <v>118</v>
      </c>
      <c r="R129" s="56" t="s">
        <v>119</v>
      </c>
      <c r="S129" s="56" t="s">
        <v>120</v>
      </c>
      <c r="T129" s="57" t="s">
        <v>121</v>
      </c>
    </row>
    <row r="130" spans="2:65" s="1" customFormat="1" ht="22.9" customHeight="1">
      <c r="B130" s="28"/>
      <c r="C130" s="60" t="s">
        <v>122</v>
      </c>
      <c r="J130" s="121">
        <f>BK130</f>
        <v>0</v>
      </c>
      <c r="L130" s="28"/>
      <c r="M130" s="58"/>
      <c r="N130" s="49"/>
      <c r="O130" s="49"/>
      <c r="P130" s="122">
        <f>P131+P136</f>
        <v>0</v>
      </c>
      <c r="Q130" s="49"/>
      <c r="R130" s="122">
        <f>R131+R136</f>
        <v>15.877065000000002</v>
      </c>
      <c r="S130" s="49"/>
      <c r="T130" s="123">
        <f>T131+T136</f>
        <v>14.312539999999998</v>
      </c>
      <c r="AT130" s="13" t="s">
        <v>75</v>
      </c>
      <c r="AU130" s="13" t="s">
        <v>90</v>
      </c>
      <c r="BK130" s="124">
        <f>BK131+BK136</f>
        <v>0</v>
      </c>
    </row>
    <row r="131" spans="2:65" s="11" customFormat="1" ht="25.9" customHeight="1">
      <c r="B131" s="125"/>
      <c r="D131" s="126" t="s">
        <v>75</v>
      </c>
      <c r="E131" s="127" t="s">
        <v>123</v>
      </c>
      <c r="F131" s="127" t="s">
        <v>124</v>
      </c>
      <c r="I131" s="128"/>
      <c r="J131" s="129">
        <f>BK131</f>
        <v>0</v>
      </c>
      <c r="L131" s="125"/>
      <c r="M131" s="130"/>
      <c r="P131" s="131">
        <f>P132+P134</f>
        <v>0</v>
      </c>
      <c r="R131" s="131">
        <f>R132+R134</f>
        <v>0</v>
      </c>
      <c r="T131" s="132">
        <f>T132+T134</f>
        <v>0</v>
      </c>
      <c r="AR131" s="126" t="s">
        <v>81</v>
      </c>
      <c r="AT131" s="133" t="s">
        <v>75</v>
      </c>
      <c r="AU131" s="133" t="s">
        <v>76</v>
      </c>
      <c r="AY131" s="126" t="s">
        <v>125</v>
      </c>
      <c r="BK131" s="134">
        <f>BK132+BK134</f>
        <v>0</v>
      </c>
    </row>
    <row r="132" spans="2:65" s="11" customFormat="1" ht="22.9" customHeight="1">
      <c r="B132" s="125"/>
      <c r="D132" s="126" t="s">
        <v>75</v>
      </c>
      <c r="E132" s="135" t="s">
        <v>126</v>
      </c>
      <c r="F132" s="135" t="s">
        <v>127</v>
      </c>
      <c r="I132" s="128"/>
      <c r="J132" s="136">
        <f>BK132</f>
        <v>0</v>
      </c>
      <c r="L132" s="125"/>
      <c r="M132" s="130"/>
      <c r="P132" s="131">
        <f>P133</f>
        <v>0</v>
      </c>
      <c r="R132" s="131">
        <f>R133</f>
        <v>0</v>
      </c>
      <c r="T132" s="132">
        <f>T133</f>
        <v>0</v>
      </c>
      <c r="AR132" s="126" t="s">
        <v>81</v>
      </c>
      <c r="AT132" s="133" t="s">
        <v>75</v>
      </c>
      <c r="AU132" s="133" t="s">
        <v>81</v>
      </c>
      <c r="AY132" s="126" t="s">
        <v>125</v>
      </c>
      <c r="BK132" s="134">
        <f>BK133</f>
        <v>0</v>
      </c>
    </row>
    <row r="133" spans="2:65" s="1" customFormat="1" ht="16.5" customHeight="1">
      <c r="B133" s="28"/>
      <c r="C133" s="137" t="s">
        <v>128</v>
      </c>
      <c r="D133" s="137" t="s">
        <v>129</v>
      </c>
      <c r="E133" s="138" t="s">
        <v>130</v>
      </c>
      <c r="F133" s="139" t="s">
        <v>131</v>
      </c>
      <c r="G133" s="140" t="s">
        <v>132</v>
      </c>
      <c r="H133" s="141">
        <v>140</v>
      </c>
      <c r="I133" s="142"/>
      <c r="J133" s="143">
        <f>ROUND(I133*H133,2)</f>
        <v>0</v>
      </c>
      <c r="K133" s="144"/>
      <c r="L133" s="28"/>
      <c r="M133" s="145" t="s">
        <v>1</v>
      </c>
      <c r="N133" s="106" t="s">
        <v>42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133</v>
      </c>
      <c r="AT133" s="148" t="s">
        <v>129</v>
      </c>
      <c r="AU133" s="148" t="s">
        <v>102</v>
      </c>
      <c r="AY133" s="13" t="s">
        <v>125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3" t="s">
        <v>102</v>
      </c>
      <c r="BK133" s="149">
        <f>ROUND(I133*H133,2)</f>
        <v>0</v>
      </c>
      <c r="BL133" s="13" t="s">
        <v>133</v>
      </c>
      <c r="BM133" s="148" t="s">
        <v>134</v>
      </c>
    </row>
    <row r="134" spans="2:65" s="11" customFormat="1" ht="22.9" customHeight="1">
      <c r="B134" s="125"/>
      <c r="D134" s="126" t="s">
        <v>75</v>
      </c>
      <c r="E134" s="135" t="s">
        <v>135</v>
      </c>
      <c r="F134" s="135" t="s">
        <v>136</v>
      </c>
      <c r="I134" s="128"/>
      <c r="J134" s="136">
        <f>BK134</f>
        <v>0</v>
      </c>
      <c r="L134" s="125"/>
      <c r="M134" s="130"/>
      <c r="P134" s="131">
        <f>P135</f>
        <v>0</v>
      </c>
      <c r="R134" s="131">
        <f>R135</f>
        <v>0</v>
      </c>
      <c r="T134" s="132">
        <f>T135</f>
        <v>0</v>
      </c>
      <c r="AR134" s="126" t="s">
        <v>81</v>
      </c>
      <c r="AT134" s="133" t="s">
        <v>75</v>
      </c>
      <c r="AU134" s="133" t="s">
        <v>81</v>
      </c>
      <c r="AY134" s="126" t="s">
        <v>125</v>
      </c>
      <c r="BK134" s="134">
        <f>BK135</f>
        <v>0</v>
      </c>
    </row>
    <row r="135" spans="2:65" s="1" customFormat="1" ht="24.2" customHeight="1">
      <c r="B135" s="28"/>
      <c r="C135" s="137" t="s">
        <v>137</v>
      </c>
      <c r="D135" s="137" t="s">
        <v>129</v>
      </c>
      <c r="E135" s="138" t="s">
        <v>138</v>
      </c>
      <c r="F135" s="139" t="s">
        <v>139</v>
      </c>
      <c r="G135" s="140" t="s">
        <v>140</v>
      </c>
      <c r="H135" s="141">
        <v>24</v>
      </c>
      <c r="I135" s="142"/>
      <c r="J135" s="143">
        <f>ROUND(I135*H135,2)</f>
        <v>0</v>
      </c>
      <c r="K135" s="144"/>
      <c r="L135" s="28"/>
      <c r="M135" s="145" t="s">
        <v>1</v>
      </c>
      <c r="N135" s="106" t="s">
        <v>42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133</v>
      </c>
      <c r="AT135" s="148" t="s">
        <v>129</v>
      </c>
      <c r="AU135" s="148" t="s">
        <v>102</v>
      </c>
      <c r="AY135" s="13" t="s">
        <v>125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3" t="s">
        <v>102</v>
      </c>
      <c r="BK135" s="149">
        <f>ROUND(I135*H135,2)</f>
        <v>0</v>
      </c>
      <c r="BL135" s="13" t="s">
        <v>133</v>
      </c>
      <c r="BM135" s="148" t="s">
        <v>141</v>
      </c>
    </row>
    <row r="136" spans="2:65" s="11" customFormat="1" ht="25.9" customHeight="1">
      <c r="B136" s="125"/>
      <c r="D136" s="126" t="s">
        <v>75</v>
      </c>
      <c r="E136" s="127" t="s">
        <v>142</v>
      </c>
      <c r="F136" s="127" t="s">
        <v>143</v>
      </c>
      <c r="I136" s="128"/>
      <c r="J136" s="129">
        <f>BK136</f>
        <v>0</v>
      </c>
      <c r="L136" s="125"/>
      <c r="M136" s="130"/>
      <c r="P136" s="131">
        <f>P137+P139+P145+P158</f>
        <v>0</v>
      </c>
      <c r="R136" s="131">
        <f>R137+R139+R145+R158</f>
        <v>15.877065000000002</v>
      </c>
      <c r="T136" s="132">
        <f>T137+T139+T145+T158</f>
        <v>14.312539999999998</v>
      </c>
      <c r="AR136" s="126" t="s">
        <v>102</v>
      </c>
      <c r="AT136" s="133" t="s">
        <v>75</v>
      </c>
      <c r="AU136" s="133" t="s">
        <v>76</v>
      </c>
      <c r="AY136" s="126" t="s">
        <v>125</v>
      </c>
      <c r="BK136" s="134">
        <f>BK137+BK139+BK145+BK158</f>
        <v>0</v>
      </c>
    </row>
    <row r="137" spans="2:65" s="11" customFormat="1" ht="22.9" customHeight="1">
      <c r="B137" s="125"/>
      <c r="D137" s="126" t="s">
        <v>75</v>
      </c>
      <c r="E137" s="135" t="s">
        <v>144</v>
      </c>
      <c r="F137" s="135" t="s">
        <v>145</v>
      </c>
      <c r="I137" s="128"/>
      <c r="J137" s="136">
        <f>BK137</f>
        <v>0</v>
      </c>
      <c r="L137" s="125"/>
      <c r="M137" s="130"/>
      <c r="P137" s="131">
        <f>P138</f>
        <v>0</v>
      </c>
      <c r="R137" s="131">
        <f>R138</f>
        <v>0</v>
      </c>
      <c r="T137" s="132">
        <f>T138</f>
        <v>0</v>
      </c>
      <c r="AR137" s="126" t="s">
        <v>102</v>
      </c>
      <c r="AT137" s="133" t="s">
        <v>75</v>
      </c>
      <c r="AU137" s="133" t="s">
        <v>81</v>
      </c>
      <c r="AY137" s="126" t="s">
        <v>125</v>
      </c>
      <c r="BK137" s="134">
        <f>BK138</f>
        <v>0</v>
      </c>
    </row>
    <row r="138" spans="2:65" s="1" customFormat="1" ht="16.5" customHeight="1">
      <c r="B138" s="28"/>
      <c r="C138" s="137" t="s">
        <v>146</v>
      </c>
      <c r="D138" s="137" t="s">
        <v>129</v>
      </c>
      <c r="E138" s="138" t="s">
        <v>147</v>
      </c>
      <c r="F138" s="139" t="s">
        <v>148</v>
      </c>
      <c r="G138" s="140" t="s">
        <v>149</v>
      </c>
      <c r="H138" s="141">
        <v>1</v>
      </c>
      <c r="I138" s="142"/>
      <c r="J138" s="143">
        <f>ROUND(I138*H138,2)</f>
        <v>0</v>
      </c>
      <c r="K138" s="144"/>
      <c r="L138" s="28"/>
      <c r="M138" s="145" t="s">
        <v>1</v>
      </c>
      <c r="N138" s="106" t="s">
        <v>42</v>
      </c>
      <c r="P138" s="146">
        <f>O138*H138</f>
        <v>0</v>
      </c>
      <c r="Q138" s="146">
        <v>0</v>
      </c>
      <c r="R138" s="146">
        <f>Q138*H138</f>
        <v>0</v>
      </c>
      <c r="S138" s="146">
        <v>0</v>
      </c>
      <c r="T138" s="147">
        <f>S138*H138</f>
        <v>0</v>
      </c>
      <c r="AR138" s="148" t="s">
        <v>150</v>
      </c>
      <c r="AT138" s="148" t="s">
        <v>129</v>
      </c>
      <c r="AU138" s="148" t="s">
        <v>102</v>
      </c>
      <c r="AY138" s="13" t="s">
        <v>125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3" t="s">
        <v>102</v>
      </c>
      <c r="BK138" s="149">
        <f>ROUND(I138*H138,2)</f>
        <v>0</v>
      </c>
      <c r="BL138" s="13" t="s">
        <v>150</v>
      </c>
      <c r="BM138" s="148" t="s">
        <v>151</v>
      </c>
    </row>
    <row r="139" spans="2:65" s="11" customFormat="1" ht="22.9" customHeight="1">
      <c r="B139" s="125"/>
      <c r="D139" s="126" t="s">
        <v>75</v>
      </c>
      <c r="E139" s="135" t="s">
        <v>152</v>
      </c>
      <c r="F139" s="135" t="s">
        <v>153</v>
      </c>
      <c r="I139" s="128"/>
      <c r="J139" s="136">
        <f>BK139</f>
        <v>0</v>
      </c>
      <c r="L139" s="125"/>
      <c r="M139" s="130"/>
      <c r="P139" s="131">
        <f>SUM(P140:P144)</f>
        <v>0</v>
      </c>
      <c r="R139" s="131">
        <f>SUM(R140:R144)</f>
        <v>9.9379500000000007</v>
      </c>
      <c r="T139" s="132">
        <f>SUM(T140:T144)</f>
        <v>0</v>
      </c>
      <c r="AR139" s="126" t="s">
        <v>102</v>
      </c>
      <c r="AT139" s="133" t="s">
        <v>75</v>
      </c>
      <c r="AU139" s="133" t="s">
        <v>81</v>
      </c>
      <c r="AY139" s="126" t="s">
        <v>125</v>
      </c>
      <c r="BK139" s="134">
        <f>SUM(BK140:BK144)</f>
        <v>0</v>
      </c>
    </row>
    <row r="140" spans="2:65" s="1" customFormat="1" ht="33" customHeight="1">
      <c r="B140" s="28"/>
      <c r="C140" s="137" t="s">
        <v>154</v>
      </c>
      <c r="D140" s="137" t="s">
        <v>129</v>
      </c>
      <c r="E140" s="138" t="s">
        <v>155</v>
      </c>
      <c r="F140" s="139" t="s">
        <v>156</v>
      </c>
      <c r="G140" s="140" t="s">
        <v>157</v>
      </c>
      <c r="H140" s="141">
        <v>635</v>
      </c>
      <c r="I140" s="142"/>
      <c r="J140" s="143">
        <f>ROUND(I140*H140,2)</f>
        <v>0</v>
      </c>
      <c r="K140" s="144"/>
      <c r="L140" s="28"/>
      <c r="M140" s="145" t="s">
        <v>1</v>
      </c>
      <c r="N140" s="106" t="s">
        <v>42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150</v>
      </c>
      <c r="AT140" s="148" t="s">
        <v>129</v>
      </c>
      <c r="AU140" s="148" t="s">
        <v>102</v>
      </c>
      <c r="AY140" s="13" t="s">
        <v>125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3" t="s">
        <v>102</v>
      </c>
      <c r="BK140" s="149">
        <f>ROUND(I140*H140,2)</f>
        <v>0</v>
      </c>
      <c r="BL140" s="13" t="s">
        <v>150</v>
      </c>
      <c r="BM140" s="148" t="s">
        <v>158</v>
      </c>
    </row>
    <row r="141" spans="2:65" s="1" customFormat="1" ht="16.5" customHeight="1">
      <c r="B141" s="28"/>
      <c r="C141" s="150" t="s">
        <v>159</v>
      </c>
      <c r="D141" s="150" t="s">
        <v>160</v>
      </c>
      <c r="E141" s="151" t="s">
        <v>161</v>
      </c>
      <c r="F141" s="152" t="s">
        <v>162</v>
      </c>
      <c r="G141" s="153" t="s">
        <v>163</v>
      </c>
      <c r="H141" s="154">
        <v>15.669</v>
      </c>
      <c r="I141" s="155"/>
      <c r="J141" s="156">
        <f>ROUND(I141*H141,2)</f>
        <v>0</v>
      </c>
      <c r="K141" s="157"/>
      <c r="L141" s="158"/>
      <c r="M141" s="159" t="s">
        <v>1</v>
      </c>
      <c r="N141" s="160" t="s">
        <v>42</v>
      </c>
      <c r="P141" s="146">
        <f>O141*H141</f>
        <v>0</v>
      </c>
      <c r="Q141" s="146">
        <v>0.55000000000000004</v>
      </c>
      <c r="R141" s="146">
        <f>Q141*H141</f>
        <v>8.6179500000000004</v>
      </c>
      <c r="S141" s="146">
        <v>0</v>
      </c>
      <c r="T141" s="147">
        <f>S141*H141</f>
        <v>0</v>
      </c>
      <c r="AR141" s="148" t="s">
        <v>164</v>
      </c>
      <c r="AT141" s="148" t="s">
        <v>160</v>
      </c>
      <c r="AU141" s="148" t="s">
        <v>102</v>
      </c>
      <c r="AY141" s="13" t="s">
        <v>125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3" t="s">
        <v>102</v>
      </c>
      <c r="BK141" s="149">
        <f>ROUND(I141*H141,2)</f>
        <v>0</v>
      </c>
      <c r="BL141" s="13" t="s">
        <v>150</v>
      </c>
      <c r="BM141" s="148" t="s">
        <v>165</v>
      </c>
    </row>
    <row r="142" spans="2:65" s="1" customFormat="1" ht="24.2" customHeight="1">
      <c r="B142" s="28"/>
      <c r="C142" s="137" t="s">
        <v>166</v>
      </c>
      <c r="D142" s="137" t="s">
        <v>129</v>
      </c>
      <c r="E142" s="138" t="s">
        <v>167</v>
      </c>
      <c r="F142" s="139" t="s">
        <v>168</v>
      </c>
      <c r="G142" s="140" t="s">
        <v>157</v>
      </c>
      <c r="H142" s="141">
        <v>80</v>
      </c>
      <c r="I142" s="142"/>
      <c r="J142" s="143">
        <f>ROUND(I142*H142,2)</f>
        <v>0</v>
      </c>
      <c r="K142" s="144"/>
      <c r="L142" s="28"/>
      <c r="M142" s="145" t="s">
        <v>1</v>
      </c>
      <c r="N142" s="106" t="s">
        <v>42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150</v>
      </c>
      <c r="AT142" s="148" t="s">
        <v>129</v>
      </c>
      <c r="AU142" s="148" t="s">
        <v>102</v>
      </c>
      <c r="AY142" s="13" t="s">
        <v>125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3" t="s">
        <v>102</v>
      </c>
      <c r="BK142" s="149">
        <f>ROUND(I142*H142,2)</f>
        <v>0</v>
      </c>
      <c r="BL142" s="13" t="s">
        <v>150</v>
      </c>
      <c r="BM142" s="148" t="s">
        <v>169</v>
      </c>
    </row>
    <row r="143" spans="2:65" s="1" customFormat="1" ht="24.2" customHeight="1">
      <c r="B143" s="28"/>
      <c r="C143" s="150" t="s">
        <v>170</v>
      </c>
      <c r="D143" s="150" t="s">
        <v>160</v>
      </c>
      <c r="E143" s="151" t="s">
        <v>171</v>
      </c>
      <c r="F143" s="152" t="s">
        <v>172</v>
      </c>
      <c r="G143" s="153" t="s">
        <v>163</v>
      </c>
      <c r="H143" s="154">
        <v>2.4</v>
      </c>
      <c r="I143" s="155"/>
      <c r="J143" s="156">
        <f>ROUND(I143*H143,2)</f>
        <v>0</v>
      </c>
      <c r="K143" s="157"/>
      <c r="L143" s="158"/>
      <c r="M143" s="159" t="s">
        <v>1</v>
      </c>
      <c r="N143" s="160" t="s">
        <v>42</v>
      </c>
      <c r="P143" s="146">
        <f>O143*H143</f>
        <v>0</v>
      </c>
      <c r="Q143" s="146">
        <v>0.55000000000000004</v>
      </c>
      <c r="R143" s="146">
        <f>Q143*H143</f>
        <v>1.32</v>
      </c>
      <c r="S143" s="146">
        <v>0</v>
      </c>
      <c r="T143" s="147">
        <f>S143*H143</f>
        <v>0</v>
      </c>
      <c r="AR143" s="148" t="s">
        <v>164</v>
      </c>
      <c r="AT143" s="148" t="s">
        <v>160</v>
      </c>
      <c r="AU143" s="148" t="s">
        <v>102</v>
      </c>
      <c r="AY143" s="13" t="s">
        <v>125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3" t="s">
        <v>102</v>
      </c>
      <c r="BK143" s="149">
        <f>ROUND(I143*H143,2)</f>
        <v>0</v>
      </c>
      <c r="BL143" s="13" t="s">
        <v>150</v>
      </c>
      <c r="BM143" s="148" t="s">
        <v>173</v>
      </c>
    </row>
    <row r="144" spans="2:65" s="1" customFormat="1" ht="33" customHeight="1">
      <c r="B144" s="28"/>
      <c r="C144" s="137" t="s">
        <v>7</v>
      </c>
      <c r="D144" s="137" t="s">
        <v>129</v>
      </c>
      <c r="E144" s="138" t="s">
        <v>174</v>
      </c>
      <c r="F144" s="139" t="s">
        <v>175</v>
      </c>
      <c r="G144" s="140" t="s">
        <v>140</v>
      </c>
      <c r="H144" s="141">
        <v>9.9380000000000006</v>
      </c>
      <c r="I144" s="142"/>
      <c r="J144" s="143">
        <f>ROUND(I144*H144,2)</f>
        <v>0</v>
      </c>
      <c r="K144" s="144"/>
      <c r="L144" s="28"/>
      <c r="M144" s="145" t="s">
        <v>1</v>
      </c>
      <c r="N144" s="106" t="s">
        <v>42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150</v>
      </c>
      <c r="AT144" s="148" t="s">
        <v>129</v>
      </c>
      <c r="AU144" s="148" t="s">
        <v>102</v>
      </c>
      <c r="AY144" s="13" t="s">
        <v>125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3" t="s">
        <v>102</v>
      </c>
      <c r="BK144" s="149">
        <f>ROUND(I144*H144,2)</f>
        <v>0</v>
      </c>
      <c r="BL144" s="13" t="s">
        <v>150</v>
      </c>
      <c r="BM144" s="148" t="s">
        <v>176</v>
      </c>
    </row>
    <row r="145" spans="2:65" s="11" customFormat="1" ht="22.9" customHeight="1">
      <c r="B145" s="125"/>
      <c r="D145" s="126" t="s">
        <v>75</v>
      </c>
      <c r="E145" s="135" t="s">
        <v>177</v>
      </c>
      <c r="F145" s="135" t="s">
        <v>178</v>
      </c>
      <c r="I145" s="128"/>
      <c r="J145" s="136">
        <f>BK145</f>
        <v>0</v>
      </c>
      <c r="L145" s="125"/>
      <c r="M145" s="130"/>
      <c r="P145" s="131">
        <f>SUM(P146:P157)</f>
        <v>0</v>
      </c>
      <c r="R145" s="131">
        <f>SUM(R146:R157)</f>
        <v>5.834340000000001</v>
      </c>
      <c r="T145" s="132">
        <f>SUM(T146:T157)</f>
        <v>2.3146399999999998</v>
      </c>
      <c r="AR145" s="126" t="s">
        <v>102</v>
      </c>
      <c r="AT145" s="133" t="s">
        <v>75</v>
      </c>
      <c r="AU145" s="133" t="s">
        <v>81</v>
      </c>
      <c r="AY145" s="126" t="s">
        <v>125</v>
      </c>
      <c r="BK145" s="134">
        <f>SUM(BK146:BK157)</f>
        <v>0</v>
      </c>
    </row>
    <row r="146" spans="2:65" s="1" customFormat="1" ht="16.5" customHeight="1">
      <c r="B146" s="28"/>
      <c r="C146" s="137" t="s">
        <v>133</v>
      </c>
      <c r="D146" s="137" t="s">
        <v>129</v>
      </c>
      <c r="E146" s="138" t="s">
        <v>179</v>
      </c>
      <c r="F146" s="139" t="s">
        <v>180</v>
      </c>
      <c r="G146" s="140" t="s">
        <v>149</v>
      </c>
      <c r="H146" s="141">
        <v>30</v>
      </c>
      <c r="I146" s="142"/>
      <c r="J146" s="143">
        <f t="shared" ref="J146:J157" si="5">ROUND(I146*H146,2)</f>
        <v>0</v>
      </c>
      <c r="K146" s="144"/>
      <c r="L146" s="28"/>
      <c r="M146" s="145" t="s">
        <v>1</v>
      </c>
      <c r="N146" s="106" t="s">
        <v>42</v>
      </c>
      <c r="P146" s="146">
        <f t="shared" ref="P146:P157" si="6">O146*H146</f>
        <v>0</v>
      </c>
      <c r="Q146" s="146">
        <v>0</v>
      </c>
      <c r="R146" s="146">
        <f t="shared" ref="R146:R157" si="7">Q146*H146</f>
        <v>0</v>
      </c>
      <c r="S146" s="146">
        <v>3.48E-3</v>
      </c>
      <c r="T146" s="147">
        <f t="shared" ref="T146:T157" si="8">S146*H146</f>
        <v>0.10440000000000001</v>
      </c>
      <c r="AR146" s="148" t="s">
        <v>150</v>
      </c>
      <c r="AT146" s="148" t="s">
        <v>129</v>
      </c>
      <c r="AU146" s="148" t="s">
        <v>102</v>
      </c>
      <c r="AY146" s="13" t="s">
        <v>125</v>
      </c>
      <c r="BE146" s="149">
        <f t="shared" ref="BE146:BE157" si="9">IF(N146="základní",J146,0)</f>
        <v>0</v>
      </c>
      <c r="BF146" s="149">
        <f t="shared" ref="BF146:BF157" si="10">IF(N146="snížená",J146,0)</f>
        <v>0</v>
      </c>
      <c r="BG146" s="149">
        <f t="shared" ref="BG146:BG157" si="11">IF(N146="zákl. přenesená",J146,0)</f>
        <v>0</v>
      </c>
      <c r="BH146" s="149">
        <f t="shared" ref="BH146:BH157" si="12">IF(N146="sníž. přenesená",J146,0)</f>
        <v>0</v>
      </c>
      <c r="BI146" s="149">
        <f t="shared" ref="BI146:BI157" si="13">IF(N146="nulová",J146,0)</f>
        <v>0</v>
      </c>
      <c r="BJ146" s="13" t="s">
        <v>102</v>
      </c>
      <c r="BK146" s="149">
        <f t="shared" ref="BK146:BK157" si="14">ROUND(I146*H146,2)</f>
        <v>0</v>
      </c>
      <c r="BL146" s="13" t="s">
        <v>150</v>
      </c>
      <c r="BM146" s="148" t="s">
        <v>181</v>
      </c>
    </row>
    <row r="147" spans="2:65" s="1" customFormat="1" ht="16.5" customHeight="1">
      <c r="B147" s="28"/>
      <c r="C147" s="137" t="s">
        <v>182</v>
      </c>
      <c r="D147" s="137" t="s">
        <v>129</v>
      </c>
      <c r="E147" s="138" t="s">
        <v>183</v>
      </c>
      <c r="F147" s="139" t="s">
        <v>184</v>
      </c>
      <c r="G147" s="140" t="s">
        <v>149</v>
      </c>
      <c r="H147" s="141">
        <v>24</v>
      </c>
      <c r="I147" s="142"/>
      <c r="J147" s="143">
        <f t="shared" si="5"/>
        <v>0</v>
      </c>
      <c r="K147" s="144"/>
      <c r="L147" s="28"/>
      <c r="M147" s="145" t="s">
        <v>1</v>
      </c>
      <c r="N147" s="106" t="s">
        <v>42</v>
      </c>
      <c r="P147" s="146">
        <f t="shared" si="6"/>
        <v>0</v>
      </c>
      <c r="Q147" s="146">
        <v>0</v>
      </c>
      <c r="R147" s="146">
        <f t="shared" si="7"/>
        <v>0</v>
      </c>
      <c r="S147" s="146">
        <v>1.75E-3</v>
      </c>
      <c r="T147" s="147">
        <f t="shared" si="8"/>
        <v>4.2000000000000003E-2</v>
      </c>
      <c r="AR147" s="148" t="s">
        <v>150</v>
      </c>
      <c r="AT147" s="148" t="s">
        <v>129</v>
      </c>
      <c r="AU147" s="148" t="s">
        <v>102</v>
      </c>
      <c r="AY147" s="13" t="s">
        <v>125</v>
      </c>
      <c r="BE147" s="149">
        <f t="shared" si="9"/>
        <v>0</v>
      </c>
      <c r="BF147" s="149">
        <f t="shared" si="10"/>
        <v>0</v>
      </c>
      <c r="BG147" s="149">
        <f t="shared" si="11"/>
        <v>0</v>
      </c>
      <c r="BH147" s="149">
        <f t="shared" si="12"/>
        <v>0</v>
      </c>
      <c r="BI147" s="149">
        <f t="shared" si="13"/>
        <v>0</v>
      </c>
      <c r="BJ147" s="13" t="s">
        <v>102</v>
      </c>
      <c r="BK147" s="149">
        <f t="shared" si="14"/>
        <v>0</v>
      </c>
      <c r="BL147" s="13" t="s">
        <v>150</v>
      </c>
      <c r="BM147" s="148" t="s">
        <v>185</v>
      </c>
    </row>
    <row r="148" spans="2:65" s="1" customFormat="1" ht="16.5" customHeight="1">
      <c r="B148" s="28"/>
      <c r="C148" s="137" t="s">
        <v>186</v>
      </c>
      <c r="D148" s="137" t="s">
        <v>129</v>
      </c>
      <c r="E148" s="138" t="s">
        <v>187</v>
      </c>
      <c r="F148" s="139" t="s">
        <v>188</v>
      </c>
      <c r="G148" s="140" t="s">
        <v>149</v>
      </c>
      <c r="H148" s="141">
        <v>110</v>
      </c>
      <c r="I148" s="142"/>
      <c r="J148" s="143">
        <f t="shared" si="5"/>
        <v>0</v>
      </c>
      <c r="K148" s="144"/>
      <c r="L148" s="28"/>
      <c r="M148" s="145" t="s">
        <v>1</v>
      </c>
      <c r="N148" s="106" t="s">
        <v>42</v>
      </c>
      <c r="P148" s="146">
        <f t="shared" si="6"/>
        <v>0</v>
      </c>
      <c r="Q148" s="146">
        <v>0</v>
      </c>
      <c r="R148" s="146">
        <f t="shared" si="7"/>
        <v>0</v>
      </c>
      <c r="S148" s="146">
        <v>2.5999999999999999E-3</v>
      </c>
      <c r="T148" s="147">
        <f t="shared" si="8"/>
        <v>0.28599999999999998</v>
      </c>
      <c r="AR148" s="148" t="s">
        <v>150</v>
      </c>
      <c r="AT148" s="148" t="s">
        <v>129</v>
      </c>
      <c r="AU148" s="148" t="s">
        <v>102</v>
      </c>
      <c r="AY148" s="13" t="s">
        <v>125</v>
      </c>
      <c r="BE148" s="149">
        <f t="shared" si="9"/>
        <v>0</v>
      </c>
      <c r="BF148" s="149">
        <f t="shared" si="10"/>
        <v>0</v>
      </c>
      <c r="BG148" s="149">
        <f t="shared" si="11"/>
        <v>0</v>
      </c>
      <c r="BH148" s="149">
        <f t="shared" si="12"/>
        <v>0</v>
      </c>
      <c r="BI148" s="149">
        <f t="shared" si="13"/>
        <v>0</v>
      </c>
      <c r="BJ148" s="13" t="s">
        <v>102</v>
      </c>
      <c r="BK148" s="149">
        <f t="shared" si="14"/>
        <v>0</v>
      </c>
      <c r="BL148" s="13" t="s">
        <v>150</v>
      </c>
      <c r="BM148" s="148" t="s">
        <v>189</v>
      </c>
    </row>
    <row r="149" spans="2:65" s="1" customFormat="1" ht="16.5" customHeight="1">
      <c r="B149" s="28"/>
      <c r="C149" s="137" t="s">
        <v>190</v>
      </c>
      <c r="D149" s="137" t="s">
        <v>129</v>
      </c>
      <c r="E149" s="138" t="s">
        <v>191</v>
      </c>
      <c r="F149" s="139" t="s">
        <v>192</v>
      </c>
      <c r="G149" s="140" t="s">
        <v>193</v>
      </c>
      <c r="H149" s="141">
        <v>160</v>
      </c>
      <c r="I149" s="142"/>
      <c r="J149" s="143">
        <f t="shared" si="5"/>
        <v>0</v>
      </c>
      <c r="K149" s="144"/>
      <c r="L149" s="28"/>
      <c r="M149" s="145" t="s">
        <v>1</v>
      </c>
      <c r="N149" s="106" t="s">
        <v>42</v>
      </c>
      <c r="P149" s="146">
        <f t="shared" si="6"/>
        <v>0</v>
      </c>
      <c r="Q149" s="146">
        <v>0</v>
      </c>
      <c r="R149" s="146">
        <f t="shared" si="7"/>
        <v>0</v>
      </c>
      <c r="S149" s="146">
        <v>9.4000000000000004E-3</v>
      </c>
      <c r="T149" s="147">
        <f t="shared" si="8"/>
        <v>1.504</v>
      </c>
      <c r="AR149" s="148" t="s">
        <v>150</v>
      </c>
      <c r="AT149" s="148" t="s">
        <v>129</v>
      </c>
      <c r="AU149" s="148" t="s">
        <v>102</v>
      </c>
      <c r="AY149" s="13" t="s">
        <v>125</v>
      </c>
      <c r="BE149" s="149">
        <f t="shared" si="9"/>
        <v>0</v>
      </c>
      <c r="BF149" s="149">
        <f t="shared" si="10"/>
        <v>0</v>
      </c>
      <c r="BG149" s="149">
        <f t="shared" si="11"/>
        <v>0</v>
      </c>
      <c r="BH149" s="149">
        <f t="shared" si="12"/>
        <v>0</v>
      </c>
      <c r="BI149" s="149">
        <f t="shared" si="13"/>
        <v>0</v>
      </c>
      <c r="BJ149" s="13" t="s">
        <v>102</v>
      </c>
      <c r="BK149" s="149">
        <f t="shared" si="14"/>
        <v>0</v>
      </c>
      <c r="BL149" s="13" t="s">
        <v>150</v>
      </c>
      <c r="BM149" s="148" t="s">
        <v>194</v>
      </c>
    </row>
    <row r="150" spans="2:65" s="1" customFormat="1" ht="16.5" customHeight="1">
      <c r="B150" s="28"/>
      <c r="C150" s="137" t="s">
        <v>195</v>
      </c>
      <c r="D150" s="137" t="s">
        <v>129</v>
      </c>
      <c r="E150" s="138" t="s">
        <v>196</v>
      </c>
      <c r="F150" s="139" t="s">
        <v>197</v>
      </c>
      <c r="G150" s="140" t="s">
        <v>149</v>
      </c>
      <c r="H150" s="141">
        <v>96</v>
      </c>
      <c r="I150" s="142"/>
      <c r="J150" s="143">
        <f t="shared" si="5"/>
        <v>0</v>
      </c>
      <c r="K150" s="144"/>
      <c r="L150" s="28"/>
      <c r="M150" s="145" t="s">
        <v>1</v>
      </c>
      <c r="N150" s="106" t="s">
        <v>42</v>
      </c>
      <c r="P150" s="146">
        <f t="shared" si="6"/>
        <v>0</v>
      </c>
      <c r="Q150" s="146">
        <v>0</v>
      </c>
      <c r="R150" s="146">
        <f t="shared" si="7"/>
        <v>0</v>
      </c>
      <c r="S150" s="146">
        <v>3.9399999999999999E-3</v>
      </c>
      <c r="T150" s="147">
        <f t="shared" si="8"/>
        <v>0.37824000000000002</v>
      </c>
      <c r="AR150" s="148" t="s">
        <v>150</v>
      </c>
      <c r="AT150" s="148" t="s">
        <v>129</v>
      </c>
      <c r="AU150" s="148" t="s">
        <v>102</v>
      </c>
      <c r="AY150" s="13" t="s">
        <v>125</v>
      </c>
      <c r="BE150" s="149">
        <f t="shared" si="9"/>
        <v>0</v>
      </c>
      <c r="BF150" s="149">
        <f t="shared" si="10"/>
        <v>0</v>
      </c>
      <c r="BG150" s="149">
        <f t="shared" si="11"/>
        <v>0</v>
      </c>
      <c r="BH150" s="149">
        <f t="shared" si="12"/>
        <v>0</v>
      </c>
      <c r="BI150" s="149">
        <f t="shared" si="13"/>
        <v>0</v>
      </c>
      <c r="BJ150" s="13" t="s">
        <v>102</v>
      </c>
      <c r="BK150" s="149">
        <f t="shared" si="14"/>
        <v>0</v>
      </c>
      <c r="BL150" s="13" t="s">
        <v>150</v>
      </c>
      <c r="BM150" s="148" t="s">
        <v>198</v>
      </c>
    </row>
    <row r="151" spans="2:65" s="1" customFormat="1" ht="33" customHeight="1">
      <c r="B151" s="28"/>
      <c r="C151" s="137" t="s">
        <v>199</v>
      </c>
      <c r="D151" s="137" t="s">
        <v>129</v>
      </c>
      <c r="E151" s="138" t="s">
        <v>200</v>
      </c>
      <c r="F151" s="139" t="s">
        <v>201</v>
      </c>
      <c r="G151" s="140" t="s">
        <v>149</v>
      </c>
      <c r="H151" s="141">
        <v>110</v>
      </c>
      <c r="I151" s="142"/>
      <c r="J151" s="143">
        <f t="shared" si="5"/>
        <v>0</v>
      </c>
      <c r="K151" s="144"/>
      <c r="L151" s="28"/>
      <c r="M151" s="145" t="s">
        <v>1</v>
      </c>
      <c r="N151" s="106" t="s">
        <v>42</v>
      </c>
      <c r="P151" s="146">
        <f t="shared" si="6"/>
        <v>0</v>
      </c>
      <c r="Q151" s="146">
        <v>2.5899999999999999E-3</v>
      </c>
      <c r="R151" s="146">
        <f t="shared" si="7"/>
        <v>0.28489999999999999</v>
      </c>
      <c r="S151" s="146">
        <v>0</v>
      </c>
      <c r="T151" s="147">
        <f t="shared" si="8"/>
        <v>0</v>
      </c>
      <c r="AR151" s="148" t="s">
        <v>150</v>
      </c>
      <c r="AT151" s="148" t="s">
        <v>129</v>
      </c>
      <c r="AU151" s="148" t="s">
        <v>102</v>
      </c>
      <c r="AY151" s="13" t="s">
        <v>125</v>
      </c>
      <c r="BE151" s="149">
        <f t="shared" si="9"/>
        <v>0</v>
      </c>
      <c r="BF151" s="149">
        <f t="shared" si="10"/>
        <v>0</v>
      </c>
      <c r="BG151" s="149">
        <f t="shared" si="11"/>
        <v>0</v>
      </c>
      <c r="BH151" s="149">
        <f t="shared" si="12"/>
        <v>0</v>
      </c>
      <c r="BI151" s="149">
        <f t="shared" si="13"/>
        <v>0</v>
      </c>
      <c r="BJ151" s="13" t="s">
        <v>102</v>
      </c>
      <c r="BK151" s="149">
        <f t="shared" si="14"/>
        <v>0</v>
      </c>
      <c r="BL151" s="13" t="s">
        <v>150</v>
      </c>
      <c r="BM151" s="148" t="s">
        <v>202</v>
      </c>
    </row>
    <row r="152" spans="2:65" s="1" customFormat="1" ht="37.9" customHeight="1">
      <c r="B152" s="28"/>
      <c r="C152" s="137" t="s">
        <v>203</v>
      </c>
      <c r="D152" s="137" t="s">
        <v>129</v>
      </c>
      <c r="E152" s="138" t="s">
        <v>204</v>
      </c>
      <c r="F152" s="139" t="s">
        <v>205</v>
      </c>
      <c r="G152" s="140" t="s">
        <v>157</v>
      </c>
      <c r="H152" s="141">
        <v>635</v>
      </c>
      <c r="I152" s="142"/>
      <c r="J152" s="143">
        <f t="shared" si="5"/>
        <v>0</v>
      </c>
      <c r="K152" s="144"/>
      <c r="L152" s="28"/>
      <c r="M152" s="145" t="s">
        <v>1</v>
      </c>
      <c r="N152" s="106" t="s">
        <v>42</v>
      </c>
      <c r="P152" s="146">
        <f t="shared" si="6"/>
        <v>0</v>
      </c>
      <c r="Q152" s="146">
        <v>6.8799999999999998E-3</v>
      </c>
      <c r="R152" s="146">
        <f t="shared" si="7"/>
        <v>4.3688000000000002</v>
      </c>
      <c r="S152" s="146">
        <v>0</v>
      </c>
      <c r="T152" s="147">
        <f t="shared" si="8"/>
        <v>0</v>
      </c>
      <c r="AR152" s="148" t="s">
        <v>150</v>
      </c>
      <c r="AT152" s="148" t="s">
        <v>129</v>
      </c>
      <c r="AU152" s="148" t="s">
        <v>102</v>
      </c>
      <c r="AY152" s="13" t="s">
        <v>125</v>
      </c>
      <c r="BE152" s="149">
        <f t="shared" si="9"/>
        <v>0</v>
      </c>
      <c r="BF152" s="149">
        <f t="shared" si="10"/>
        <v>0</v>
      </c>
      <c r="BG152" s="149">
        <f t="shared" si="11"/>
        <v>0</v>
      </c>
      <c r="BH152" s="149">
        <f t="shared" si="12"/>
        <v>0</v>
      </c>
      <c r="BI152" s="149">
        <f t="shared" si="13"/>
        <v>0</v>
      </c>
      <c r="BJ152" s="13" t="s">
        <v>102</v>
      </c>
      <c r="BK152" s="149">
        <f t="shared" si="14"/>
        <v>0</v>
      </c>
      <c r="BL152" s="13" t="s">
        <v>150</v>
      </c>
      <c r="BM152" s="148" t="s">
        <v>206</v>
      </c>
    </row>
    <row r="153" spans="2:65" s="1" customFormat="1" ht="24.2" customHeight="1">
      <c r="B153" s="28"/>
      <c r="C153" s="137" t="s">
        <v>8</v>
      </c>
      <c r="D153" s="137" t="s">
        <v>129</v>
      </c>
      <c r="E153" s="138" t="s">
        <v>207</v>
      </c>
      <c r="F153" s="139" t="s">
        <v>208</v>
      </c>
      <c r="G153" s="140" t="s">
        <v>149</v>
      </c>
      <c r="H153" s="141">
        <v>135</v>
      </c>
      <c r="I153" s="142"/>
      <c r="J153" s="143">
        <f t="shared" si="5"/>
        <v>0</v>
      </c>
      <c r="K153" s="144"/>
      <c r="L153" s="28"/>
      <c r="M153" s="145" t="s">
        <v>1</v>
      </c>
      <c r="N153" s="106" t="s">
        <v>42</v>
      </c>
      <c r="P153" s="146">
        <f t="shared" si="6"/>
        <v>0</v>
      </c>
      <c r="Q153" s="146">
        <v>3.7599999999999999E-3</v>
      </c>
      <c r="R153" s="146">
        <f t="shared" si="7"/>
        <v>0.50759999999999994</v>
      </c>
      <c r="S153" s="146">
        <v>0</v>
      </c>
      <c r="T153" s="147">
        <f t="shared" si="8"/>
        <v>0</v>
      </c>
      <c r="AR153" s="148" t="s">
        <v>150</v>
      </c>
      <c r="AT153" s="148" t="s">
        <v>129</v>
      </c>
      <c r="AU153" s="148" t="s">
        <v>102</v>
      </c>
      <c r="AY153" s="13" t="s">
        <v>125</v>
      </c>
      <c r="BE153" s="149">
        <f t="shared" si="9"/>
        <v>0</v>
      </c>
      <c r="BF153" s="149">
        <f t="shared" si="10"/>
        <v>0</v>
      </c>
      <c r="BG153" s="149">
        <f t="shared" si="11"/>
        <v>0</v>
      </c>
      <c r="BH153" s="149">
        <f t="shared" si="12"/>
        <v>0</v>
      </c>
      <c r="BI153" s="149">
        <f t="shared" si="13"/>
        <v>0</v>
      </c>
      <c r="BJ153" s="13" t="s">
        <v>102</v>
      </c>
      <c r="BK153" s="149">
        <f t="shared" si="14"/>
        <v>0</v>
      </c>
      <c r="BL153" s="13" t="s">
        <v>150</v>
      </c>
      <c r="BM153" s="148" t="s">
        <v>209</v>
      </c>
    </row>
    <row r="154" spans="2:65" s="1" customFormat="1" ht="16.5" customHeight="1">
      <c r="B154" s="28"/>
      <c r="C154" s="137" t="s">
        <v>210</v>
      </c>
      <c r="D154" s="137" t="s">
        <v>129</v>
      </c>
      <c r="E154" s="138" t="s">
        <v>211</v>
      </c>
      <c r="F154" s="139" t="s">
        <v>212</v>
      </c>
      <c r="G154" s="140" t="s">
        <v>149</v>
      </c>
      <c r="H154" s="141">
        <v>30</v>
      </c>
      <c r="I154" s="142"/>
      <c r="J154" s="143">
        <f t="shared" si="5"/>
        <v>0</v>
      </c>
      <c r="K154" s="144"/>
      <c r="L154" s="28"/>
      <c r="M154" s="145" t="s">
        <v>1</v>
      </c>
      <c r="N154" s="106" t="s">
        <v>42</v>
      </c>
      <c r="P154" s="146">
        <f t="shared" si="6"/>
        <v>0</v>
      </c>
      <c r="Q154" s="146">
        <v>2.7000000000000001E-3</v>
      </c>
      <c r="R154" s="146">
        <f t="shared" si="7"/>
        <v>8.1000000000000003E-2</v>
      </c>
      <c r="S154" s="146">
        <v>0</v>
      </c>
      <c r="T154" s="147">
        <f t="shared" si="8"/>
        <v>0</v>
      </c>
      <c r="AR154" s="148" t="s">
        <v>150</v>
      </c>
      <c r="AT154" s="148" t="s">
        <v>129</v>
      </c>
      <c r="AU154" s="148" t="s">
        <v>102</v>
      </c>
      <c r="AY154" s="13" t="s">
        <v>125</v>
      </c>
      <c r="BE154" s="149">
        <f t="shared" si="9"/>
        <v>0</v>
      </c>
      <c r="BF154" s="149">
        <f t="shared" si="10"/>
        <v>0</v>
      </c>
      <c r="BG154" s="149">
        <f t="shared" si="11"/>
        <v>0</v>
      </c>
      <c r="BH154" s="149">
        <f t="shared" si="12"/>
        <v>0</v>
      </c>
      <c r="BI154" s="149">
        <f t="shared" si="13"/>
        <v>0</v>
      </c>
      <c r="BJ154" s="13" t="s">
        <v>102</v>
      </c>
      <c r="BK154" s="149">
        <f t="shared" si="14"/>
        <v>0</v>
      </c>
      <c r="BL154" s="13" t="s">
        <v>150</v>
      </c>
      <c r="BM154" s="148" t="s">
        <v>213</v>
      </c>
    </row>
    <row r="155" spans="2:65" s="1" customFormat="1" ht="24.2" customHeight="1">
      <c r="B155" s="28"/>
      <c r="C155" s="137" t="s">
        <v>214</v>
      </c>
      <c r="D155" s="137" t="s">
        <v>129</v>
      </c>
      <c r="E155" s="138" t="s">
        <v>215</v>
      </c>
      <c r="F155" s="139" t="s">
        <v>216</v>
      </c>
      <c r="G155" s="140" t="s">
        <v>149</v>
      </c>
      <c r="H155" s="141">
        <v>110</v>
      </c>
      <c r="I155" s="142"/>
      <c r="J155" s="143">
        <f t="shared" si="5"/>
        <v>0</v>
      </c>
      <c r="K155" s="144"/>
      <c r="L155" s="28"/>
      <c r="M155" s="145" t="s">
        <v>1</v>
      </c>
      <c r="N155" s="106" t="s">
        <v>42</v>
      </c>
      <c r="P155" s="146">
        <f t="shared" si="6"/>
        <v>0</v>
      </c>
      <c r="Q155" s="146">
        <v>2.8600000000000001E-3</v>
      </c>
      <c r="R155" s="146">
        <f t="shared" si="7"/>
        <v>0.31459999999999999</v>
      </c>
      <c r="S155" s="146">
        <v>0</v>
      </c>
      <c r="T155" s="147">
        <f t="shared" si="8"/>
        <v>0</v>
      </c>
      <c r="AR155" s="148" t="s">
        <v>150</v>
      </c>
      <c r="AT155" s="148" t="s">
        <v>129</v>
      </c>
      <c r="AU155" s="148" t="s">
        <v>102</v>
      </c>
      <c r="AY155" s="13" t="s">
        <v>125</v>
      </c>
      <c r="BE155" s="149">
        <f t="shared" si="9"/>
        <v>0</v>
      </c>
      <c r="BF155" s="149">
        <f t="shared" si="10"/>
        <v>0</v>
      </c>
      <c r="BG155" s="149">
        <f t="shared" si="11"/>
        <v>0</v>
      </c>
      <c r="BH155" s="149">
        <f t="shared" si="12"/>
        <v>0</v>
      </c>
      <c r="BI155" s="149">
        <f t="shared" si="13"/>
        <v>0</v>
      </c>
      <c r="BJ155" s="13" t="s">
        <v>102</v>
      </c>
      <c r="BK155" s="149">
        <f t="shared" si="14"/>
        <v>0</v>
      </c>
      <c r="BL155" s="13" t="s">
        <v>150</v>
      </c>
      <c r="BM155" s="148" t="s">
        <v>217</v>
      </c>
    </row>
    <row r="156" spans="2:65" s="1" customFormat="1" ht="24.2" customHeight="1">
      <c r="B156" s="28"/>
      <c r="C156" s="137" t="s">
        <v>126</v>
      </c>
      <c r="D156" s="137" t="s">
        <v>129</v>
      </c>
      <c r="E156" s="138" t="s">
        <v>218</v>
      </c>
      <c r="F156" s="139" t="s">
        <v>219</v>
      </c>
      <c r="G156" s="140" t="s">
        <v>149</v>
      </c>
      <c r="H156" s="141">
        <v>96</v>
      </c>
      <c r="I156" s="142"/>
      <c r="J156" s="143">
        <f t="shared" si="5"/>
        <v>0</v>
      </c>
      <c r="K156" s="144"/>
      <c r="L156" s="28"/>
      <c r="M156" s="145" t="s">
        <v>1</v>
      </c>
      <c r="N156" s="106" t="s">
        <v>42</v>
      </c>
      <c r="P156" s="146">
        <f t="shared" si="6"/>
        <v>0</v>
      </c>
      <c r="Q156" s="146">
        <v>2.8900000000000002E-3</v>
      </c>
      <c r="R156" s="146">
        <f t="shared" si="7"/>
        <v>0.27744000000000002</v>
      </c>
      <c r="S156" s="146">
        <v>0</v>
      </c>
      <c r="T156" s="147">
        <f t="shared" si="8"/>
        <v>0</v>
      </c>
      <c r="AR156" s="148" t="s">
        <v>150</v>
      </c>
      <c r="AT156" s="148" t="s">
        <v>129</v>
      </c>
      <c r="AU156" s="148" t="s">
        <v>102</v>
      </c>
      <c r="AY156" s="13" t="s">
        <v>125</v>
      </c>
      <c r="BE156" s="149">
        <f t="shared" si="9"/>
        <v>0</v>
      </c>
      <c r="BF156" s="149">
        <f t="shared" si="10"/>
        <v>0</v>
      </c>
      <c r="BG156" s="149">
        <f t="shared" si="11"/>
        <v>0</v>
      </c>
      <c r="BH156" s="149">
        <f t="shared" si="12"/>
        <v>0</v>
      </c>
      <c r="BI156" s="149">
        <f t="shared" si="13"/>
        <v>0</v>
      </c>
      <c r="BJ156" s="13" t="s">
        <v>102</v>
      </c>
      <c r="BK156" s="149">
        <f t="shared" si="14"/>
        <v>0</v>
      </c>
      <c r="BL156" s="13" t="s">
        <v>150</v>
      </c>
      <c r="BM156" s="148" t="s">
        <v>220</v>
      </c>
    </row>
    <row r="157" spans="2:65" s="1" customFormat="1" ht="33" customHeight="1">
      <c r="B157" s="28"/>
      <c r="C157" s="137" t="s">
        <v>221</v>
      </c>
      <c r="D157" s="137" t="s">
        <v>129</v>
      </c>
      <c r="E157" s="138" t="s">
        <v>222</v>
      </c>
      <c r="F157" s="139" t="s">
        <v>223</v>
      </c>
      <c r="G157" s="140" t="s">
        <v>140</v>
      </c>
      <c r="H157" s="141">
        <v>5.8339999999999996</v>
      </c>
      <c r="I157" s="142"/>
      <c r="J157" s="143">
        <f t="shared" si="5"/>
        <v>0</v>
      </c>
      <c r="K157" s="144"/>
      <c r="L157" s="28"/>
      <c r="M157" s="145" t="s">
        <v>1</v>
      </c>
      <c r="N157" s="106" t="s">
        <v>42</v>
      </c>
      <c r="P157" s="146">
        <f t="shared" si="6"/>
        <v>0</v>
      </c>
      <c r="Q157" s="146">
        <v>0</v>
      </c>
      <c r="R157" s="146">
        <f t="shared" si="7"/>
        <v>0</v>
      </c>
      <c r="S157" s="146">
        <v>0</v>
      </c>
      <c r="T157" s="147">
        <f t="shared" si="8"/>
        <v>0</v>
      </c>
      <c r="AR157" s="148" t="s">
        <v>150</v>
      </c>
      <c r="AT157" s="148" t="s">
        <v>129</v>
      </c>
      <c r="AU157" s="148" t="s">
        <v>102</v>
      </c>
      <c r="AY157" s="13" t="s">
        <v>125</v>
      </c>
      <c r="BE157" s="149">
        <f t="shared" si="9"/>
        <v>0</v>
      </c>
      <c r="BF157" s="149">
        <f t="shared" si="10"/>
        <v>0</v>
      </c>
      <c r="BG157" s="149">
        <f t="shared" si="11"/>
        <v>0</v>
      </c>
      <c r="BH157" s="149">
        <f t="shared" si="12"/>
        <v>0</v>
      </c>
      <c r="BI157" s="149">
        <f t="shared" si="13"/>
        <v>0</v>
      </c>
      <c r="BJ157" s="13" t="s">
        <v>102</v>
      </c>
      <c r="BK157" s="149">
        <f t="shared" si="14"/>
        <v>0</v>
      </c>
      <c r="BL157" s="13" t="s">
        <v>150</v>
      </c>
      <c r="BM157" s="148" t="s">
        <v>224</v>
      </c>
    </row>
    <row r="158" spans="2:65" s="11" customFormat="1" ht="22.9" customHeight="1">
      <c r="B158" s="125"/>
      <c r="D158" s="126" t="s">
        <v>75</v>
      </c>
      <c r="E158" s="135" t="s">
        <v>225</v>
      </c>
      <c r="F158" s="135" t="s">
        <v>226</v>
      </c>
      <c r="I158" s="128"/>
      <c r="J158" s="136">
        <f>BK158</f>
        <v>0</v>
      </c>
      <c r="L158" s="125"/>
      <c r="M158" s="130"/>
      <c r="P158" s="131">
        <f>SUM(P159:P164)</f>
        <v>0</v>
      </c>
      <c r="R158" s="131">
        <f>SUM(R159:R164)</f>
        <v>0.10477499999999999</v>
      </c>
      <c r="T158" s="132">
        <f>SUM(T159:T164)</f>
        <v>11.9979</v>
      </c>
      <c r="AR158" s="126" t="s">
        <v>102</v>
      </c>
      <c r="AT158" s="133" t="s">
        <v>75</v>
      </c>
      <c r="AU158" s="133" t="s">
        <v>81</v>
      </c>
      <c r="AY158" s="126" t="s">
        <v>125</v>
      </c>
      <c r="BK158" s="134">
        <f>SUM(BK159:BK164)</f>
        <v>0</v>
      </c>
    </row>
    <row r="159" spans="2:65" s="1" customFormat="1" ht="24.2" customHeight="1">
      <c r="B159" s="28"/>
      <c r="C159" s="137" t="s">
        <v>81</v>
      </c>
      <c r="D159" s="137" t="s">
        <v>129</v>
      </c>
      <c r="E159" s="138" t="s">
        <v>227</v>
      </c>
      <c r="F159" s="139" t="s">
        <v>228</v>
      </c>
      <c r="G159" s="140" t="s">
        <v>157</v>
      </c>
      <c r="H159" s="141">
        <v>635</v>
      </c>
      <c r="I159" s="142"/>
      <c r="J159" s="143">
        <f t="shared" ref="J159:J164" si="15">ROUND(I159*H159,2)</f>
        <v>0</v>
      </c>
      <c r="K159" s="144"/>
      <c r="L159" s="28"/>
      <c r="M159" s="145" t="s">
        <v>1</v>
      </c>
      <c r="N159" s="106" t="s">
        <v>42</v>
      </c>
      <c r="P159" s="146">
        <f t="shared" ref="P159:P164" si="16">O159*H159</f>
        <v>0</v>
      </c>
      <c r="Q159" s="146">
        <v>0</v>
      </c>
      <c r="R159" s="146">
        <f t="shared" ref="R159:R164" si="17">Q159*H159</f>
        <v>0</v>
      </c>
      <c r="S159" s="146">
        <v>1.7780000000000001E-2</v>
      </c>
      <c r="T159" s="147">
        <f t="shared" ref="T159:T164" si="18">S159*H159</f>
        <v>11.2903</v>
      </c>
      <c r="AR159" s="148" t="s">
        <v>150</v>
      </c>
      <c r="AT159" s="148" t="s">
        <v>129</v>
      </c>
      <c r="AU159" s="148" t="s">
        <v>102</v>
      </c>
      <c r="AY159" s="13" t="s">
        <v>125</v>
      </c>
      <c r="BE159" s="149">
        <f t="shared" ref="BE159:BE164" si="19">IF(N159="základní",J159,0)</f>
        <v>0</v>
      </c>
      <c r="BF159" s="149">
        <f t="shared" ref="BF159:BF164" si="20">IF(N159="snížená",J159,0)</f>
        <v>0</v>
      </c>
      <c r="BG159" s="149">
        <f t="shared" ref="BG159:BG164" si="21">IF(N159="zákl. přenesená",J159,0)</f>
        <v>0</v>
      </c>
      <c r="BH159" s="149">
        <f t="shared" ref="BH159:BH164" si="22">IF(N159="sníž. přenesená",J159,0)</f>
        <v>0</v>
      </c>
      <c r="BI159" s="149">
        <f t="shared" ref="BI159:BI164" si="23">IF(N159="nulová",J159,0)</f>
        <v>0</v>
      </c>
      <c r="BJ159" s="13" t="s">
        <v>102</v>
      </c>
      <c r="BK159" s="149">
        <f t="shared" ref="BK159:BK164" si="24">ROUND(I159*H159,2)</f>
        <v>0</v>
      </c>
      <c r="BL159" s="13" t="s">
        <v>150</v>
      </c>
      <c r="BM159" s="148" t="s">
        <v>229</v>
      </c>
    </row>
    <row r="160" spans="2:65" s="1" customFormat="1" ht="37.9" customHeight="1">
      <c r="B160" s="28"/>
      <c r="C160" s="137" t="s">
        <v>230</v>
      </c>
      <c r="D160" s="137" t="s">
        <v>129</v>
      </c>
      <c r="E160" s="138" t="s">
        <v>231</v>
      </c>
      <c r="F160" s="139" t="s">
        <v>232</v>
      </c>
      <c r="G160" s="140" t="s">
        <v>149</v>
      </c>
      <c r="H160" s="141">
        <v>135</v>
      </c>
      <c r="I160" s="142"/>
      <c r="J160" s="143">
        <f t="shared" si="15"/>
        <v>0</v>
      </c>
      <c r="K160" s="144"/>
      <c r="L160" s="28"/>
      <c r="M160" s="145" t="s">
        <v>1</v>
      </c>
      <c r="N160" s="106" t="s">
        <v>42</v>
      </c>
      <c r="P160" s="146">
        <f t="shared" si="16"/>
        <v>0</v>
      </c>
      <c r="Q160" s="146">
        <v>0</v>
      </c>
      <c r="R160" s="146">
        <f t="shared" si="17"/>
        <v>0</v>
      </c>
      <c r="S160" s="146">
        <v>4.6299999999999996E-3</v>
      </c>
      <c r="T160" s="147">
        <f t="shared" si="18"/>
        <v>0.62504999999999999</v>
      </c>
      <c r="AR160" s="148" t="s">
        <v>150</v>
      </c>
      <c r="AT160" s="148" t="s">
        <v>129</v>
      </c>
      <c r="AU160" s="148" t="s">
        <v>102</v>
      </c>
      <c r="AY160" s="13" t="s">
        <v>125</v>
      </c>
      <c r="BE160" s="149">
        <f t="shared" si="19"/>
        <v>0</v>
      </c>
      <c r="BF160" s="149">
        <f t="shared" si="20"/>
        <v>0</v>
      </c>
      <c r="BG160" s="149">
        <f t="shared" si="21"/>
        <v>0</v>
      </c>
      <c r="BH160" s="149">
        <f t="shared" si="22"/>
        <v>0</v>
      </c>
      <c r="BI160" s="149">
        <f t="shared" si="23"/>
        <v>0</v>
      </c>
      <c r="BJ160" s="13" t="s">
        <v>102</v>
      </c>
      <c r="BK160" s="149">
        <f t="shared" si="24"/>
        <v>0</v>
      </c>
      <c r="BL160" s="13" t="s">
        <v>150</v>
      </c>
      <c r="BM160" s="148" t="s">
        <v>233</v>
      </c>
    </row>
    <row r="161" spans="2:65" s="1" customFormat="1" ht="33" customHeight="1">
      <c r="B161" s="28"/>
      <c r="C161" s="137" t="s">
        <v>234</v>
      </c>
      <c r="D161" s="137" t="s">
        <v>129</v>
      </c>
      <c r="E161" s="138" t="s">
        <v>235</v>
      </c>
      <c r="F161" s="139" t="s">
        <v>236</v>
      </c>
      <c r="G161" s="140" t="s">
        <v>157</v>
      </c>
      <c r="H161" s="141">
        <v>635</v>
      </c>
      <c r="I161" s="142"/>
      <c r="J161" s="143">
        <f t="shared" si="15"/>
        <v>0</v>
      </c>
      <c r="K161" s="144"/>
      <c r="L161" s="28"/>
      <c r="M161" s="145" t="s">
        <v>1</v>
      </c>
      <c r="N161" s="106" t="s">
        <v>42</v>
      </c>
      <c r="P161" s="146">
        <f t="shared" si="16"/>
        <v>0</v>
      </c>
      <c r="Q161" s="146">
        <v>0</v>
      </c>
      <c r="R161" s="146">
        <f t="shared" si="17"/>
        <v>0</v>
      </c>
      <c r="S161" s="146">
        <v>0</v>
      </c>
      <c r="T161" s="147">
        <f t="shared" si="18"/>
        <v>0</v>
      </c>
      <c r="AR161" s="148" t="s">
        <v>150</v>
      </c>
      <c r="AT161" s="148" t="s">
        <v>129</v>
      </c>
      <c r="AU161" s="148" t="s">
        <v>102</v>
      </c>
      <c r="AY161" s="13" t="s">
        <v>125</v>
      </c>
      <c r="BE161" s="149">
        <f t="shared" si="19"/>
        <v>0</v>
      </c>
      <c r="BF161" s="149">
        <f t="shared" si="20"/>
        <v>0</v>
      </c>
      <c r="BG161" s="149">
        <f t="shared" si="21"/>
        <v>0</v>
      </c>
      <c r="BH161" s="149">
        <f t="shared" si="22"/>
        <v>0</v>
      </c>
      <c r="BI161" s="149">
        <f t="shared" si="23"/>
        <v>0</v>
      </c>
      <c r="BJ161" s="13" t="s">
        <v>102</v>
      </c>
      <c r="BK161" s="149">
        <f t="shared" si="24"/>
        <v>0</v>
      </c>
      <c r="BL161" s="13" t="s">
        <v>150</v>
      </c>
      <c r="BM161" s="148" t="s">
        <v>237</v>
      </c>
    </row>
    <row r="162" spans="2:65" s="1" customFormat="1" ht="37.9" customHeight="1">
      <c r="B162" s="28"/>
      <c r="C162" s="150" t="s">
        <v>150</v>
      </c>
      <c r="D162" s="150" t="s">
        <v>160</v>
      </c>
      <c r="E162" s="151" t="s">
        <v>238</v>
      </c>
      <c r="F162" s="152" t="s">
        <v>239</v>
      </c>
      <c r="G162" s="153" t="s">
        <v>157</v>
      </c>
      <c r="H162" s="154">
        <v>698.5</v>
      </c>
      <c r="I162" s="155"/>
      <c r="J162" s="156">
        <f t="shared" si="15"/>
        <v>0</v>
      </c>
      <c r="K162" s="157"/>
      <c r="L162" s="158"/>
      <c r="M162" s="159" t="s">
        <v>1</v>
      </c>
      <c r="N162" s="160" t="s">
        <v>42</v>
      </c>
      <c r="P162" s="146">
        <f t="shared" si="16"/>
        <v>0</v>
      </c>
      <c r="Q162" s="146">
        <v>1.4999999999999999E-4</v>
      </c>
      <c r="R162" s="146">
        <f t="shared" si="17"/>
        <v>0.10477499999999999</v>
      </c>
      <c r="S162" s="146">
        <v>0</v>
      </c>
      <c r="T162" s="147">
        <f t="shared" si="18"/>
        <v>0</v>
      </c>
      <c r="AR162" s="148" t="s">
        <v>164</v>
      </c>
      <c r="AT162" s="148" t="s">
        <v>160</v>
      </c>
      <c r="AU162" s="148" t="s">
        <v>102</v>
      </c>
      <c r="AY162" s="13" t="s">
        <v>125</v>
      </c>
      <c r="BE162" s="149">
        <f t="shared" si="19"/>
        <v>0</v>
      </c>
      <c r="BF162" s="149">
        <f t="shared" si="20"/>
        <v>0</v>
      </c>
      <c r="BG162" s="149">
        <f t="shared" si="21"/>
        <v>0</v>
      </c>
      <c r="BH162" s="149">
        <f t="shared" si="22"/>
        <v>0</v>
      </c>
      <c r="BI162" s="149">
        <f t="shared" si="23"/>
        <v>0</v>
      </c>
      <c r="BJ162" s="13" t="s">
        <v>102</v>
      </c>
      <c r="BK162" s="149">
        <f t="shared" si="24"/>
        <v>0</v>
      </c>
      <c r="BL162" s="13" t="s">
        <v>150</v>
      </c>
      <c r="BM162" s="148" t="s">
        <v>240</v>
      </c>
    </row>
    <row r="163" spans="2:65" s="1" customFormat="1" ht="24.2" customHeight="1">
      <c r="B163" s="28"/>
      <c r="C163" s="137" t="s">
        <v>102</v>
      </c>
      <c r="D163" s="137" t="s">
        <v>129</v>
      </c>
      <c r="E163" s="138" t="s">
        <v>241</v>
      </c>
      <c r="F163" s="139" t="s">
        <v>242</v>
      </c>
      <c r="G163" s="140" t="s">
        <v>157</v>
      </c>
      <c r="H163" s="141">
        <v>635</v>
      </c>
      <c r="I163" s="142"/>
      <c r="J163" s="143">
        <f t="shared" si="15"/>
        <v>0</v>
      </c>
      <c r="K163" s="144"/>
      <c r="L163" s="28"/>
      <c r="M163" s="145" t="s">
        <v>1</v>
      </c>
      <c r="N163" s="106" t="s">
        <v>42</v>
      </c>
      <c r="P163" s="146">
        <f t="shared" si="16"/>
        <v>0</v>
      </c>
      <c r="Q163" s="146">
        <v>0</v>
      </c>
      <c r="R163" s="146">
        <f t="shared" si="17"/>
        <v>0</v>
      </c>
      <c r="S163" s="146">
        <v>1.2999999999999999E-4</v>
      </c>
      <c r="T163" s="147">
        <f t="shared" si="18"/>
        <v>8.2549999999999998E-2</v>
      </c>
      <c r="AR163" s="148" t="s">
        <v>150</v>
      </c>
      <c r="AT163" s="148" t="s">
        <v>129</v>
      </c>
      <c r="AU163" s="148" t="s">
        <v>102</v>
      </c>
      <c r="AY163" s="13" t="s">
        <v>125</v>
      </c>
      <c r="BE163" s="149">
        <f t="shared" si="19"/>
        <v>0</v>
      </c>
      <c r="BF163" s="149">
        <f t="shared" si="20"/>
        <v>0</v>
      </c>
      <c r="BG163" s="149">
        <f t="shared" si="21"/>
        <v>0</v>
      </c>
      <c r="BH163" s="149">
        <f t="shared" si="22"/>
        <v>0</v>
      </c>
      <c r="BI163" s="149">
        <f t="shared" si="23"/>
        <v>0</v>
      </c>
      <c r="BJ163" s="13" t="s">
        <v>102</v>
      </c>
      <c r="BK163" s="149">
        <f t="shared" si="24"/>
        <v>0</v>
      </c>
      <c r="BL163" s="13" t="s">
        <v>150</v>
      </c>
      <c r="BM163" s="148" t="s">
        <v>243</v>
      </c>
    </row>
    <row r="164" spans="2:65" s="1" customFormat="1" ht="33" customHeight="1">
      <c r="B164" s="28"/>
      <c r="C164" s="137" t="s">
        <v>244</v>
      </c>
      <c r="D164" s="137" t="s">
        <v>129</v>
      </c>
      <c r="E164" s="138" t="s">
        <v>245</v>
      </c>
      <c r="F164" s="139" t="s">
        <v>246</v>
      </c>
      <c r="G164" s="140" t="s">
        <v>140</v>
      </c>
      <c r="H164" s="141">
        <v>0.105</v>
      </c>
      <c r="I164" s="142"/>
      <c r="J164" s="143">
        <f t="shared" si="15"/>
        <v>0</v>
      </c>
      <c r="K164" s="144"/>
      <c r="L164" s="28"/>
      <c r="M164" s="161" t="s">
        <v>1</v>
      </c>
      <c r="N164" s="162" t="s">
        <v>42</v>
      </c>
      <c r="O164" s="163"/>
      <c r="P164" s="164">
        <f t="shared" si="16"/>
        <v>0</v>
      </c>
      <c r="Q164" s="164">
        <v>0</v>
      </c>
      <c r="R164" s="164">
        <f t="shared" si="17"/>
        <v>0</v>
      </c>
      <c r="S164" s="164">
        <v>0</v>
      </c>
      <c r="T164" s="165">
        <f t="shared" si="18"/>
        <v>0</v>
      </c>
      <c r="AR164" s="148" t="s">
        <v>150</v>
      </c>
      <c r="AT164" s="148" t="s">
        <v>129</v>
      </c>
      <c r="AU164" s="148" t="s">
        <v>102</v>
      </c>
      <c r="AY164" s="13" t="s">
        <v>125</v>
      </c>
      <c r="BE164" s="149">
        <f t="shared" si="19"/>
        <v>0</v>
      </c>
      <c r="BF164" s="149">
        <f t="shared" si="20"/>
        <v>0</v>
      </c>
      <c r="BG164" s="149">
        <f t="shared" si="21"/>
        <v>0</v>
      </c>
      <c r="BH164" s="149">
        <f t="shared" si="22"/>
        <v>0</v>
      </c>
      <c r="BI164" s="149">
        <f t="shared" si="23"/>
        <v>0</v>
      </c>
      <c r="BJ164" s="13" t="s">
        <v>102</v>
      </c>
      <c r="BK164" s="149">
        <f t="shared" si="24"/>
        <v>0</v>
      </c>
      <c r="BL164" s="13" t="s">
        <v>150</v>
      </c>
      <c r="BM164" s="148" t="s">
        <v>247</v>
      </c>
    </row>
    <row r="165" spans="2:65" s="1" customFormat="1" ht="6.95" customHeight="1">
      <c r="B165" s="40"/>
      <c r="C165" s="41"/>
      <c r="D165" s="41"/>
      <c r="E165" s="41"/>
      <c r="F165" s="41"/>
      <c r="G165" s="41"/>
      <c r="H165" s="41"/>
      <c r="I165" s="41"/>
      <c r="J165" s="41"/>
      <c r="K165" s="41"/>
      <c r="L165" s="28"/>
    </row>
  </sheetData>
  <sheetProtection algorithmName="SHA-512" hashValue="8e/yomhJQLn1jAc361etXFMU5gwSwkljH6Dr7cMpevKnPbktbb0E2lDP4quT0i0qeEehGm1CSR5hkxPk+11bzw==" saltValue="ESAQjUjUwvLfeV5tfJw82VBf0oQXCewXlUEHVnUhxeFdSASUoWeWVEy9Alvk6d9clBZcRY2eYFMVl4PgJHUmJg==" spinCount="100000" sheet="1" objects="1" scenarios="1" formatColumns="0" formatRows="0" autoFilter="0"/>
  <autoFilter ref="C129:K164" xr:uid="{00000000-0009-0000-0000-000001000000}"/>
  <mergeCells count="11">
    <mergeCell ref="L2:V2"/>
    <mergeCell ref="D107:F107"/>
    <mergeCell ref="D108:F108"/>
    <mergeCell ref="D109:F109"/>
    <mergeCell ref="D110:F110"/>
    <mergeCell ref="E122:H122"/>
    <mergeCell ref="E7:H7"/>
    <mergeCell ref="E16:H16"/>
    <mergeCell ref="E25:H25"/>
    <mergeCell ref="E85:H85"/>
    <mergeCell ref="D106:F10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c07b0-bec8-415c-85a1-5a72904ae79e" xsi:nil="true"/>
    <lcf76f155ced4ddcb4097134ff3c332f xmlns="172744d7-b7d2-47ac-8879-e5385efed7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B17A6720D00F458F7F3E09855E2E40" ma:contentTypeVersion="13" ma:contentTypeDescription="Vytvoří nový dokument" ma:contentTypeScope="" ma:versionID="01a65ebde31c5306f8020190d6d30f45">
  <xsd:schema xmlns:xsd="http://www.w3.org/2001/XMLSchema" xmlns:xs="http://www.w3.org/2001/XMLSchema" xmlns:p="http://schemas.microsoft.com/office/2006/metadata/properties" xmlns:ns2="172744d7-b7d2-47ac-8879-e5385efed730" xmlns:ns3="193c07b0-bec8-415c-85a1-5a72904ae79e" targetNamespace="http://schemas.microsoft.com/office/2006/metadata/properties" ma:root="true" ma:fieldsID="d1f69494f9417fd78226ecf01eb46e7e" ns2:_="" ns3:_="">
    <xsd:import namespace="172744d7-b7d2-47ac-8879-e5385efed730"/>
    <xsd:import namespace="193c07b0-bec8-415c-85a1-5a72904ae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744d7-b7d2-47ac-8879-e5385efed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3d4f19-23b6-45fa-833f-bf57fbe27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c07b0-bec8-415c-85a1-5a72904ae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Sloupec zachycení celé taxonomie" ma:hidden="true" ma:list="{3806b3bf-83be-4400-a312-e8b3fe9d6985}" ma:internalName="TaxCatchAll" ma:showField="CatchAllData" ma:web="193c07b0-bec8-415c-85a1-5a72904ae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EAF807-DDCE-4420-8737-D0A00BDE0532}">
  <ds:schemaRefs>
    <ds:schemaRef ds:uri="http://schemas.microsoft.com/office/2006/metadata/properties"/>
    <ds:schemaRef ds:uri="http://schemas.microsoft.com/office/infopath/2007/PartnerControls"/>
    <ds:schemaRef ds:uri="193c07b0-bec8-415c-85a1-5a72904ae79e"/>
    <ds:schemaRef ds:uri="172744d7-b7d2-47ac-8879-e5385efed730"/>
  </ds:schemaRefs>
</ds:datastoreItem>
</file>

<file path=customXml/itemProps2.xml><?xml version="1.0" encoding="utf-8"?>
<ds:datastoreItem xmlns:ds="http://schemas.openxmlformats.org/officeDocument/2006/customXml" ds:itemID="{F856C0E8-0634-441F-B4EA-DF4CC11625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022310-331F-47D6-B01B-BC5FD70CC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744d7-b7d2-47ac-8879-e5385efed730"/>
    <ds:schemaRef ds:uri="193c07b0-bec8-415c-85a1-5a72904ae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09062025 - Výměna střešní...</vt:lpstr>
      <vt:lpstr>'09062025 - Výměna střešní...'!Názvy_tisku</vt:lpstr>
      <vt:lpstr>'Rekapitulace stavby'!Názvy_tisku</vt:lpstr>
      <vt:lpstr>'09062025 - Výměna střešní...'!Oblast_tisku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OMIS-KROSS\omis</dc:creator>
  <cp:lastModifiedBy>Irena Kříbková</cp:lastModifiedBy>
  <dcterms:created xsi:type="dcterms:W3CDTF">2025-06-25T06:13:21Z</dcterms:created>
  <dcterms:modified xsi:type="dcterms:W3CDTF">2025-06-25T06:17:38Z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0x010100AEB17A6720D00F458F7F3E09855E2E40</vt:lpwstr>
  </property>
  <property fmtid="{D5CDD505-2E9C-101B-9397-08002B2CF9AE}" pid="3" name="MediaServiceImageTags">
    <vt:lpwstr/>
  </property>
</Properties>
</file>