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ostrovcz-my.sharepoint.com/personal/zkohlerova_ostrov_cz/Documents/Dokumenty/SCHNEIDER/2025/ZŘ/VŘ Ostrov - rekonstrukce bytu čp. 704_2 - opravit/pro EZAK/ROZPOČET/BJ_ul. Hlavní třída 704_2/"/>
    </mc:Choice>
  </mc:AlternateContent>
  <xr:revisionPtr revIDLastSave="0" documentId="11_4782B107AAF01E78D8BA0B22C4846EFFE2E76F7A" xr6:coauthVersionLast="47" xr6:coauthVersionMax="47" xr10:uidLastSave="{00000000-0000-0000-0000-000000000000}"/>
  <bookViews>
    <workbookView xWindow="43635" yWindow="240" windowWidth="13455" windowHeight="15000" xr2:uid="{00000000-000D-0000-FFFF-FFFF00000000}"/>
  </bookViews>
  <sheets>
    <sheet name="Rekapitulace stavby" sheetId="1" r:id="rId1"/>
    <sheet name="Hlavní třída 704 - Udržov..." sheetId="2" r:id="rId2"/>
    <sheet name="Seznam figur" sheetId="3" r:id="rId3"/>
  </sheets>
  <definedNames>
    <definedName name="_xlnm._FilterDatabase" localSheetId="1" hidden="1">'Hlavní třída 704 - Udržov...'!$C$141:$K$560</definedName>
    <definedName name="_xlnm.Print_Titles" localSheetId="1">'Hlavní třída 704 - Udržov...'!$141:$141</definedName>
    <definedName name="_xlnm.Print_Titles" localSheetId="0">'Rekapitulace stavby'!$92:$92</definedName>
    <definedName name="_xlnm.Print_Titles" localSheetId="2">'Seznam figur'!$9:$9</definedName>
    <definedName name="_xlnm.Print_Area" localSheetId="1">'Hlavní třída 704 - Udržov...'!$C$4:$J$76,'Hlavní třída 704 - Udržov...'!$C$129:$J$560</definedName>
    <definedName name="_xlnm.Print_Area" localSheetId="0">'Rekapitulace stavby'!$D$4:$AO$76,'Rekapitulace stavby'!$C$82:$AQ$96</definedName>
    <definedName name="_xlnm.Print_Area" localSheetId="2">'Seznam figur'!$C$4:$G$118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3" l="1"/>
  <c r="J37" i="2"/>
  <c r="J36" i="2"/>
  <c r="AY95" i="1"/>
  <c r="J35" i="2"/>
  <c r="AX95" i="1"/>
  <c r="BI560" i="2"/>
  <c r="BH560" i="2"/>
  <c r="BG560" i="2"/>
  <c r="BE560" i="2"/>
  <c r="T560" i="2"/>
  <c r="T559" i="2"/>
  <c r="T555" i="2" s="1"/>
  <c r="R560" i="2"/>
  <c r="R559" i="2" s="1"/>
  <c r="P560" i="2"/>
  <c r="P559" i="2" s="1"/>
  <c r="P555" i="2" s="1"/>
  <c r="BI557" i="2"/>
  <c r="BH557" i="2"/>
  <c r="BG557" i="2"/>
  <c r="BE557" i="2"/>
  <c r="T557" i="2"/>
  <c r="T556" i="2"/>
  <c r="R557" i="2"/>
  <c r="R556" i="2" s="1"/>
  <c r="R555" i="2" s="1"/>
  <c r="P557" i="2"/>
  <c r="P556" i="2"/>
  <c r="BI550" i="2"/>
  <c r="BH550" i="2"/>
  <c r="BG550" i="2"/>
  <c r="BE550" i="2"/>
  <c r="T550" i="2"/>
  <c r="R550" i="2"/>
  <c r="P550" i="2"/>
  <c r="BI545" i="2"/>
  <c r="BH545" i="2"/>
  <c r="BG545" i="2"/>
  <c r="BE545" i="2"/>
  <c r="T545" i="2"/>
  <c r="R545" i="2"/>
  <c r="P545" i="2"/>
  <c r="BI539" i="2"/>
  <c r="BH539" i="2"/>
  <c r="BG539" i="2"/>
  <c r="BE539" i="2"/>
  <c r="T539" i="2"/>
  <c r="R539" i="2"/>
  <c r="P539" i="2"/>
  <c r="BI536" i="2"/>
  <c r="BH536" i="2"/>
  <c r="BG536" i="2"/>
  <c r="BE536" i="2"/>
  <c r="T536" i="2"/>
  <c r="R536" i="2"/>
  <c r="P536" i="2"/>
  <c r="BI530" i="2"/>
  <c r="BH530" i="2"/>
  <c r="BG530" i="2"/>
  <c r="BE530" i="2"/>
  <c r="T530" i="2"/>
  <c r="R530" i="2"/>
  <c r="P530" i="2"/>
  <c r="BI525" i="2"/>
  <c r="BH525" i="2"/>
  <c r="BG525" i="2"/>
  <c r="BE525" i="2"/>
  <c r="T525" i="2"/>
  <c r="R525" i="2"/>
  <c r="P525" i="2"/>
  <c r="BI520" i="2"/>
  <c r="BH520" i="2"/>
  <c r="BG520" i="2"/>
  <c r="BE520" i="2"/>
  <c r="T520" i="2"/>
  <c r="R520" i="2"/>
  <c r="P520" i="2"/>
  <c r="BI511" i="2"/>
  <c r="BH511" i="2"/>
  <c r="BG511" i="2"/>
  <c r="BE511" i="2"/>
  <c r="T511" i="2"/>
  <c r="T502" i="2"/>
  <c r="R511" i="2"/>
  <c r="P511" i="2"/>
  <c r="BI503" i="2"/>
  <c r="BH503" i="2"/>
  <c r="BG503" i="2"/>
  <c r="BE503" i="2"/>
  <c r="T503" i="2"/>
  <c r="R503" i="2"/>
  <c r="R502" i="2" s="1"/>
  <c r="P503" i="2"/>
  <c r="P502" i="2" s="1"/>
  <c r="BI501" i="2"/>
  <c r="BH501" i="2"/>
  <c r="BG501" i="2"/>
  <c r="BE501" i="2"/>
  <c r="T501" i="2"/>
  <c r="R501" i="2"/>
  <c r="P501" i="2"/>
  <c r="BI497" i="2"/>
  <c r="BH497" i="2"/>
  <c r="BG497" i="2"/>
  <c r="BE497" i="2"/>
  <c r="T497" i="2"/>
  <c r="R497" i="2"/>
  <c r="P497" i="2"/>
  <c r="BI493" i="2"/>
  <c r="BH493" i="2"/>
  <c r="BG493" i="2"/>
  <c r="BE493" i="2"/>
  <c r="T493" i="2"/>
  <c r="R493" i="2"/>
  <c r="P493" i="2"/>
  <c r="BI490" i="2"/>
  <c r="BH490" i="2"/>
  <c r="BG490" i="2"/>
  <c r="BE490" i="2"/>
  <c r="T490" i="2"/>
  <c r="R490" i="2"/>
  <c r="P490" i="2"/>
  <c r="BI488" i="2"/>
  <c r="BH488" i="2"/>
  <c r="BG488" i="2"/>
  <c r="BE488" i="2"/>
  <c r="T488" i="2"/>
  <c r="R488" i="2"/>
  <c r="P488" i="2"/>
  <c r="BI482" i="2"/>
  <c r="BH482" i="2"/>
  <c r="BG482" i="2"/>
  <c r="BE482" i="2"/>
  <c r="T482" i="2"/>
  <c r="R482" i="2"/>
  <c r="P482" i="2"/>
  <c r="BI479" i="2"/>
  <c r="BH479" i="2"/>
  <c r="BG479" i="2"/>
  <c r="BE479" i="2"/>
  <c r="T479" i="2"/>
  <c r="R479" i="2"/>
  <c r="P479" i="2"/>
  <c r="BI476" i="2"/>
  <c r="BH476" i="2"/>
  <c r="BG476" i="2"/>
  <c r="BE476" i="2"/>
  <c r="T476" i="2"/>
  <c r="R476" i="2"/>
  <c r="P476" i="2"/>
  <c r="BI474" i="2"/>
  <c r="BH474" i="2"/>
  <c r="BG474" i="2"/>
  <c r="BE474" i="2"/>
  <c r="T474" i="2"/>
  <c r="R474" i="2"/>
  <c r="P474" i="2"/>
  <c r="BI472" i="2"/>
  <c r="BH472" i="2"/>
  <c r="BG472" i="2"/>
  <c r="BE472" i="2"/>
  <c r="T472" i="2"/>
  <c r="R472" i="2"/>
  <c r="P472" i="2"/>
  <c r="BI469" i="2"/>
  <c r="BH469" i="2"/>
  <c r="BG469" i="2"/>
  <c r="BE469" i="2"/>
  <c r="T469" i="2"/>
  <c r="R469" i="2"/>
  <c r="P469" i="2"/>
  <c r="BI465" i="2"/>
  <c r="BH465" i="2"/>
  <c r="BG465" i="2"/>
  <c r="BE465" i="2"/>
  <c r="T465" i="2"/>
  <c r="R465" i="2"/>
  <c r="P465" i="2"/>
  <c r="BI462" i="2"/>
  <c r="BH462" i="2"/>
  <c r="BG462" i="2"/>
  <c r="BE462" i="2"/>
  <c r="T462" i="2"/>
  <c r="R462" i="2"/>
  <c r="P462" i="2"/>
  <c r="BI455" i="2"/>
  <c r="BH455" i="2"/>
  <c r="BG455" i="2"/>
  <c r="BE455" i="2"/>
  <c r="T455" i="2"/>
  <c r="R455" i="2"/>
  <c r="P455" i="2"/>
  <c r="BI446" i="2"/>
  <c r="BH446" i="2"/>
  <c r="BG446" i="2"/>
  <c r="BE446" i="2"/>
  <c r="T446" i="2"/>
  <c r="R446" i="2"/>
  <c r="P446" i="2"/>
  <c r="BI441" i="2"/>
  <c r="BH441" i="2"/>
  <c r="BG441" i="2"/>
  <c r="BE441" i="2"/>
  <c r="T441" i="2"/>
  <c r="R441" i="2"/>
  <c r="P441" i="2"/>
  <c r="BI437" i="2"/>
  <c r="BH437" i="2"/>
  <c r="BG437" i="2"/>
  <c r="BE437" i="2"/>
  <c r="T437" i="2"/>
  <c r="R437" i="2"/>
  <c r="P437" i="2"/>
  <c r="BI433" i="2"/>
  <c r="BH433" i="2"/>
  <c r="BG433" i="2"/>
  <c r="BE433" i="2"/>
  <c r="T433" i="2"/>
  <c r="R433" i="2"/>
  <c r="P433" i="2"/>
  <c r="BI429" i="2"/>
  <c r="BH429" i="2"/>
  <c r="BG429" i="2"/>
  <c r="BE429" i="2"/>
  <c r="T429" i="2"/>
  <c r="R429" i="2"/>
  <c r="P429" i="2"/>
  <c r="BI427" i="2"/>
  <c r="BH427" i="2"/>
  <c r="BG427" i="2"/>
  <c r="BE427" i="2"/>
  <c r="T427" i="2"/>
  <c r="R427" i="2"/>
  <c r="P427" i="2"/>
  <c r="BI425" i="2"/>
  <c r="BH425" i="2"/>
  <c r="BG425" i="2"/>
  <c r="BE425" i="2"/>
  <c r="T425" i="2"/>
  <c r="R425" i="2"/>
  <c r="P425" i="2"/>
  <c r="BI420" i="2"/>
  <c r="BH420" i="2"/>
  <c r="BG420" i="2"/>
  <c r="BE420" i="2"/>
  <c r="T420" i="2"/>
  <c r="R420" i="2"/>
  <c r="P420" i="2"/>
  <c r="BI418" i="2"/>
  <c r="BH418" i="2"/>
  <c r="BG418" i="2"/>
  <c r="BE418" i="2"/>
  <c r="T418" i="2"/>
  <c r="R418" i="2"/>
  <c r="P418" i="2"/>
  <c r="BI416" i="2"/>
  <c r="BH416" i="2"/>
  <c r="BG416" i="2"/>
  <c r="BE416" i="2"/>
  <c r="T416" i="2"/>
  <c r="R416" i="2"/>
  <c r="P416" i="2"/>
  <c r="BI410" i="2"/>
  <c r="BH410" i="2"/>
  <c r="BG410" i="2"/>
  <c r="BE410" i="2"/>
  <c r="T410" i="2"/>
  <c r="R410" i="2"/>
  <c r="P410" i="2"/>
  <c r="BI407" i="2"/>
  <c r="BH407" i="2"/>
  <c r="BG407" i="2"/>
  <c r="BE407" i="2"/>
  <c r="T407" i="2"/>
  <c r="R407" i="2"/>
  <c r="P407" i="2"/>
  <c r="BI405" i="2"/>
  <c r="BH405" i="2"/>
  <c r="BG405" i="2"/>
  <c r="BE405" i="2"/>
  <c r="T405" i="2"/>
  <c r="R405" i="2"/>
  <c r="P405" i="2"/>
  <c r="BI398" i="2"/>
  <c r="BH398" i="2"/>
  <c r="BG398" i="2"/>
  <c r="BE398" i="2"/>
  <c r="T398" i="2"/>
  <c r="R398" i="2"/>
  <c r="P398" i="2"/>
  <c r="BI396" i="2"/>
  <c r="BH396" i="2"/>
  <c r="BG396" i="2"/>
  <c r="BE396" i="2"/>
  <c r="T396" i="2"/>
  <c r="R396" i="2"/>
  <c r="P396" i="2"/>
  <c r="BI394" i="2"/>
  <c r="BH394" i="2"/>
  <c r="BG394" i="2"/>
  <c r="BE394" i="2"/>
  <c r="T394" i="2"/>
  <c r="R394" i="2"/>
  <c r="P394" i="2"/>
  <c r="BI392" i="2"/>
  <c r="BH392" i="2"/>
  <c r="BG392" i="2"/>
  <c r="BE392" i="2"/>
  <c r="T392" i="2"/>
  <c r="R392" i="2"/>
  <c r="P392" i="2"/>
  <c r="BI390" i="2"/>
  <c r="BH390" i="2"/>
  <c r="BG390" i="2"/>
  <c r="BE390" i="2"/>
  <c r="T390" i="2"/>
  <c r="R390" i="2"/>
  <c r="P390" i="2"/>
  <c r="BI388" i="2"/>
  <c r="BH388" i="2"/>
  <c r="BG388" i="2"/>
  <c r="BE388" i="2"/>
  <c r="T388" i="2"/>
  <c r="R388" i="2"/>
  <c r="P388" i="2"/>
  <c r="BI384" i="2"/>
  <c r="BH384" i="2"/>
  <c r="BG384" i="2"/>
  <c r="BE384" i="2"/>
  <c r="T384" i="2"/>
  <c r="R384" i="2"/>
  <c r="P384" i="2"/>
  <c r="BI382" i="2"/>
  <c r="BH382" i="2"/>
  <c r="BG382" i="2"/>
  <c r="BE382" i="2"/>
  <c r="T382" i="2"/>
  <c r="R382" i="2"/>
  <c r="P382" i="2"/>
  <c r="BI378" i="2"/>
  <c r="BH378" i="2"/>
  <c r="BG378" i="2"/>
  <c r="BE378" i="2"/>
  <c r="T378" i="2"/>
  <c r="R378" i="2"/>
  <c r="P378" i="2"/>
  <c r="BI376" i="2"/>
  <c r="BH376" i="2"/>
  <c r="BG376" i="2"/>
  <c r="BE376" i="2"/>
  <c r="T376" i="2"/>
  <c r="R376" i="2"/>
  <c r="P376" i="2"/>
  <c r="BI374" i="2"/>
  <c r="BH374" i="2"/>
  <c r="BG374" i="2"/>
  <c r="BE374" i="2"/>
  <c r="T374" i="2"/>
  <c r="R374" i="2"/>
  <c r="P374" i="2"/>
  <c r="BI372" i="2"/>
  <c r="BH372" i="2"/>
  <c r="BG372" i="2"/>
  <c r="BE372" i="2"/>
  <c r="T372" i="2"/>
  <c r="R372" i="2"/>
  <c r="P372" i="2"/>
  <c r="BI370" i="2"/>
  <c r="BH370" i="2"/>
  <c r="BG370" i="2"/>
  <c r="BE370" i="2"/>
  <c r="T370" i="2"/>
  <c r="R370" i="2"/>
  <c r="P370" i="2"/>
  <c r="BI368" i="2"/>
  <c r="BH368" i="2"/>
  <c r="BG368" i="2"/>
  <c r="BE368" i="2"/>
  <c r="T368" i="2"/>
  <c r="R368" i="2"/>
  <c r="P368" i="2"/>
  <c r="BI366" i="2"/>
  <c r="BH366" i="2"/>
  <c r="BG366" i="2"/>
  <c r="BE366" i="2"/>
  <c r="T366" i="2"/>
  <c r="R366" i="2"/>
  <c r="P366" i="2"/>
  <c r="BI362" i="2"/>
  <c r="BH362" i="2"/>
  <c r="BG362" i="2"/>
  <c r="BE362" i="2"/>
  <c r="T362" i="2"/>
  <c r="R362" i="2"/>
  <c r="P362" i="2"/>
  <c r="BI358" i="2"/>
  <c r="BH358" i="2"/>
  <c r="BG358" i="2"/>
  <c r="BE358" i="2"/>
  <c r="T358" i="2"/>
  <c r="R358" i="2"/>
  <c r="P358" i="2"/>
  <c r="BI356" i="2"/>
  <c r="BH356" i="2"/>
  <c r="BG356" i="2"/>
  <c r="BE356" i="2"/>
  <c r="T356" i="2"/>
  <c r="R356" i="2"/>
  <c r="P356" i="2"/>
  <c r="BI354" i="2"/>
  <c r="BH354" i="2"/>
  <c r="BG354" i="2"/>
  <c r="BE354" i="2"/>
  <c r="T354" i="2"/>
  <c r="R354" i="2"/>
  <c r="P354" i="2"/>
  <c r="BI352" i="2"/>
  <c r="BH352" i="2"/>
  <c r="BG352" i="2"/>
  <c r="BE352" i="2"/>
  <c r="T352" i="2"/>
  <c r="R352" i="2"/>
  <c r="P352" i="2"/>
  <c r="BI349" i="2"/>
  <c r="BH349" i="2"/>
  <c r="BG349" i="2"/>
  <c r="BE349" i="2"/>
  <c r="T349" i="2"/>
  <c r="T348" i="2" s="1"/>
  <c r="R349" i="2"/>
  <c r="R348" i="2"/>
  <c r="P349" i="2"/>
  <c r="P348" i="2"/>
  <c r="BI347" i="2"/>
  <c r="BH347" i="2"/>
  <c r="BG347" i="2"/>
  <c r="BE347" i="2"/>
  <c r="T347" i="2"/>
  <c r="R347" i="2"/>
  <c r="P347" i="2"/>
  <c r="BI345" i="2"/>
  <c r="BH345" i="2"/>
  <c r="BG345" i="2"/>
  <c r="BE345" i="2"/>
  <c r="T345" i="2"/>
  <c r="R345" i="2"/>
  <c r="P345" i="2"/>
  <c r="BI343" i="2"/>
  <c r="BH343" i="2"/>
  <c r="BG343" i="2"/>
  <c r="BE343" i="2"/>
  <c r="T343" i="2"/>
  <c r="R343" i="2"/>
  <c r="P343" i="2"/>
  <c r="BI341" i="2"/>
  <c r="BH341" i="2"/>
  <c r="BG341" i="2"/>
  <c r="BE341" i="2"/>
  <c r="T341" i="2"/>
  <c r="R341" i="2"/>
  <c r="P341" i="2"/>
  <c r="BI339" i="2"/>
  <c r="BH339" i="2"/>
  <c r="BG339" i="2"/>
  <c r="BE339" i="2"/>
  <c r="T339" i="2"/>
  <c r="R339" i="2"/>
  <c r="P339" i="2"/>
  <c r="BI337" i="2"/>
  <c r="BH337" i="2"/>
  <c r="BG337" i="2"/>
  <c r="BE337" i="2"/>
  <c r="T337" i="2"/>
  <c r="R337" i="2"/>
  <c r="P337" i="2"/>
  <c r="BI335" i="2"/>
  <c r="BH335" i="2"/>
  <c r="BG335" i="2"/>
  <c r="BE335" i="2"/>
  <c r="T335" i="2"/>
  <c r="R335" i="2"/>
  <c r="P335" i="2"/>
  <c r="BI333" i="2"/>
  <c r="BH333" i="2"/>
  <c r="BG333" i="2"/>
  <c r="BE333" i="2"/>
  <c r="T333" i="2"/>
  <c r="R333" i="2"/>
  <c r="P333" i="2"/>
  <c r="BI331" i="2"/>
  <c r="BH331" i="2"/>
  <c r="BG331" i="2"/>
  <c r="BE331" i="2"/>
  <c r="T331" i="2"/>
  <c r="R331" i="2"/>
  <c r="P331" i="2"/>
  <c r="BI329" i="2"/>
  <c r="BH329" i="2"/>
  <c r="BG329" i="2"/>
  <c r="BE329" i="2"/>
  <c r="T329" i="2"/>
  <c r="R329" i="2"/>
  <c r="P329" i="2"/>
  <c r="BI327" i="2"/>
  <c r="BH327" i="2"/>
  <c r="BG327" i="2"/>
  <c r="BE327" i="2"/>
  <c r="T327" i="2"/>
  <c r="R327" i="2"/>
  <c r="P327" i="2"/>
  <c r="BI325" i="2"/>
  <c r="BH325" i="2"/>
  <c r="BG325" i="2"/>
  <c r="BE325" i="2"/>
  <c r="T325" i="2"/>
  <c r="R325" i="2"/>
  <c r="P325" i="2"/>
  <c r="BI323" i="2"/>
  <c r="BH323" i="2"/>
  <c r="BG323" i="2"/>
  <c r="BE323" i="2"/>
  <c r="T323" i="2"/>
  <c r="R323" i="2"/>
  <c r="P323" i="2"/>
  <c r="BI321" i="2"/>
  <c r="BH321" i="2"/>
  <c r="BG321" i="2"/>
  <c r="BE321" i="2"/>
  <c r="T321" i="2"/>
  <c r="R321" i="2"/>
  <c r="P321" i="2"/>
  <c r="BI314" i="2"/>
  <c r="BH314" i="2"/>
  <c r="BG314" i="2"/>
  <c r="BE314" i="2"/>
  <c r="T314" i="2"/>
  <c r="R314" i="2"/>
  <c r="P314" i="2"/>
  <c r="BI307" i="2"/>
  <c r="BH307" i="2"/>
  <c r="BG307" i="2"/>
  <c r="BE307" i="2"/>
  <c r="T307" i="2"/>
  <c r="R307" i="2"/>
  <c r="P307" i="2"/>
  <c r="BI305" i="2"/>
  <c r="BH305" i="2"/>
  <c r="BG305" i="2"/>
  <c r="BE305" i="2"/>
  <c r="T305" i="2"/>
  <c r="R305" i="2"/>
  <c r="P305" i="2"/>
  <c r="BI303" i="2"/>
  <c r="BH303" i="2"/>
  <c r="BG303" i="2"/>
  <c r="BE303" i="2"/>
  <c r="T303" i="2"/>
  <c r="R303" i="2"/>
  <c r="P303" i="2"/>
  <c r="BI299" i="2"/>
  <c r="BH299" i="2"/>
  <c r="BG299" i="2"/>
  <c r="BE299" i="2"/>
  <c r="T299" i="2"/>
  <c r="R299" i="2"/>
  <c r="P299" i="2"/>
  <c r="BI297" i="2"/>
  <c r="BH297" i="2"/>
  <c r="BG297" i="2"/>
  <c r="BE297" i="2"/>
  <c r="T297" i="2"/>
  <c r="R297" i="2"/>
  <c r="P297" i="2"/>
  <c r="BI295" i="2"/>
  <c r="BH295" i="2"/>
  <c r="BG295" i="2"/>
  <c r="BE295" i="2"/>
  <c r="T295" i="2"/>
  <c r="R295" i="2"/>
  <c r="P295" i="2"/>
  <c r="BI291" i="2"/>
  <c r="BH291" i="2"/>
  <c r="BG291" i="2"/>
  <c r="BE291" i="2"/>
  <c r="T291" i="2"/>
  <c r="R291" i="2"/>
  <c r="P291" i="2"/>
  <c r="BI289" i="2"/>
  <c r="BH289" i="2"/>
  <c r="BG289" i="2"/>
  <c r="BE289" i="2"/>
  <c r="T289" i="2"/>
  <c r="R289" i="2"/>
  <c r="P289" i="2"/>
  <c r="BI287" i="2"/>
  <c r="BH287" i="2"/>
  <c r="BG287" i="2"/>
  <c r="BE287" i="2"/>
  <c r="T287" i="2"/>
  <c r="R287" i="2"/>
  <c r="P287" i="2"/>
  <c r="BI285" i="2"/>
  <c r="BH285" i="2"/>
  <c r="BG285" i="2"/>
  <c r="BE285" i="2"/>
  <c r="T285" i="2"/>
  <c r="R285" i="2"/>
  <c r="P285" i="2"/>
  <c r="BI283" i="2"/>
  <c r="BH283" i="2"/>
  <c r="BG283" i="2"/>
  <c r="BE283" i="2"/>
  <c r="T283" i="2"/>
  <c r="R283" i="2"/>
  <c r="P283" i="2"/>
  <c r="BI281" i="2"/>
  <c r="BH281" i="2"/>
  <c r="BG281" i="2"/>
  <c r="BE281" i="2"/>
  <c r="T281" i="2"/>
  <c r="R281" i="2"/>
  <c r="P281" i="2"/>
  <c r="BI279" i="2"/>
  <c r="BH279" i="2"/>
  <c r="BG279" i="2"/>
  <c r="BE279" i="2"/>
  <c r="T279" i="2"/>
  <c r="R279" i="2"/>
  <c r="P279" i="2"/>
  <c r="BI277" i="2"/>
  <c r="BH277" i="2"/>
  <c r="BG277" i="2"/>
  <c r="BE277" i="2"/>
  <c r="T277" i="2"/>
  <c r="R277" i="2"/>
  <c r="P277" i="2"/>
  <c r="BI273" i="2"/>
  <c r="BH273" i="2"/>
  <c r="BG273" i="2"/>
  <c r="BE273" i="2"/>
  <c r="T273" i="2"/>
  <c r="R273" i="2"/>
  <c r="P273" i="2"/>
  <c r="BI271" i="2"/>
  <c r="BH271" i="2"/>
  <c r="BG271" i="2"/>
  <c r="BE271" i="2"/>
  <c r="T271" i="2"/>
  <c r="R271" i="2"/>
  <c r="P271" i="2"/>
  <c r="BI269" i="2"/>
  <c r="BH269" i="2"/>
  <c r="BG269" i="2"/>
  <c r="BE269" i="2"/>
  <c r="T269" i="2"/>
  <c r="R269" i="2"/>
  <c r="P269" i="2"/>
  <c r="BI267" i="2"/>
  <c r="BH267" i="2"/>
  <c r="BG267" i="2"/>
  <c r="BE267" i="2"/>
  <c r="T267" i="2"/>
  <c r="R267" i="2"/>
  <c r="P267" i="2"/>
  <c r="BI265" i="2"/>
  <c r="BH265" i="2"/>
  <c r="BG265" i="2"/>
  <c r="BE265" i="2"/>
  <c r="T265" i="2"/>
  <c r="R265" i="2"/>
  <c r="P265" i="2"/>
  <c r="BI263" i="2"/>
  <c r="BH263" i="2"/>
  <c r="BG263" i="2"/>
  <c r="BE263" i="2"/>
  <c r="T263" i="2"/>
  <c r="R263" i="2"/>
  <c r="P263" i="2"/>
  <c r="BI260" i="2"/>
  <c r="BH260" i="2"/>
  <c r="BG260" i="2"/>
  <c r="BE260" i="2"/>
  <c r="T260" i="2"/>
  <c r="R260" i="2"/>
  <c r="P260" i="2"/>
  <c r="BI258" i="2"/>
  <c r="BH258" i="2"/>
  <c r="BG258" i="2"/>
  <c r="BE258" i="2"/>
  <c r="T258" i="2"/>
  <c r="R258" i="2"/>
  <c r="P258" i="2"/>
  <c r="BI256" i="2"/>
  <c r="BH256" i="2"/>
  <c r="BG256" i="2"/>
  <c r="BE256" i="2"/>
  <c r="T256" i="2"/>
  <c r="R256" i="2"/>
  <c r="P256" i="2"/>
  <c r="BI254" i="2"/>
  <c r="BH254" i="2"/>
  <c r="BG254" i="2"/>
  <c r="BE254" i="2"/>
  <c r="T254" i="2"/>
  <c r="R254" i="2"/>
  <c r="P254" i="2"/>
  <c r="BI251" i="2"/>
  <c r="BH251" i="2"/>
  <c r="BG251" i="2"/>
  <c r="BE251" i="2"/>
  <c r="T251" i="2"/>
  <c r="R251" i="2"/>
  <c r="P251" i="2"/>
  <c r="BI249" i="2"/>
  <c r="BH249" i="2"/>
  <c r="BG249" i="2"/>
  <c r="BE249" i="2"/>
  <c r="T249" i="2"/>
  <c r="R249" i="2"/>
  <c r="P249" i="2"/>
  <c r="BI247" i="2"/>
  <c r="BH247" i="2"/>
  <c r="BG247" i="2"/>
  <c r="BE247" i="2"/>
  <c r="T247" i="2"/>
  <c r="R247" i="2"/>
  <c r="P247" i="2"/>
  <c r="BI244" i="2"/>
  <c r="BH244" i="2"/>
  <c r="BG244" i="2"/>
  <c r="BE244" i="2"/>
  <c r="T244" i="2"/>
  <c r="T243" i="2" s="1"/>
  <c r="R244" i="2"/>
  <c r="R243" i="2" s="1"/>
  <c r="P244" i="2"/>
  <c r="P243" i="2"/>
  <c r="BI237" i="2"/>
  <c r="BH237" i="2"/>
  <c r="BG237" i="2"/>
  <c r="BE237" i="2"/>
  <c r="T237" i="2"/>
  <c r="R237" i="2"/>
  <c r="P237" i="2"/>
  <c r="BI233" i="2"/>
  <c r="BH233" i="2"/>
  <c r="BG233" i="2"/>
  <c r="BE233" i="2"/>
  <c r="T233" i="2"/>
  <c r="R233" i="2"/>
  <c r="P233" i="2"/>
  <c r="BI231" i="2"/>
  <c r="BH231" i="2"/>
  <c r="BG231" i="2"/>
  <c r="BE231" i="2"/>
  <c r="T231" i="2"/>
  <c r="R231" i="2"/>
  <c r="P231" i="2"/>
  <c r="BI230" i="2"/>
  <c r="BH230" i="2"/>
  <c r="BG230" i="2"/>
  <c r="BE230" i="2"/>
  <c r="T230" i="2"/>
  <c r="R230" i="2"/>
  <c r="P230" i="2"/>
  <c r="BI229" i="2"/>
  <c r="BH229" i="2"/>
  <c r="BG229" i="2"/>
  <c r="BE229" i="2"/>
  <c r="T229" i="2"/>
  <c r="R229" i="2"/>
  <c r="P229" i="2"/>
  <c r="BI222" i="2"/>
  <c r="BH222" i="2"/>
  <c r="BG222" i="2"/>
  <c r="BE222" i="2"/>
  <c r="T222" i="2"/>
  <c r="R222" i="2"/>
  <c r="P222" i="2"/>
  <c r="BI218" i="2"/>
  <c r="BH218" i="2"/>
  <c r="BG218" i="2"/>
  <c r="BE218" i="2"/>
  <c r="T218" i="2"/>
  <c r="R218" i="2"/>
  <c r="P218" i="2"/>
  <c r="BI214" i="2"/>
  <c r="BH214" i="2"/>
  <c r="BG214" i="2"/>
  <c r="BE214" i="2"/>
  <c r="T214" i="2"/>
  <c r="R214" i="2"/>
  <c r="P214" i="2"/>
  <c r="BI208" i="2"/>
  <c r="BH208" i="2"/>
  <c r="BG208" i="2"/>
  <c r="BE208" i="2"/>
  <c r="T208" i="2"/>
  <c r="R208" i="2"/>
  <c r="P208" i="2"/>
  <c r="BI206" i="2"/>
  <c r="BH206" i="2"/>
  <c r="BG206" i="2"/>
  <c r="BE206" i="2"/>
  <c r="T206" i="2"/>
  <c r="R206" i="2"/>
  <c r="P206" i="2"/>
  <c r="BI203" i="2"/>
  <c r="BH203" i="2"/>
  <c r="BG203" i="2"/>
  <c r="BE203" i="2"/>
  <c r="T203" i="2"/>
  <c r="R203" i="2"/>
  <c r="P203" i="2"/>
  <c r="BI199" i="2"/>
  <c r="BH199" i="2"/>
  <c r="BG199" i="2"/>
  <c r="BE199" i="2"/>
  <c r="T199" i="2"/>
  <c r="R199" i="2"/>
  <c r="P199" i="2"/>
  <c r="BI197" i="2"/>
  <c r="BH197" i="2"/>
  <c r="BG197" i="2"/>
  <c r="BE197" i="2"/>
  <c r="T197" i="2"/>
  <c r="R197" i="2"/>
  <c r="P197" i="2"/>
  <c r="BI187" i="2"/>
  <c r="BH187" i="2"/>
  <c r="BG187" i="2"/>
  <c r="BE187" i="2"/>
  <c r="T187" i="2"/>
  <c r="R187" i="2"/>
  <c r="P187" i="2"/>
  <c r="BI185" i="2"/>
  <c r="BH185" i="2"/>
  <c r="BG185" i="2"/>
  <c r="BE185" i="2"/>
  <c r="T185" i="2"/>
  <c r="R185" i="2"/>
  <c r="P185" i="2"/>
  <c r="BI183" i="2"/>
  <c r="BH183" i="2"/>
  <c r="BG183" i="2"/>
  <c r="BE183" i="2"/>
  <c r="T183" i="2"/>
  <c r="R183" i="2"/>
  <c r="P183" i="2"/>
  <c r="BI179" i="2"/>
  <c r="BH179" i="2"/>
  <c r="BG179" i="2"/>
  <c r="BE179" i="2"/>
  <c r="T179" i="2"/>
  <c r="R179" i="2"/>
  <c r="P179" i="2"/>
  <c r="BI173" i="2"/>
  <c r="BH173" i="2"/>
  <c r="BG173" i="2"/>
  <c r="BE173" i="2"/>
  <c r="T173" i="2"/>
  <c r="R173" i="2"/>
  <c r="P173" i="2"/>
  <c r="BI169" i="2"/>
  <c r="BH169" i="2"/>
  <c r="BG169" i="2"/>
  <c r="BE169" i="2"/>
  <c r="T169" i="2"/>
  <c r="R169" i="2"/>
  <c r="P169" i="2"/>
  <c r="BI167" i="2"/>
  <c r="BH167" i="2"/>
  <c r="BG167" i="2"/>
  <c r="BE167" i="2"/>
  <c r="T167" i="2"/>
  <c r="R167" i="2"/>
  <c r="P167" i="2"/>
  <c r="BI165" i="2"/>
  <c r="BH165" i="2"/>
  <c r="BG165" i="2"/>
  <c r="BE165" i="2"/>
  <c r="T165" i="2"/>
  <c r="R165" i="2"/>
  <c r="P165" i="2"/>
  <c r="BI163" i="2"/>
  <c r="BH163" i="2"/>
  <c r="BG163" i="2"/>
  <c r="BE163" i="2"/>
  <c r="T163" i="2"/>
  <c r="R163" i="2"/>
  <c r="P163" i="2"/>
  <c r="BI161" i="2"/>
  <c r="BH161" i="2"/>
  <c r="BG161" i="2"/>
  <c r="BE161" i="2"/>
  <c r="T161" i="2"/>
  <c r="R161" i="2"/>
  <c r="P161" i="2"/>
  <c r="BI159" i="2"/>
  <c r="BH159" i="2"/>
  <c r="BG159" i="2"/>
  <c r="BE159" i="2"/>
  <c r="T159" i="2"/>
  <c r="R159" i="2"/>
  <c r="P159" i="2"/>
  <c r="BI154" i="2"/>
  <c r="BH154" i="2"/>
  <c r="BG154" i="2"/>
  <c r="BE154" i="2"/>
  <c r="T154" i="2"/>
  <c r="R154" i="2"/>
  <c r="P154" i="2"/>
  <c r="BI152" i="2"/>
  <c r="BH152" i="2"/>
  <c r="BG152" i="2"/>
  <c r="BE152" i="2"/>
  <c r="T152" i="2"/>
  <c r="R152" i="2"/>
  <c r="P152" i="2"/>
  <c r="BI150" i="2"/>
  <c r="BH150" i="2"/>
  <c r="BG150" i="2"/>
  <c r="BE150" i="2"/>
  <c r="T150" i="2"/>
  <c r="R150" i="2"/>
  <c r="P150" i="2"/>
  <c r="BI145" i="2"/>
  <c r="BH145" i="2"/>
  <c r="BG145" i="2"/>
  <c r="BE145" i="2"/>
  <c r="T145" i="2"/>
  <c r="R145" i="2"/>
  <c r="P145" i="2"/>
  <c r="F138" i="2"/>
  <c r="F136" i="2"/>
  <c r="E134" i="2"/>
  <c r="F91" i="2"/>
  <c r="F89" i="2"/>
  <c r="E87" i="2"/>
  <c r="J24" i="2"/>
  <c r="E24" i="2"/>
  <c r="J139" i="2" s="1"/>
  <c r="J23" i="2"/>
  <c r="J21" i="2"/>
  <c r="E21" i="2"/>
  <c r="J138" i="2"/>
  <c r="J20" i="2"/>
  <c r="J18" i="2"/>
  <c r="E18" i="2"/>
  <c r="F92" i="2" s="1"/>
  <c r="J17" i="2"/>
  <c r="J12" i="2"/>
  <c r="J136" i="2"/>
  <c r="E7" i="2"/>
  <c r="E132" i="2"/>
  <c r="L90" i="1"/>
  <c r="AM90" i="1"/>
  <c r="AM89" i="1"/>
  <c r="L89" i="1"/>
  <c r="AM87" i="1"/>
  <c r="L87" i="1"/>
  <c r="L85" i="1"/>
  <c r="L84" i="1"/>
  <c r="BK545" i="2"/>
  <c r="BK474" i="2"/>
  <c r="J429" i="2"/>
  <c r="J398" i="2"/>
  <c r="BK384" i="2"/>
  <c r="J370" i="2"/>
  <c r="J347" i="2"/>
  <c r="J329" i="2"/>
  <c r="J305" i="2"/>
  <c r="J273" i="2"/>
  <c r="BK256" i="2"/>
  <c r="J233" i="2"/>
  <c r="J214" i="2"/>
  <c r="BK197" i="2"/>
  <c r="J185" i="2"/>
  <c r="BK163" i="2"/>
  <c r="J557" i="2"/>
  <c r="J550" i="2"/>
  <c r="J503" i="2"/>
  <c r="BK490" i="2"/>
  <c r="BK433" i="2"/>
  <c r="BK398" i="2"/>
  <c r="J388" i="2"/>
  <c r="BK370" i="2"/>
  <c r="BK358" i="2"/>
  <c r="BK347" i="2"/>
  <c r="J323" i="2"/>
  <c r="J295" i="2"/>
  <c r="J279" i="2"/>
  <c r="J258" i="2"/>
  <c r="BK231" i="2"/>
  <c r="BK203" i="2"/>
  <c r="BK165" i="2"/>
  <c r="AS94" i="1"/>
  <c r="J511" i="2"/>
  <c r="BK479" i="2"/>
  <c r="J446" i="2"/>
  <c r="J410" i="2"/>
  <c r="BK382" i="2"/>
  <c r="BK366" i="2"/>
  <c r="J352" i="2"/>
  <c r="J337" i="2"/>
  <c r="BK321" i="2"/>
  <c r="BK289" i="2"/>
  <c r="BK267" i="2"/>
  <c r="J256" i="2"/>
  <c r="BK233" i="2"/>
  <c r="BK185" i="2"/>
  <c r="J169" i="2"/>
  <c r="BK154" i="2"/>
  <c r="BK503" i="2"/>
  <c r="J488" i="2"/>
  <c r="J474" i="2"/>
  <c r="BK446" i="2"/>
  <c r="J425" i="2"/>
  <c r="J394" i="2"/>
  <c r="J343" i="2"/>
  <c r="BK333" i="2"/>
  <c r="BK323" i="2"/>
  <c r="BK303" i="2"/>
  <c r="J281" i="2"/>
  <c r="J265" i="2"/>
  <c r="BK237" i="2"/>
  <c r="BK208" i="2"/>
  <c r="BK161" i="2"/>
  <c r="J525" i="2"/>
  <c r="BK476" i="2"/>
  <c r="J433" i="2"/>
  <c r="BK416" i="2"/>
  <c r="BK394" i="2"/>
  <c r="BK376" i="2"/>
  <c r="J354" i="2"/>
  <c r="BK331" i="2"/>
  <c r="J307" i="2"/>
  <c r="J283" i="2"/>
  <c r="J267" i="2"/>
  <c r="BK247" i="2"/>
  <c r="J229" i="2"/>
  <c r="J203" i="2"/>
  <c r="BK159" i="2"/>
  <c r="BK557" i="2"/>
  <c r="J539" i="2"/>
  <c r="BK525" i="2"/>
  <c r="BK465" i="2"/>
  <c r="J427" i="2"/>
  <c r="BK405" i="2"/>
  <c r="J392" i="2"/>
  <c r="J376" i="2"/>
  <c r="BK362" i="2"/>
  <c r="J349" i="2"/>
  <c r="J327" i="2"/>
  <c r="BK299" i="2"/>
  <c r="BK291" i="2"/>
  <c r="BK273" i="2"/>
  <c r="J251" i="2"/>
  <c r="BK230" i="2"/>
  <c r="J199" i="2"/>
  <c r="J159" i="2"/>
  <c r="J145" i="2"/>
  <c r="BK530" i="2"/>
  <c r="BK488" i="2"/>
  <c r="J469" i="2"/>
  <c r="J420" i="2"/>
  <c r="BK392" i="2"/>
  <c r="J378" i="2"/>
  <c r="BK368" i="2"/>
  <c r="J358" i="2"/>
  <c r="BK341" i="2"/>
  <c r="J333" i="2"/>
  <c r="BK295" i="2"/>
  <c r="BK281" i="2"/>
  <c r="BK263" i="2"/>
  <c r="J249" i="2"/>
  <c r="BK206" i="2"/>
  <c r="BK167" i="2"/>
  <c r="J161" i="2"/>
  <c r="J536" i="2"/>
  <c r="J493" i="2"/>
  <c r="J479" i="2"/>
  <c r="J465" i="2"/>
  <c r="BK437" i="2"/>
  <c r="J405" i="2"/>
  <c r="BK349" i="2"/>
  <c r="BK335" i="2"/>
  <c r="J321" i="2"/>
  <c r="J297" i="2"/>
  <c r="BK277" i="2"/>
  <c r="BK251" i="2"/>
  <c r="J231" i="2"/>
  <c r="J206" i="2"/>
  <c r="J183" i="2"/>
  <c r="BK152" i="2"/>
  <c r="BK511" i="2"/>
  <c r="BK501" i="2"/>
  <c r="J462" i="2"/>
  <c r="BK425" i="2"/>
  <c r="BK410" i="2"/>
  <c r="J390" i="2"/>
  <c r="J374" i="2"/>
  <c r="BK356" i="2"/>
  <c r="J345" i="2"/>
  <c r="BK314" i="2"/>
  <c r="J299" i="2"/>
  <c r="J277" i="2"/>
  <c r="J260" i="2"/>
  <c r="J237" i="2"/>
  <c r="J218" i="2"/>
  <c r="BK187" i="2"/>
  <c r="J341" i="2"/>
  <c r="J303" i="2"/>
  <c r="BK285" i="2"/>
  <c r="BK271" i="2"/>
  <c r="J222" i="2"/>
  <c r="BK183" i="2"/>
  <c r="J154" i="2"/>
  <c r="J545" i="2"/>
  <c r="J490" i="2"/>
  <c r="BK472" i="2"/>
  <c r="BK441" i="2"/>
  <c r="J418" i="2"/>
  <c r="BK390" i="2"/>
  <c r="BK374" i="2"/>
  <c r="J362" i="2"/>
  <c r="BK343" i="2"/>
  <c r="J335" i="2"/>
  <c r="J314" i="2"/>
  <c r="J285" i="2"/>
  <c r="BK265" i="2"/>
  <c r="BK254" i="2"/>
  <c r="BK218" i="2"/>
  <c r="J179" i="2"/>
  <c r="J163" i="2"/>
  <c r="BK520" i="2"/>
  <c r="BK497" i="2"/>
  <c r="J482" i="2"/>
  <c r="BK469" i="2"/>
  <c r="J441" i="2"/>
  <c r="J416" i="2"/>
  <c r="J372" i="2"/>
  <c r="J339" i="2"/>
  <c r="J331" i="2"/>
  <c r="BK307" i="2"/>
  <c r="BK287" i="2"/>
  <c r="BK269" i="2"/>
  <c r="BK249" i="2"/>
  <c r="BK229" i="2"/>
  <c r="J197" i="2"/>
  <c r="J167" i="2"/>
  <c r="BK536" i="2"/>
  <c r="J497" i="2"/>
  <c r="J437" i="2"/>
  <c r="BK418" i="2"/>
  <c r="BK396" i="2"/>
  <c r="J382" i="2"/>
  <c r="J366" i="2"/>
  <c r="BK352" i="2"/>
  <c r="BK325" i="2"/>
  <c r="J287" i="2"/>
  <c r="J269" i="2"/>
  <c r="J254" i="2"/>
  <c r="J230" i="2"/>
  <c r="J208" i="2"/>
  <c r="BK179" i="2"/>
  <c r="BK169" i="2"/>
  <c r="BK150" i="2"/>
  <c r="BK145" i="2"/>
  <c r="BK560" i="2"/>
  <c r="J560" i="2"/>
  <c r="BK550" i="2"/>
  <c r="J530" i="2"/>
  <c r="BK493" i="2"/>
  <c r="J472" i="2"/>
  <c r="J455" i="2"/>
  <c r="BK420" i="2"/>
  <c r="J396" i="2"/>
  <c r="BK378" i="2"/>
  <c r="J368" i="2"/>
  <c r="J356" i="2"/>
  <c r="BK345" i="2"/>
  <c r="J325" i="2"/>
  <c r="BK297" i="2"/>
  <c r="BK283" i="2"/>
  <c r="BK260" i="2"/>
  <c r="J244" i="2"/>
  <c r="BK214" i="2"/>
  <c r="BK173" i="2"/>
  <c r="J152" i="2"/>
  <c r="J520" i="2"/>
  <c r="BK482" i="2"/>
  <c r="BK462" i="2"/>
  <c r="BK427" i="2"/>
  <c r="BK407" i="2"/>
  <c r="BK388" i="2"/>
  <c r="BK372" i="2"/>
  <c r="BK354" i="2"/>
  <c r="BK339" i="2"/>
  <c r="BK327" i="2"/>
  <c r="J291" i="2"/>
  <c r="BK279" i="2"/>
  <c r="BK258" i="2"/>
  <c r="J247" i="2"/>
  <c r="BK199" i="2"/>
  <c r="J173" i="2"/>
  <c r="J165" i="2"/>
  <c r="BK539" i="2"/>
  <c r="J501" i="2"/>
  <c r="J476" i="2"/>
  <c r="BK455" i="2"/>
  <c r="BK429" i="2"/>
  <c r="J407" i="2"/>
  <c r="J384" i="2"/>
  <c r="BK337" i="2"/>
  <c r="BK329" i="2"/>
  <c r="BK305" i="2"/>
  <c r="J289" i="2"/>
  <c r="J271" i="2"/>
  <c r="J263" i="2"/>
  <c r="BK244" i="2"/>
  <c r="BK222" i="2"/>
  <c r="J187" i="2"/>
  <c r="J150" i="2"/>
  <c r="P144" i="2" l="1"/>
  <c r="P158" i="2"/>
  <c r="R196" i="2"/>
  <c r="T228" i="2"/>
  <c r="R246" i="2"/>
  <c r="R257" i="2"/>
  <c r="BK278" i="2"/>
  <c r="J278" i="2"/>
  <c r="J107" i="2"/>
  <c r="BK304" i="2"/>
  <c r="J304" i="2"/>
  <c r="J108" i="2"/>
  <c r="BK322" i="2"/>
  <c r="J322" i="2"/>
  <c r="J109" i="2"/>
  <c r="BK328" i="2"/>
  <c r="J328" i="2"/>
  <c r="J110" i="2"/>
  <c r="BK340" i="2"/>
  <c r="J340" i="2"/>
  <c r="J111" i="2"/>
  <c r="P351" i="2"/>
  <c r="P395" i="2"/>
  <c r="BK424" i="2"/>
  <c r="J424" i="2" s="1"/>
  <c r="J116" i="2" s="1"/>
  <c r="BK473" i="2"/>
  <c r="J473" i="2" s="1"/>
  <c r="J117" i="2" s="1"/>
  <c r="BK144" i="2"/>
  <c r="J144" i="2" s="1"/>
  <c r="J98" i="2" s="1"/>
  <c r="BK158" i="2"/>
  <c r="J158" i="2" s="1"/>
  <c r="J99" i="2" s="1"/>
  <c r="BK196" i="2"/>
  <c r="J196" i="2" s="1"/>
  <c r="J100" i="2" s="1"/>
  <c r="BK228" i="2"/>
  <c r="J228" i="2" s="1"/>
  <c r="J101" i="2" s="1"/>
  <c r="T246" i="2"/>
  <c r="BK266" i="2"/>
  <c r="J266" i="2"/>
  <c r="J106" i="2"/>
  <c r="R266" i="2"/>
  <c r="T278" i="2"/>
  <c r="T304" i="2"/>
  <c r="R322" i="2"/>
  <c r="P328" i="2"/>
  <c r="R340" i="2"/>
  <c r="T351" i="2"/>
  <c r="T395" i="2"/>
  <c r="P417" i="2"/>
  <c r="P424" i="2"/>
  <c r="R473" i="2"/>
  <c r="P519" i="2"/>
  <c r="T144" i="2"/>
  <c r="R158" i="2"/>
  <c r="T196" i="2"/>
  <c r="R228" i="2"/>
  <c r="BK246" i="2"/>
  <c r="J246" i="2"/>
  <c r="J104" i="2" s="1"/>
  <c r="BK257" i="2"/>
  <c r="J257" i="2"/>
  <c r="J105" i="2" s="1"/>
  <c r="T257" i="2"/>
  <c r="T266" i="2"/>
  <c r="R278" i="2"/>
  <c r="R304" i="2"/>
  <c r="P322" i="2"/>
  <c r="T328" i="2"/>
  <c r="T340" i="2"/>
  <c r="R351" i="2"/>
  <c r="R395" i="2"/>
  <c r="T417" i="2"/>
  <c r="R424" i="2"/>
  <c r="P473" i="2"/>
  <c r="T519" i="2"/>
  <c r="R144" i="2"/>
  <c r="R143" i="2" s="1"/>
  <c r="T158" i="2"/>
  <c r="P196" i="2"/>
  <c r="P228" i="2"/>
  <c r="P246" i="2"/>
  <c r="P257" i="2"/>
  <c r="P266" i="2"/>
  <c r="P278" i="2"/>
  <c r="P304" i="2"/>
  <c r="T322" i="2"/>
  <c r="R328" i="2"/>
  <c r="P340" i="2"/>
  <c r="BK351" i="2"/>
  <c r="J351" i="2"/>
  <c r="J113" i="2"/>
  <c r="BK395" i="2"/>
  <c r="J395" i="2"/>
  <c r="J114" i="2"/>
  <c r="BK417" i="2"/>
  <c r="J417" i="2"/>
  <c r="J115" i="2"/>
  <c r="R417" i="2"/>
  <c r="T424" i="2"/>
  <c r="T473" i="2"/>
  <c r="BK519" i="2"/>
  <c r="J519" i="2"/>
  <c r="J119" i="2"/>
  <c r="R519" i="2"/>
  <c r="BK348" i="2"/>
  <c r="J348" i="2"/>
  <c r="J112" i="2" s="1"/>
  <c r="BK502" i="2"/>
  <c r="J502" i="2"/>
  <c r="J118" i="2" s="1"/>
  <c r="BK243" i="2"/>
  <c r="J243" i="2"/>
  <c r="J102" i="2" s="1"/>
  <c r="BK556" i="2"/>
  <c r="BK559" i="2"/>
  <c r="J559" i="2" s="1"/>
  <c r="J122" i="2" s="1"/>
  <c r="J92" i="2"/>
  <c r="F139" i="2"/>
  <c r="BF163" i="2"/>
  <c r="BF173" i="2"/>
  <c r="BF179" i="2"/>
  <c r="BF187" i="2"/>
  <c r="BF199" i="2"/>
  <c r="BF203" i="2"/>
  <c r="BF230" i="2"/>
  <c r="BF254" i="2"/>
  <c r="BF263" i="2"/>
  <c r="BF269" i="2"/>
  <c r="BF283" i="2"/>
  <c r="BF287" i="2"/>
  <c r="BF289" i="2"/>
  <c r="BF295" i="2"/>
  <c r="BF303" i="2"/>
  <c r="BF314" i="2"/>
  <c r="BF337" i="2"/>
  <c r="BF341" i="2"/>
  <c r="BF362" i="2"/>
  <c r="BF370" i="2"/>
  <c r="BF374" i="2"/>
  <c r="BF382" i="2"/>
  <c r="BF392" i="2"/>
  <c r="BF396" i="2"/>
  <c r="BF410" i="2"/>
  <c r="BF446" i="2"/>
  <c r="BF476" i="2"/>
  <c r="BF479" i="2"/>
  <c r="BF501" i="2"/>
  <c r="BF511" i="2"/>
  <c r="BF520" i="2"/>
  <c r="BF525" i="2"/>
  <c r="BF530" i="2"/>
  <c r="J89" i="2"/>
  <c r="BF150" i="2"/>
  <c r="BF152" i="2"/>
  <c r="BF161" i="2"/>
  <c r="BF165" i="2"/>
  <c r="BF167" i="2"/>
  <c r="BF169" i="2"/>
  <c r="BF208" i="2"/>
  <c r="BF244" i="2"/>
  <c r="BF247" i="2"/>
  <c r="BF256" i="2"/>
  <c r="BF260" i="2"/>
  <c r="BF277" i="2"/>
  <c r="BF279" i="2"/>
  <c r="BF291" i="2"/>
  <c r="BF307" i="2"/>
  <c r="BF331" i="2"/>
  <c r="BF333" i="2"/>
  <c r="BF335" i="2"/>
  <c r="BF356" i="2"/>
  <c r="BF358" i="2"/>
  <c r="BF376" i="2"/>
  <c r="BF407" i="2"/>
  <c r="BF416" i="2"/>
  <c r="BF418" i="2"/>
  <c r="BF437" i="2"/>
  <c r="BF441" i="2"/>
  <c r="BF465" i="2"/>
  <c r="BF474" i="2"/>
  <c r="BF490" i="2"/>
  <c r="BF493" i="2"/>
  <c r="BF503" i="2"/>
  <c r="E85" i="2"/>
  <c r="BF145" i="2"/>
  <c r="BF197" i="2"/>
  <c r="BF218" i="2"/>
  <c r="BF222" i="2"/>
  <c r="BF237" i="2"/>
  <c r="BF249" i="2"/>
  <c r="BF321" i="2"/>
  <c r="BF323" i="2"/>
  <c r="BF325" i="2"/>
  <c r="BF329" i="2"/>
  <c r="BF339" i="2"/>
  <c r="BF354" i="2"/>
  <c r="BF366" i="2"/>
  <c r="BF384" i="2"/>
  <c r="BF388" i="2"/>
  <c r="BF425" i="2"/>
  <c r="BF462" i="2"/>
  <c r="BF469" i="2"/>
  <c r="BF482" i="2"/>
  <c r="BF497" i="2"/>
  <c r="BF536" i="2"/>
  <c r="BF545" i="2"/>
  <c r="BF550" i="2"/>
  <c r="BF557" i="2"/>
  <c r="BF560" i="2"/>
  <c r="J91" i="2"/>
  <c r="BF154" i="2"/>
  <c r="BF159" i="2"/>
  <c r="BF183" i="2"/>
  <c r="BF185" i="2"/>
  <c r="BF206" i="2"/>
  <c r="BF214" i="2"/>
  <c r="BF229" i="2"/>
  <c r="BF231" i="2"/>
  <c r="BF233" i="2"/>
  <c r="BF251" i="2"/>
  <c r="BF258" i="2"/>
  <c r="BF265" i="2"/>
  <c r="BF267" i="2"/>
  <c r="BF271" i="2"/>
  <c r="BF273" i="2"/>
  <c r="BF281" i="2"/>
  <c r="BF285" i="2"/>
  <c r="BF297" i="2"/>
  <c r="BF299" i="2"/>
  <c r="BF305" i="2"/>
  <c r="BF327" i="2"/>
  <c r="BF343" i="2"/>
  <c r="BF345" i="2"/>
  <c r="BF347" i="2"/>
  <c r="BF349" i="2"/>
  <c r="BF352" i="2"/>
  <c r="BF368" i="2"/>
  <c r="BF372" i="2"/>
  <c r="BF378" i="2"/>
  <c r="BF390" i="2"/>
  <c r="BF394" i="2"/>
  <c r="BF398" i="2"/>
  <c r="BF405" i="2"/>
  <c r="BF420" i="2"/>
  <c r="BF427" i="2"/>
  <c r="BF429" i="2"/>
  <c r="BF433" i="2"/>
  <c r="BF455" i="2"/>
  <c r="BF472" i="2"/>
  <c r="BF488" i="2"/>
  <c r="BF539" i="2"/>
  <c r="J33" i="2"/>
  <c r="AV95" i="1" s="1"/>
  <c r="F35" i="2"/>
  <c r="BB95" i="1"/>
  <c r="BB94" i="1" s="1"/>
  <c r="W31" i="1" s="1"/>
  <c r="F33" i="2"/>
  <c r="AZ95" i="1" s="1"/>
  <c r="AZ94" i="1" s="1"/>
  <c r="W29" i="1" s="1"/>
  <c r="F36" i="2"/>
  <c r="BC95" i="1"/>
  <c r="BC94" i="1"/>
  <c r="AY94" i="1" s="1"/>
  <c r="F37" i="2"/>
  <c r="BD95" i="1"/>
  <c r="BD94" i="1" s="1"/>
  <c r="W33" i="1" s="1"/>
  <c r="BK555" i="2" l="1"/>
  <c r="J555" i="2" s="1"/>
  <c r="J120" i="2" s="1"/>
  <c r="P245" i="2"/>
  <c r="T143" i="2"/>
  <c r="T245" i="2"/>
  <c r="R245" i="2"/>
  <c r="R142" i="2"/>
  <c r="P143" i="2"/>
  <c r="P142" i="2"/>
  <c r="AU95" i="1"/>
  <c r="AU94" i="1" s="1"/>
  <c r="BK143" i="2"/>
  <c r="J143" i="2"/>
  <c r="J97" i="2"/>
  <c r="BK245" i="2"/>
  <c r="J245" i="2"/>
  <c r="J103" i="2"/>
  <c r="J556" i="2"/>
  <c r="J121" i="2"/>
  <c r="J34" i="2"/>
  <c r="AW95" i="1"/>
  <c r="AT95" i="1"/>
  <c r="W32" i="1"/>
  <c r="AV94" i="1"/>
  <c r="AK29" i="1"/>
  <c r="F34" i="2"/>
  <c r="BA95" i="1"/>
  <c r="BA94" i="1"/>
  <c r="W30" i="1" s="1"/>
  <c r="AX94" i="1"/>
  <c r="T142" i="2" l="1"/>
  <c r="BK142" i="2"/>
  <c r="J142" i="2"/>
  <c r="J96" i="2"/>
  <c r="AW94" i="1"/>
  <c r="AK30" i="1"/>
  <c r="J30" i="2" l="1"/>
  <c r="AG95" i="1"/>
  <c r="AG94" i="1"/>
  <c r="AK26" i="1" s="1"/>
  <c r="AT94" i="1"/>
  <c r="J39" i="2" l="1"/>
  <c r="AN94" i="1"/>
  <c r="AN95" i="1"/>
  <c r="AK35" i="1"/>
</calcChain>
</file>

<file path=xl/sharedStrings.xml><?xml version="1.0" encoding="utf-8"?>
<sst xmlns="http://schemas.openxmlformats.org/spreadsheetml/2006/main" count="4984" uniqueCount="894">
  <si>
    <t>Export Komplet</t>
  </si>
  <si>
    <t/>
  </si>
  <si>
    <t>2.0</t>
  </si>
  <si>
    <t>ZAMOK</t>
  </si>
  <si>
    <t>False</t>
  </si>
  <si>
    <t>{ed418023-2d5e-4bc8-90a9-0248da45f0ed}</t>
  </si>
  <si>
    <t>0,01</t>
  </si>
  <si>
    <t>21</t>
  </si>
  <si>
    <t>12</t>
  </si>
  <si>
    <t>REKAPITULACE STAVBY</t>
  </si>
  <si>
    <t>v ---  níže se nacházejí doplnkové a pomocné údaje k sestavám  --- v</t>
  </si>
  <si>
    <t>Návod na vyplnění</t>
  </si>
  <si>
    <t>0,001</t>
  </si>
  <si>
    <t>Kód:</t>
  </si>
  <si>
    <t>Ostrov</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</si>
  <si>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</si>
  <si>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</si>
  <si>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11_250501</t>
  </si>
  <si>
    <t>KSO:</t>
  </si>
  <si>
    <t>CC-CZ:</t>
  </si>
  <si>
    <t>Místo:</t>
  </si>
  <si>
    <t>Jáchymovská 1, Ostrov 363 01</t>
  </si>
  <si>
    <t>Datum:</t>
  </si>
  <si>
    <t>23. 5. 2025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</si>
  <si>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</si>
  <si>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</si>
  <si>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</si>
  <si>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</si>
  <si>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</si>
  <si>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</si>
  <si>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</si>
  <si>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</si>
  <si>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</si>
  <si>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</si>
  <si>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</si>
  <si>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</si>
  <si>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</si>
  <si>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</si>
  <si>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</si>
  <si>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</si>
  <si>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</si>
  <si>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</si>
  <si>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</si>
  <si>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</si>
  <si>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</si>
  <si>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</si>
  <si>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</si>
  <si>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</si>
  <si>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</si>
  <si>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</si>
  <si>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</si>
  <si>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</si>
  <si>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</si>
  <si>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</si>
  <si>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</si>
  <si>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</si>
  <si>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</si>
  <si>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</si>
  <si>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</si>
  <si>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</si>
  <si>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</si>
  <si>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</si>
  <si>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</si>
  <si>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</si>
  <si>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</si>
  <si>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</si>
  <si>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</si>
  <si>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</si>
  <si>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</si>
  <si>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</si>
  <si>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</si>
  <si>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</si>
  <si>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</si>
  <si>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</si>
  <si>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</si>
  <si>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</si>
  <si>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</si>
  <si>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</si>
  <si>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</si>
  <si>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</si>
  <si>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</si>
  <si>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</si>
  <si>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</si>
  <si>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třída 704</t>
  </si>
  <si>
    <t>Udržovací práce bytu č. 2</t>
  </si>
  <si>
    <t>STA</t>
  </si>
  <si>
    <t>1</t>
  </si>
  <si>
    <t>{afedb2b9-6dfc-4d13-8bba-8c59c3f6af00}</t>
  </si>
  <si>
    <t>PA</t>
  </si>
  <si>
    <t>Plocha parket</t>
  </si>
  <si>
    <t>m2</t>
  </si>
  <si>
    <t>28,843</t>
  </si>
  <si>
    <t>3</t>
  </si>
  <si>
    <t>PD</t>
  </si>
  <si>
    <t>Plocha dlažby</t>
  </si>
  <si>
    <t>5,076</t>
  </si>
  <si>
    <t>KRYCÍ LIST SOUPISU PRACÍ</t>
  </si>
  <si>
    <t>PO</t>
  </si>
  <si>
    <t>Plocha obkladu</t>
  </si>
  <si>
    <t>24,564</t>
  </si>
  <si>
    <t>PP</t>
  </si>
  <si>
    <t>Plocha podlahy</t>
  </si>
  <si>
    <t>60,386</t>
  </si>
  <si>
    <t>PS</t>
  </si>
  <si>
    <t>Plocha stěn</t>
  </si>
  <si>
    <t>201,54</t>
  </si>
  <si>
    <t>Objekt:</t>
  </si>
  <si>
    <t>Hlavní třída 704 - Udržovací práce bytu č. 2</t>
  </si>
  <si>
    <t>Brigádnická 712,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</si>
  <si>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</si>
  <si>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</si>
  <si>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</si>
  <si>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</si>
  <si>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</si>
  <si>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</si>
  <si>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</si>
  <si>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</si>
  <si>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</si>
  <si>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</si>
  <si>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</si>
  <si>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</si>
  <si>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</si>
  <si>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</si>
  <si>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</si>
  <si>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</si>
  <si>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</si>
  <si>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</si>
  <si>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</si>
  <si>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</si>
  <si>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</si>
  <si>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</si>
  <si>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</si>
  <si>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</si>
  <si>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</si>
  <si>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</si>
  <si>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</si>
  <si>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</si>
  <si>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</si>
  <si>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</si>
  <si>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</si>
  <si>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</si>
  <si>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</si>
  <si>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</si>
  <si>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</si>
  <si>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</si>
  <si>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</si>
  <si>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</si>
  <si>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</si>
  <si>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</si>
  <si>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</si>
  <si>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</si>
  <si>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</si>
  <si>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</si>
  <si>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</si>
  <si>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</si>
  <si>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</si>
  <si>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</si>
  <si>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</si>
  <si>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</si>
  <si>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</si>
  <si>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</si>
  <si>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</si>
  <si>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</si>
  <si>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</si>
  <si>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"pro rozvody"  1,0*2,5-0,6*0,6</t>
  </si>
  <si>
    <t>"pro rozvody kuchyň" 1,0*2,5-0,6*0,6</t>
  </si>
  <si>
    <t>"kuchyň x ob.pokoj" 0,8*2,1</t>
  </si>
  <si>
    <t>Součet</t>
  </si>
  <si>
    <t>340271045</t>
  </si>
  <si>
    <t>Zazdívka otvorů v příčkách nebo stěnách plochy do 4 m2 tvárnicemi pórobetonovými tl 150 mm</t>
  </si>
  <si>
    <t>1447275234</t>
  </si>
  <si>
    <t>"pokoj x ob.pokoj" 0,8*2,0</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</si>
  <si>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</si>
  <si>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</si>
  <si>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</si>
  <si>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</si>
  <si>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</si>
  <si>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</si>
  <si>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</si>
  <si>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(2,0*0,1+0,1*0,8)*3</t>
  </si>
  <si>
    <t>"1kř. 80" (2,0*0,1+0,1*1,0)*2</t>
  </si>
  <si>
    <t>6</t>
  </si>
  <si>
    <t>Úpravy povrchů, podlahy a osazování výplní</t>
  </si>
  <si>
    <t>5</t>
  </si>
  <si>
    <t>611131121</t>
  </si>
  <si>
    <t>Penetrační disperzní nátěr vnitřních stropů nanášený ručně</t>
  </si>
  <si>
    <t>2105420202</t>
  </si>
  <si>
    <t>611142001</t>
  </si>
  <si>
    <t>Potažení vnitřních stropů sklovláknitým pletivem vtlačeným do tenkovrstvé hmoty</t>
  </si>
  <si>
    <t>-897114571</t>
  </si>
  <si>
    <t>7</t>
  </si>
  <si>
    <t>611311131</t>
  </si>
  <si>
    <t>Potažení vnitřních rovných stropů vápenným štukem tloušťky do 3 mm</t>
  </si>
  <si>
    <t>-1237255638</t>
  </si>
  <si>
    <t>8</t>
  </si>
  <si>
    <t>612131121</t>
  </si>
  <si>
    <t>Penetrační disperzní nátěr vnitřních stěn nanášený ručně</t>
  </si>
  <si>
    <t>838732744</t>
  </si>
  <si>
    <t>9</t>
  </si>
  <si>
    <t>612142001</t>
  </si>
  <si>
    <t>Potažení vnitřních stěn sklovláknitým pletivem vtlačeným do tenkovrstvé hmoty</t>
  </si>
  <si>
    <t>1922749595</t>
  </si>
  <si>
    <t>10</t>
  </si>
  <si>
    <t>612311131</t>
  </si>
  <si>
    <t>Potažení vnitřních stěn vápenným štukem tloušťky do 3 mm</t>
  </si>
  <si>
    <t>-1791255020</t>
  </si>
  <si>
    <t>-PO</t>
  </si>
  <si>
    <t>11</t>
  </si>
  <si>
    <t>612321121</t>
  </si>
  <si>
    <t>Vápenocementová omítka hladká jednovrstvá vnitřních stěn nanášená ručně</t>
  </si>
  <si>
    <t>-823289001</t>
  </si>
  <si>
    <t>"koupelna WC"</t>
  </si>
  <si>
    <t>2,5*(2,0+2,0+1,8+1,8)-(0,6*2,0)</t>
  </si>
  <si>
    <t>"WC"</t>
  </si>
  <si>
    <t>2,5*(0,82+0,82+1,8+1,8)-(0,6*2,0)</t>
  </si>
  <si>
    <t>612325101</t>
  </si>
  <si>
    <t>Vápenocementová hrubá omítka rýh ve stěnách šířky do 150 mm</t>
  </si>
  <si>
    <t>435660718</t>
  </si>
  <si>
    <t>"721 odhad" 20*0,1</t>
  </si>
  <si>
    <t>"722 odhad" 20*0,1</t>
  </si>
  <si>
    <t>13</t>
  </si>
  <si>
    <t>632441114</t>
  </si>
  <si>
    <t>Potěr anhydritový samonivelační tl do 50 mm ze suchých směsí</t>
  </si>
  <si>
    <t>34367857</t>
  </si>
  <si>
    <t>14</t>
  </si>
  <si>
    <t>632481213</t>
  </si>
  <si>
    <t>Separační vrstva z PE fólie</t>
  </si>
  <si>
    <t>1687664472</t>
  </si>
  <si>
    <t>15</t>
  </si>
  <si>
    <t>634112113</t>
  </si>
  <si>
    <t>Obvodová dilatace podlahovým páskem z pěnového PE mezi stěnou a mazaninou nebo potěrem v 80 mm</t>
  </si>
  <si>
    <t>m</t>
  </si>
  <si>
    <t>-1943492682</t>
  </si>
  <si>
    <t>"kuchyň" (4,2+3,0+0,4)*2</t>
  </si>
  <si>
    <t>"ob.pokoj" (4,15+3,5)*2</t>
  </si>
  <si>
    <t>"pokoj" (4,15+3,45)*2</t>
  </si>
  <si>
    <t>"chodba" (2,8+1,132+0,6+2,9)*2-1,1+0,5+0,5+(1,05+1,45)*2-1,1</t>
  </si>
  <si>
    <t>"komora" (1,12+2,6)*2</t>
  </si>
  <si>
    <t>"koupelna" (2,0+1,8)*2</t>
  </si>
  <si>
    <t>"WC" (0,82+1,8)*2</t>
  </si>
  <si>
    <t>Ostatní konstrukce a práce-bourání</t>
  </si>
  <si>
    <t>16</t>
  </si>
  <si>
    <t>952901111.1</t>
  </si>
  <si>
    <t>Vyčištění budov bytové a občanské výstavby při výšce podlaží do 4 m</t>
  </si>
  <si>
    <t>1970561752</t>
  </si>
  <si>
    <t>17</t>
  </si>
  <si>
    <t>965042141</t>
  </si>
  <si>
    <t>Bourání podkladů pod dlažby nebo mazanin betonových nebo z litého asfaltu tl do 100 mm pl přes 4 m2</t>
  </si>
  <si>
    <t>m3</t>
  </si>
  <si>
    <t>-1778073034</t>
  </si>
  <si>
    <t>PP*0,05</t>
  </si>
  <si>
    <t>-PA*0,05</t>
  </si>
  <si>
    <t>18</t>
  </si>
  <si>
    <t>968062455</t>
  </si>
  <si>
    <t>Vybourání dřevěných dveřních zárubní pl do 2 m2</t>
  </si>
  <si>
    <t>-1646372602</t>
  </si>
  <si>
    <t>"80" 0,8*2,0*2</t>
  </si>
  <si>
    <t>Souče</t>
  </si>
  <si>
    <t>19</t>
  </si>
  <si>
    <t>968062456</t>
  </si>
  <si>
    <t>Vybourání dřevěných dveřních zárubní pl přes 2 m2</t>
  </si>
  <si>
    <t>1181720221</t>
  </si>
  <si>
    <t>1,6*2,0</t>
  </si>
  <si>
    <t>20</t>
  </si>
  <si>
    <t>968072455</t>
  </si>
  <si>
    <t>Vybourání kovových dveřních zárubní pl do 2 m2</t>
  </si>
  <si>
    <t>-125440936</t>
  </si>
  <si>
    <t>"komora" 0,6*2,0</t>
  </si>
  <si>
    <t>"WC" 0,6*2,0</t>
  </si>
  <si>
    <t>"koupelna" 0,6*2,0</t>
  </si>
  <si>
    <t>"pokoj" 0,8*2,0</t>
  </si>
  <si>
    <t>971033631</t>
  </si>
  <si>
    <t>Vybourání otvorů ve zdivu cihelném pl do 4 m2 na MVC nebo MV tl do 150 mm</t>
  </si>
  <si>
    <t>2004396107</t>
  </si>
  <si>
    <t>"pro rozvody" 1,0*2,5</t>
  </si>
  <si>
    <t>"kuchyň pro rozvody" 1,0*2,5</t>
  </si>
  <si>
    <t>22</t>
  </si>
  <si>
    <t>974031132</t>
  </si>
  <si>
    <t>Vysekání rýh ve zdivu cihelném hl do 50 mm š do 70 mm</t>
  </si>
  <si>
    <t>1599767449</t>
  </si>
  <si>
    <t>"721 odhad" 20</t>
  </si>
  <si>
    <t>"722 odhad" 20</t>
  </si>
  <si>
    <t>23</t>
  </si>
  <si>
    <t>978013191</t>
  </si>
  <si>
    <t>Otlučení (osekání) vnitřní vápenné nebo vápenocementové omítky stěn v rozsahu do 100 %</t>
  </si>
  <si>
    <t>-1428225521</t>
  </si>
  <si>
    <t>997</t>
  </si>
  <si>
    <t>Přesun sutě</t>
  </si>
  <si>
    <t>24</t>
  </si>
  <si>
    <t>997013211</t>
  </si>
  <si>
    <t>Vnitrostaveništní doprava suti a vybouraných hmot pro budovy v do 6 m ručně</t>
  </si>
  <si>
    <t>t</t>
  </si>
  <si>
    <t>-839880611</t>
  </si>
  <si>
    <t>25</t>
  </si>
  <si>
    <t>997013511</t>
  </si>
  <si>
    <t>Odvoz suti a vybouraných hmot z meziskládky na skládku do 1 km s naložením a se složením</t>
  </si>
  <si>
    <t>-1915579295</t>
  </si>
  <si>
    <t>26</t>
  </si>
  <si>
    <t>997013509</t>
  </si>
  <si>
    <t>Příplatek k odvozu suti a vybouraných hmot na skládku ZKD 1 km přes 1 km</t>
  </si>
  <si>
    <t>999539897</t>
  </si>
  <si>
    <t>14,301*5 'Přepočtené koeficientem množství</t>
  </si>
  <si>
    <t>27</t>
  </si>
  <si>
    <t>997013631</t>
  </si>
  <si>
    <t>Poplatek za uložení na skládce (skládkovné) stavebního odpadu směsného kód odpadu 17 09 04</t>
  </si>
  <si>
    <t>1727981992</t>
  </si>
  <si>
    <t>14,301</t>
  </si>
  <si>
    <t>-1,789</t>
  </si>
  <si>
    <t>28</t>
  </si>
  <si>
    <t>997013811</t>
  </si>
  <si>
    <t>Poplatek za uložení na skládce (skládkovné) stavebního odpadu dřevěného kód odpadu 17 02 01</t>
  </si>
  <si>
    <t>1612589640</t>
  </si>
  <si>
    <t>"9" 0,282+0,214</t>
  </si>
  <si>
    <t>"762" 0,519</t>
  </si>
  <si>
    <t>"766" 0,053</t>
  </si>
  <si>
    <t>"775" 0,721</t>
  </si>
  <si>
    <t>998</t>
  </si>
  <si>
    <t>Přesun hmot</t>
  </si>
  <si>
    <t>29</t>
  </si>
  <si>
    <t>998018001</t>
  </si>
  <si>
    <t>Přesun hmot pro budovy ruční pro budovy v do 6 m</t>
  </si>
  <si>
    <t>-1011912762</t>
  </si>
  <si>
    <t>PSV</t>
  </si>
  <si>
    <t>Práce a dodávky PSV</t>
  </si>
  <si>
    <t>713</t>
  </si>
  <si>
    <t>Izolace tepelné</t>
  </si>
  <si>
    <t>30</t>
  </si>
  <si>
    <t>713120811</t>
  </si>
  <si>
    <t>Odstranění tepelné izolace podlah volně kladené z vláknitých materiálů suchých tl do 100 mm</t>
  </si>
  <si>
    <t>-21742800</t>
  </si>
  <si>
    <t>31</t>
  </si>
  <si>
    <t>713121111</t>
  </si>
  <si>
    <t>Montáž izolace tepelné podlah volně kladenými rohožemi, pásy, dílci, deskami 1 vrstva</t>
  </si>
  <si>
    <t>450731627</t>
  </si>
  <si>
    <t>32</t>
  </si>
  <si>
    <t>M</t>
  </si>
  <si>
    <t>28372309</t>
  </si>
  <si>
    <t>deska EPS 100 pro konstrukce s běžným zatížením λ=0,037 tl 100mm</t>
  </si>
  <si>
    <t>-1175847163</t>
  </si>
  <si>
    <t>28,843*1,05 'Přepočtené koeficientem množství</t>
  </si>
  <si>
    <t>33</t>
  </si>
  <si>
    <t>713190813</t>
  </si>
  <si>
    <t>Odstranění tepelné izolace škvárového lože tloušťky do 150 mm</t>
  </si>
  <si>
    <t>-1557688025</t>
  </si>
  <si>
    <t>34</t>
  </si>
  <si>
    <t>998713121</t>
  </si>
  <si>
    <t>Přesun hmot tonážní pro izolace tepelné ruční v objektech v do 6 m</t>
  </si>
  <si>
    <t>-1930633904</t>
  </si>
  <si>
    <t>721</t>
  </si>
  <si>
    <t>Zdravotechnika - vnitřní kanalizace</t>
  </si>
  <si>
    <t>35</t>
  </si>
  <si>
    <t>72100001R</t>
  </si>
  <si>
    <t>Napojení na stávající rozvod kanalizace</t>
  </si>
  <si>
    <t>kpt.</t>
  </si>
  <si>
    <t>116910562</t>
  </si>
  <si>
    <t>36</t>
  </si>
  <si>
    <t>721173706</t>
  </si>
  <si>
    <t>Potrubí kanalizační z PE odpadní DN 100</t>
  </si>
  <si>
    <t>1678995457</t>
  </si>
  <si>
    <t>"odhad"</t>
  </si>
  <si>
    <t>"wc" 1,0</t>
  </si>
  <si>
    <t>37</t>
  </si>
  <si>
    <t>721173723</t>
  </si>
  <si>
    <t>Potrubí kanalizační z PE připojovací DN 50</t>
  </si>
  <si>
    <t>938585879</t>
  </si>
  <si>
    <t>"odhad" 20,0</t>
  </si>
  <si>
    <t>38</t>
  </si>
  <si>
    <t>998721121</t>
  </si>
  <si>
    <t>Přesun hmot tonážní pro vnitřní kanalizaci ruční v objektech v do 6 m</t>
  </si>
  <si>
    <t>-2125258508</t>
  </si>
  <si>
    <t>722</t>
  </si>
  <si>
    <t>Zdravotechnika - vnitřní vodovod</t>
  </si>
  <si>
    <t>39</t>
  </si>
  <si>
    <t>72200001R</t>
  </si>
  <si>
    <t>Přesun vodoměrů</t>
  </si>
  <si>
    <t>-759960517</t>
  </si>
  <si>
    <t>40</t>
  </si>
  <si>
    <t>722174002</t>
  </si>
  <si>
    <t>Potrubí vodovodní plastové PPR svar polyfúze PN 16 D 20x2,8 mm</t>
  </si>
  <si>
    <t>1011787138</t>
  </si>
  <si>
    <t>"odhad" 10,0*2</t>
  </si>
  <si>
    <t>41</t>
  </si>
  <si>
    <t>722181111</t>
  </si>
  <si>
    <t>Ochrana vodovodního potrubí plstěnými pásy do DN 20 mm</t>
  </si>
  <si>
    <t>-882206337</t>
  </si>
  <si>
    <t>42</t>
  </si>
  <si>
    <t>722240101</t>
  </si>
  <si>
    <t>Ventily plastové PPR přímé DN 20</t>
  </si>
  <si>
    <t>kus</t>
  </si>
  <si>
    <t>272769063</t>
  </si>
  <si>
    <t>"koupelna" 2+1+1</t>
  </si>
  <si>
    <t>"kuchyň" 2</t>
  </si>
  <si>
    <t>43</t>
  </si>
  <si>
    <t>998722121</t>
  </si>
  <si>
    <t>Přesun hmot tonážní pro vnitřní vodovod ruční v objektech v do 6 m</t>
  </si>
  <si>
    <t>1664024486</t>
  </si>
  <si>
    <t>725</t>
  </si>
  <si>
    <t>Zdravotechnika - zařizovací předměty</t>
  </si>
  <si>
    <t>44</t>
  </si>
  <si>
    <t>725110814</t>
  </si>
  <si>
    <t>Demontáž klozetu Kombi</t>
  </si>
  <si>
    <t>soubor</t>
  </si>
  <si>
    <t>953209085</t>
  </si>
  <si>
    <t>45</t>
  </si>
  <si>
    <t>725112182</t>
  </si>
  <si>
    <t>Kombi klozet s úspornou armaturou odpad svislý</t>
  </si>
  <si>
    <t>1861046639</t>
  </si>
  <si>
    <t>46</t>
  </si>
  <si>
    <t>725210821</t>
  </si>
  <si>
    <t>Demontáž umyvadel bez výtokových armatur</t>
  </si>
  <si>
    <t>2129781376</t>
  </si>
  <si>
    <t>"koupelna" 1</t>
  </si>
  <si>
    <t>47</t>
  </si>
  <si>
    <t>725211602</t>
  </si>
  <si>
    <t>Umyvadlo keramické bílé šířky 550 mm bez krytu na sifon připevněné na stěnu šrouby</t>
  </si>
  <si>
    <t>1775796899</t>
  </si>
  <si>
    <t>48</t>
  </si>
  <si>
    <t>72522084R</t>
  </si>
  <si>
    <t>Demontáž van zazděných</t>
  </si>
  <si>
    <t>912383090</t>
  </si>
  <si>
    <t>49</t>
  </si>
  <si>
    <t>725222116</t>
  </si>
  <si>
    <t xml:space="preserve">Vana bez armatur výtokových akrylátová se zápachovou uzávěrkou 1700x700 mm </t>
  </si>
  <si>
    <t>-2104529515</t>
  </si>
  <si>
    <t>50</t>
  </si>
  <si>
    <t>725820801</t>
  </si>
  <si>
    <t>Demontáž baterie nástěnné do G 3 / 4</t>
  </si>
  <si>
    <t>-1013467649</t>
  </si>
  <si>
    <t>"koupelna" 1+1</t>
  </si>
  <si>
    <t>"kuchyň" 1</t>
  </si>
  <si>
    <t>51</t>
  </si>
  <si>
    <t>725822633</t>
  </si>
  <si>
    <t>Baterie umyvadlová stojánková klasická s výpusti</t>
  </si>
  <si>
    <t>1473289809</t>
  </si>
  <si>
    <t>52</t>
  </si>
  <si>
    <t>725831312</t>
  </si>
  <si>
    <t>Baterie vanová nástěnná páková s příslušenstvím a pevným držákem</t>
  </si>
  <si>
    <t>488592286</t>
  </si>
  <si>
    <t>53</t>
  </si>
  <si>
    <t>72598012R</t>
  </si>
  <si>
    <t>Dvířka 60/60</t>
  </si>
  <si>
    <t>-1119213350</t>
  </si>
  <si>
    <t>"pro rozvody"  1</t>
  </si>
  <si>
    <t>"pro rozvody kuchyň" 1</t>
  </si>
  <si>
    <t>54</t>
  </si>
  <si>
    <t>998725121</t>
  </si>
  <si>
    <t>Přesun hmot tonážní pro zařizovací předměty ruční v objektech v do 6 m</t>
  </si>
  <si>
    <t>711115039</t>
  </si>
  <si>
    <t>733</t>
  </si>
  <si>
    <t>Ústřední vytápění - rozvodné potrubí</t>
  </si>
  <si>
    <t>55</t>
  </si>
  <si>
    <t>73300001R</t>
  </si>
  <si>
    <t>Vypouštění a napouštění stoupaček</t>
  </si>
  <si>
    <t>-2013442222</t>
  </si>
  <si>
    <t>56</t>
  </si>
  <si>
    <t>733110803</t>
  </si>
  <si>
    <t>Demontáž potrubí ocelového závitového do DN 15</t>
  </si>
  <si>
    <t>-625825918</t>
  </si>
  <si>
    <t>"pro trubky topení "</t>
  </si>
  <si>
    <t>1,4+1,4</t>
  </si>
  <si>
    <t>1,2+1,2</t>
  </si>
  <si>
    <t>1,0+1,0</t>
  </si>
  <si>
    <t>0,7+0,7</t>
  </si>
  <si>
    <t>57</t>
  </si>
  <si>
    <t>733222102</t>
  </si>
  <si>
    <t>Potrubí měděné polotvrdé spojované měkkým pájením D 15x1 mm</t>
  </si>
  <si>
    <t>-288787802</t>
  </si>
  <si>
    <t>58</t>
  </si>
  <si>
    <t>998733311</t>
  </si>
  <si>
    <t>Přesun hmot procentní pro rozvody potrubí ruční v objektech v do 6 m</t>
  </si>
  <si>
    <t>%</t>
  </si>
  <si>
    <t>1024300377</t>
  </si>
  <si>
    <t>734</t>
  </si>
  <si>
    <t>Ústřední vytápění - armatury</t>
  </si>
  <si>
    <t>59</t>
  </si>
  <si>
    <t>73400001R</t>
  </si>
  <si>
    <t>Řezání závitů do G 1"</t>
  </si>
  <si>
    <t>1145237784</t>
  </si>
  <si>
    <t>60</t>
  </si>
  <si>
    <t>734222801</t>
  </si>
  <si>
    <t>Ventil závitový termostatický rohový G 3/8 PN 16 do 110°C s ruční hlavou chromovaný</t>
  </si>
  <si>
    <t>1868491158</t>
  </si>
  <si>
    <t>61</t>
  </si>
  <si>
    <t>998734311</t>
  </si>
  <si>
    <t>Přesun hmot procentní pro armatury ruční v objektech v do 6 m</t>
  </si>
  <si>
    <t>1365026294</t>
  </si>
  <si>
    <t>735</t>
  </si>
  <si>
    <t>Ústřední vytápění - otopná tělesa</t>
  </si>
  <si>
    <t>62</t>
  </si>
  <si>
    <t>735111810</t>
  </si>
  <si>
    <t>Demontáž otopného tělesa litinového článkového</t>
  </si>
  <si>
    <t>1258983784</t>
  </si>
  <si>
    <t>0,6*0,9+0,6*0,9+0,5*0,6+0,3*1,2</t>
  </si>
  <si>
    <t>63</t>
  </si>
  <si>
    <t>735152372</t>
  </si>
  <si>
    <t>Otopné těleso panelové VK dvoudeskové bez přídavné přestupní plochy výška/délka 600/500 mm výkon 489 W</t>
  </si>
  <si>
    <t>-2012951026</t>
  </si>
  <si>
    <t>64</t>
  </si>
  <si>
    <t>735152376</t>
  </si>
  <si>
    <t>Otopné těleso panelové VK dvoudeskové bez přídavné přestupní plochy výška/délka 600/900 mm výkon 880 W</t>
  </si>
  <si>
    <t>1988651369</t>
  </si>
  <si>
    <t>65</t>
  </si>
  <si>
    <t>735152379</t>
  </si>
  <si>
    <t>Otopné těleso panel VK dvoudeskové bez přídavné přestupní plochy výška/délka 600/1200 mm výkon 1174 W</t>
  </si>
  <si>
    <t>960445476</t>
  </si>
  <si>
    <t>66</t>
  </si>
  <si>
    <t>73516425R</t>
  </si>
  <si>
    <t>Otopné těleso trubkové výška/délka 1215/600 mm</t>
  </si>
  <si>
    <t>-1408718596</t>
  </si>
  <si>
    <t>67</t>
  </si>
  <si>
    <t>998735121</t>
  </si>
  <si>
    <t>Přesun hmot tonážní pro otopná tělesa ruční v objektech v do 6 m</t>
  </si>
  <si>
    <t>-2104359783</t>
  </si>
  <si>
    <t>742</t>
  </si>
  <si>
    <t>Elektroinstalace - slaboproud</t>
  </si>
  <si>
    <t>68</t>
  </si>
  <si>
    <t>74200001R</t>
  </si>
  <si>
    <t>Úprava rozvodů slaboproudu</t>
  </si>
  <si>
    <t>-370230685</t>
  </si>
  <si>
    <t>69</t>
  </si>
  <si>
    <t>742310006</t>
  </si>
  <si>
    <t>Montáž domácího nástěnného audio/video telefonu</t>
  </si>
  <si>
    <t>-1334760583</t>
  </si>
  <si>
    <t>70</t>
  </si>
  <si>
    <t>38226805</t>
  </si>
  <si>
    <t>domovní telefon s ovládáním elektrického zámku</t>
  </si>
  <si>
    <t>1574014071</t>
  </si>
  <si>
    <t>71</t>
  </si>
  <si>
    <t>998742311</t>
  </si>
  <si>
    <t>Přesun hmot procentní pro slaboproud ruční v objektech v do 6 m</t>
  </si>
  <si>
    <t>664181870</t>
  </si>
  <si>
    <t>762</t>
  </si>
  <si>
    <t>Konstrukce tesařské</t>
  </si>
  <si>
    <t>72</t>
  </si>
  <si>
    <t>762522811</t>
  </si>
  <si>
    <t>Demontáž podlah s polštáři z prken tloušťky do 32 mm</t>
  </si>
  <si>
    <t>-1487165967</t>
  </si>
  <si>
    <t>766</t>
  </si>
  <si>
    <t>Konstrukce truhlářské</t>
  </si>
  <si>
    <t>73</t>
  </si>
  <si>
    <t>76600003R</t>
  </si>
  <si>
    <t>Dodávka a montáž kuchyňské linky (spodní a horní skříňky), včetně dřezu, baterie, pracovní desky a lamino obkladu mezi skříňkami, osvětlení LED páskem</t>
  </si>
  <si>
    <t>-291255280</t>
  </si>
  <si>
    <t>3,0</t>
  </si>
  <si>
    <t>74</t>
  </si>
  <si>
    <t>76600004R</t>
  </si>
  <si>
    <t>Dodávka a montáž vestavěných spotřebičů (varná deska, výsuvná digestoř, troubaí)</t>
  </si>
  <si>
    <t>-1531451192</t>
  </si>
  <si>
    <t>75</t>
  </si>
  <si>
    <t>76600005R</t>
  </si>
  <si>
    <t>Demontáž vchodových dveří vč. stávající zárubně, dodávka a montáž nové zárubně, bezpečnostních dveří, protipožárních EI 30, kukátko, přídavný zámek, bezpečnostní kování, nátěr zárubně</t>
  </si>
  <si>
    <t>1015183224</t>
  </si>
  <si>
    <t>76</t>
  </si>
  <si>
    <t>766411821</t>
  </si>
  <si>
    <t>Demontáž truhlářského obložení stěn z palubek</t>
  </si>
  <si>
    <t>-643978689</t>
  </si>
  <si>
    <t>2,0*(0,5+0,5+0,49)</t>
  </si>
  <si>
    <t>1,25*(1,45)</t>
  </si>
  <si>
    <t>77</t>
  </si>
  <si>
    <t>766660171</t>
  </si>
  <si>
    <t>Montáž dveřních křídel otvíravých jednokřídlových š do 0,8 m do obložkové zárubně</t>
  </si>
  <si>
    <t>1456373848</t>
  </si>
  <si>
    <t>"60" 3</t>
  </si>
  <si>
    <t>"80" 3</t>
  </si>
  <si>
    <t>78</t>
  </si>
  <si>
    <t>61162080</t>
  </si>
  <si>
    <t>dveře jednokřídlé voštinové povrch laminátový částečně prosklené 800x1970-2100mm</t>
  </si>
  <si>
    <t>-877206426</t>
  </si>
  <si>
    <t>"80" 2</t>
  </si>
  <si>
    <t>79</t>
  </si>
  <si>
    <t>61162078</t>
  </si>
  <si>
    <t>dveře jednokřídlé voštinové povrch laminátový částečně prosklené 600x1970-2100mm</t>
  </si>
  <si>
    <t>265755101</t>
  </si>
  <si>
    <t>80</t>
  </si>
  <si>
    <t>61162074</t>
  </si>
  <si>
    <t>dveře jednokřídlé voštinové povrch laminátový plné 800x1970-2100mm</t>
  </si>
  <si>
    <t>589845957</t>
  </si>
  <si>
    <t>"80" 1</t>
  </si>
  <si>
    <t>81</t>
  </si>
  <si>
    <t>61162072</t>
  </si>
  <si>
    <t>dveře jednokřídlé voštinové povrch laminátový plné 600x1970-2100mm</t>
  </si>
  <si>
    <t>-1470123024</t>
  </si>
  <si>
    <t>"60" 2</t>
  </si>
  <si>
    <t>82</t>
  </si>
  <si>
    <t>76666071R</t>
  </si>
  <si>
    <t>Montáž zarážky dveřního křídla</t>
  </si>
  <si>
    <t>-1470371577</t>
  </si>
  <si>
    <t>83</t>
  </si>
  <si>
    <t>54915550R</t>
  </si>
  <si>
    <t>dveřní zarážka</t>
  </si>
  <si>
    <t>1465837955</t>
  </si>
  <si>
    <t>84</t>
  </si>
  <si>
    <t>766660729</t>
  </si>
  <si>
    <t>Montáž dveřního interiérového kování - štítku s klikou</t>
  </si>
  <si>
    <t>-1901795252</t>
  </si>
  <si>
    <t>85</t>
  </si>
  <si>
    <t>54914610</t>
  </si>
  <si>
    <t>kování dveřní vrchní klika včetně rozet a montážního materiálu R BB nerez PK</t>
  </si>
  <si>
    <t>1884864434</t>
  </si>
  <si>
    <t>86</t>
  </si>
  <si>
    <t>766682111</t>
  </si>
  <si>
    <t>Montáž zárubní obložkových pro dveře jednokřídlové tl stěny do 170 mm</t>
  </si>
  <si>
    <t>1644875125</t>
  </si>
  <si>
    <t>87</t>
  </si>
  <si>
    <t>61182258</t>
  </si>
  <si>
    <t>zárubeň jednokřídlá obložková s laminátovým povrchem tl stěny 60-150mm rozměru 600-1100/1970, 2100mm</t>
  </si>
  <si>
    <t>1164756802</t>
  </si>
  <si>
    <t>88</t>
  </si>
  <si>
    <t>766695212</t>
  </si>
  <si>
    <t>Montáž truhlářských prahů dveří jednokřídlových šířky do 10 cm</t>
  </si>
  <si>
    <t>-109614318</t>
  </si>
  <si>
    <t>"vstup" 1</t>
  </si>
  <si>
    <t>89</t>
  </si>
  <si>
    <t>61187156</t>
  </si>
  <si>
    <t>práh dveřní dřevěný dubový tl 20mm dl 820mm š 100mm</t>
  </si>
  <si>
    <t>1729959842</t>
  </si>
  <si>
    <t>90</t>
  </si>
  <si>
    <t>998766121</t>
  </si>
  <si>
    <t>Přesun hmot tonážní pro kce truhlářské ruční v objektech v do 6 m</t>
  </si>
  <si>
    <t>1244169949</t>
  </si>
  <si>
    <t>771</t>
  </si>
  <si>
    <t>Podlahy z dlaždic</t>
  </si>
  <si>
    <t>91</t>
  </si>
  <si>
    <t>771121011</t>
  </si>
  <si>
    <t>Nátěr penetrační na podlahu</t>
  </si>
  <si>
    <t>1128604957</t>
  </si>
  <si>
    <t>92</t>
  </si>
  <si>
    <t>771471810</t>
  </si>
  <si>
    <t>Demontáž soklíků z dlaždic keramických kladených do malty rovných</t>
  </si>
  <si>
    <t>2047921896</t>
  </si>
  <si>
    <t>"chodba"</t>
  </si>
  <si>
    <t>(2,8+1,32+0,6+2,9)*2-(1,1+0,6+0,6)</t>
  </si>
  <si>
    <t>(0,5+0,5)+(1,05+1,45+1,05)-(0,8+1,1+0,6)</t>
  </si>
  <si>
    <t>(0,82+0,82+1,8+1,8-0,6)</t>
  </si>
  <si>
    <t>93</t>
  </si>
  <si>
    <t>771574113</t>
  </si>
  <si>
    <t>Montáž podlah keramických hladkých lepených flexibilním lepidlem přes 12 do 19 ks/m2</t>
  </si>
  <si>
    <t>696892815</t>
  </si>
  <si>
    <t>94</t>
  </si>
  <si>
    <t>59761128</t>
  </si>
  <si>
    <t>dlažba keramická slinutá nemrazuvzdorná R9/A povrch hladký/matný tl do 10mm přes 9 do 12ks/m2</t>
  </si>
  <si>
    <t>-1196802424</t>
  </si>
  <si>
    <t>5,076*1,1 'Přepočtené koeficientem množství</t>
  </si>
  <si>
    <t>95</t>
  </si>
  <si>
    <t>771591115</t>
  </si>
  <si>
    <t>Podlahy spárování silikonem</t>
  </si>
  <si>
    <t>-1747585974</t>
  </si>
  <si>
    <t>"koupelna"</t>
  </si>
  <si>
    <t>(1,8+1,8+2,0+2,0-0,6)</t>
  </si>
  <si>
    <t>96</t>
  </si>
  <si>
    <t>998771121</t>
  </si>
  <si>
    <t>Přesun hmot tonážní pro podlahy z dlaždic ruční v objektech v do 6 m</t>
  </si>
  <si>
    <t>-479012405</t>
  </si>
  <si>
    <t>775</t>
  </si>
  <si>
    <t>Podlahy skládané</t>
  </si>
  <si>
    <t>97</t>
  </si>
  <si>
    <t>775511800</t>
  </si>
  <si>
    <t>Demontáž podlah vlysových lepených s lištami lepenými do suti</t>
  </si>
  <si>
    <t>-696708642</t>
  </si>
  <si>
    <t>98</t>
  </si>
  <si>
    <t>775541821</t>
  </si>
  <si>
    <t>Demontáž podlah plovoucích zaklapávacích do suti</t>
  </si>
  <si>
    <t>-1674854154</t>
  </si>
  <si>
    <t>"ob.pokoj" 4,15*3,5</t>
  </si>
  <si>
    <t>"pokoj" 4,15*3,45</t>
  </si>
  <si>
    <t>776</t>
  </si>
  <si>
    <t>Podlahy povlakové</t>
  </si>
  <si>
    <t>99</t>
  </si>
  <si>
    <t>776111111</t>
  </si>
  <si>
    <t>Broušení anhydritového podkladu povlakových podlah</t>
  </si>
  <si>
    <t>-1966758062</t>
  </si>
  <si>
    <t>100</t>
  </si>
  <si>
    <t>776111311</t>
  </si>
  <si>
    <t>Vysátí podkladu povlakových podlah</t>
  </si>
  <si>
    <t>1668671936</t>
  </si>
  <si>
    <t>101</t>
  </si>
  <si>
    <t>776121112</t>
  </si>
  <si>
    <t>Vodou ředitelná penetrace savého podkladu povlakových podlah</t>
  </si>
  <si>
    <t>497989860</t>
  </si>
  <si>
    <t>"koupelna WC" 1,9*2,0+0,8*1,9</t>
  </si>
  <si>
    <t>102</t>
  </si>
  <si>
    <t>776201814</t>
  </si>
  <si>
    <t>Demontáž povlakových podlahovin volně položených podlepených páskou</t>
  </si>
  <si>
    <t>-1680635685</t>
  </si>
  <si>
    <t>"kuchyň" 4,2*3,0+0,4*1,15</t>
  </si>
  <si>
    <t>"chodba" 1,15*2,9+2,8*1,7+(1,32-1,15)*(1,7-0,6)+0,5*0,5+1,05*1,45</t>
  </si>
  <si>
    <t>103</t>
  </si>
  <si>
    <t>776241111</t>
  </si>
  <si>
    <t>Lepení hladkých (bez vzoru) pásů z vinylu</t>
  </si>
  <si>
    <t>1061931146</t>
  </si>
  <si>
    <t>-PD</t>
  </si>
  <si>
    <t>104</t>
  </si>
  <si>
    <t>28411109</t>
  </si>
  <si>
    <t>podlahovina vinylová heterogenní s textilní podložkou třída zátěže 32/41, hořlavost Cfl-s1, nášlapná vrstva 0,5mm tl 3,1mm</t>
  </si>
  <si>
    <t>1350791650</t>
  </si>
  <si>
    <t>55,31*1,1 'Přepočtené koeficientem množství</t>
  </si>
  <si>
    <t>105</t>
  </si>
  <si>
    <t>776410811</t>
  </si>
  <si>
    <t>Odstranění soklíků a lišt pryžových nebo plastových</t>
  </si>
  <si>
    <t>2093361303</t>
  </si>
  <si>
    <t>"kuchyň" (4,2+3,0+0,4)*2-(0,8+1,6)</t>
  </si>
  <si>
    <t>"ob. pokoj" (4,15+3,5)*2-(0,8+1,6)</t>
  </si>
  <si>
    <t>"pokoj" (4,15+3,45)*2-(0,8+0,8)</t>
  </si>
  <si>
    <t xml:space="preserve">"chodba" </t>
  </si>
  <si>
    <t>(2,8+1,32+0,6+2,9)*2-(1,1+0,6*2+0,8*2)</t>
  </si>
  <si>
    <t>(0,5+0,5)</t>
  </si>
  <si>
    <t>(1,05+1,45+1,05)-(0,8+1,1+0,6)</t>
  </si>
  <si>
    <t>106</t>
  </si>
  <si>
    <t>776421111</t>
  </si>
  <si>
    <t>Montáž obvodových lišt lepením</t>
  </si>
  <si>
    <t>395385385</t>
  </si>
  <si>
    <t>"kuchyň" (4,2+3,0+0,4)*2-(0,8*2)</t>
  </si>
  <si>
    <t>"ob.pokoj" (4,15+4,15+3,5+3,5)-(0,8)</t>
  </si>
  <si>
    <t>"pokoj" (4,15+4,15+3,45+3,45)-(0,8)</t>
  </si>
  <si>
    <t>"chodba" (2,8+1,32+0,6+2,9)*2-(0,6*2+0,8*2)+(0,5+0,5)+(1,05+1,05+1,45+1,45)-(0,8+0,6+1,1)</t>
  </si>
  <si>
    <t>"komora" (1,12+1,12+2,6+2,6)-(0,6)</t>
  </si>
  <si>
    <t>107</t>
  </si>
  <si>
    <t>61418102</t>
  </si>
  <si>
    <t>lišta podlahová dřevěná buk 8x35mm</t>
  </si>
  <si>
    <t>-725360126</t>
  </si>
  <si>
    <t>65,28</t>
  </si>
  <si>
    <t>65,28*1,05 'Přepočtené koeficientem množství</t>
  </si>
  <si>
    <t>108</t>
  </si>
  <si>
    <t>776421312</t>
  </si>
  <si>
    <t>Montáž přechodových šroubovaných lišt</t>
  </si>
  <si>
    <t>132223491</t>
  </si>
  <si>
    <t>0,6*3</t>
  </si>
  <si>
    <t>0,8*3</t>
  </si>
  <si>
    <t>109</t>
  </si>
  <si>
    <t>55343120</t>
  </si>
  <si>
    <t>profil přechodový Al vrtaný 30mm stříbro</t>
  </si>
  <si>
    <t>-858723178</t>
  </si>
  <si>
    <t>4,2</t>
  </si>
  <si>
    <t>4,2*1,1 'Přepočtené koeficientem množství</t>
  </si>
  <si>
    <t>110</t>
  </si>
  <si>
    <t>998776121</t>
  </si>
  <si>
    <t>Přesun hmot tonážní pro podlahy povlakové ruční v objektech v do 6 m</t>
  </si>
  <si>
    <t>379755007</t>
  </si>
  <si>
    <t>781</t>
  </si>
  <si>
    <t>Dokončovací práce - obklady</t>
  </si>
  <si>
    <t>111</t>
  </si>
  <si>
    <t>781121011</t>
  </si>
  <si>
    <t>Nátěr penetrační na stěnu</t>
  </si>
  <si>
    <t>1866190244</t>
  </si>
  <si>
    <t>112</t>
  </si>
  <si>
    <t>781161021</t>
  </si>
  <si>
    <t>Montáž profilu ukončujícího rohového nebo vanového</t>
  </si>
  <si>
    <t>-140601364</t>
  </si>
  <si>
    <t>0,7+1,7+0,7</t>
  </si>
  <si>
    <t>113</t>
  </si>
  <si>
    <t>28342001</t>
  </si>
  <si>
    <t>lišta ukončovací z PVC 8mm</t>
  </si>
  <si>
    <t>1453590555</t>
  </si>
  <si>
    <t>3,1</t>
  </si>
  <si>
    <t>3,1*1,1 'Přepočtené koeficientem množství</t>
  </si>
  <si>
    <t>114</t>
  </si>
  <si>
    <t>781471810</t>
  </si>
  <si>
    <t>Demontáž obkladů z obkladaček keramických kladených do malty</t>
  </si>
  <si>
    <t>-964317450</t>
  </si>
  <si>
    <t>1,6*(1,8+1,8+2,0+2,0-0,6)</t>
  </si>
  <si>
    <t>0,65*1,45</t>
  </si>
  <si>
    <t>115</t>
  </si>
  <si>
    <t>781474113</t>
  </si>
  <si>
    <t>Montáž obkladů vnitřních keramických hladkých do 19 ks/m2 lepených flexibilním lepidlem</t>
  </si>
  <si>
    <t>-100472458</t>
  </si>
  <si>
    <t>116</t>
  </si>
  <si>
    <t>59761701</t>
  </si>
  <si>
    <t>obklad keramický nemrazuvzdorný povrch hladký/lesklý tl do 10mm přes 12 do 19ks/m2</t>
  </si>
  <si>
    <t>910644485</t>
  </si>
  <si>
    <t>24,564*1,1 'Přepočtené koeficientem množství</t>
  </si>
  <si>
    <t>117</t>
  </si>
  <si>
    <t>781495115</t>
  </si>
  <si>
    <t>Spárování vnitřních obkladů silikonem</t>
  </si>
  <si>
    <t>998417063</t>
  </si>
  <si>
    <t>2,1*4</t>
  </si>
  <si>
    <t>118</t>
  </si>
  <si>
    <t>781495142</t>
  </si>
  <si>
    <t>Průnik obkladem kruhový do DN 90</t>
  </si>
  <si>
    <t>1257112215</t>
  </si>
  <si>
    <t>"koupelna" 2+2</t>
  </si>
  <si>
    <t>"WC" 1+1</t>
  </si>
  <si>
    <t>119</t>
  </si>
  <si>
    <t>998781121</t>
  </si>
  <si>
    <t>Přesun hmot tonážní pro obklady keramické ruční v objektech v do 6 m</t>
  </si>
  <si>
    <t>-748306846</t>
  </si>
  <si>
    <t>783</t>
  </si>
  <si>
    <t>Dokončovací práce - nátěry</t>
  </si>
  <si>
    <t>120</t>
  </si>
  <si>
    <t>783614551</t>
  </si>
  <si>
    <t>Základní jednonásobný syntetický nátěr potrubí DN do 50 mm</t>
  </si>
  <si>
    <t>210055414</t>
  </si>
  <si>
    <t>2,5+2,5</t>
  </si>
  <si>
    <t>121</t>
  </si>
  <si>
    <t>783617611</t>
  </si>
  <si>
    <t>Krycí dvojnásobný syntetický nátěr potrubí DN do 50 mm</t>
  </si>
  <si>
    <t>-1904501855</t>
  </si>
  <si>
    <t>784</t>
  </si>
  <si>
    <t>Dokončovací práce - malby a tapety</t>
  </si>
  <si>
    <t>122</t>
  </si>
  <si>
    <t>784111011</t>
  </si>
  <si>
    <t>Obroušení podkladu omítnutého v místnostech výšky do 3,80 m</t>
  </si>
  <si>
    <t>707471766</t>
  </si>
  <si>
    <t>123</t>
  </si>
  <si>
    <t>784121001</t>
  </si>
  <si>
    <t>Oškrabání malby v mísnostech výšky do 3,80 m</t>
  </si>
  <si>
    <t>-61302382</t>
  </si>
  <si>
    <t>"otlučení" -29,7</t>
  </si>
  <si>
    <t>124</t>
  </si>
  <si>
    <t>784171111</t>
  </si>
  <si>
    <t>Zakrytí vnitřních ploch stěn v místnostech v do 3,80 m</t>
  </si>
  <si>
    <t>1195331105</t>
  </si>
  <si>
    <t>"kuchyň" 1,3*1,4</t>
  </si>
  <si>
    <t>"pokoj" 2,0*1,4</t>
  </si>
  <si>
    <t>"ob.pokoj"  2,0*1,4</t>
  </si>
  <si>
    <t>"komora" 0,5*0,5</t>
  </si>
  <si>
    <t>125</t>
  </si>
  <si>
    <t>58124842</t>
  </si>
  <si>
    <t>fólie pro malířské potřeby zakrývací tl 7µ 4x5m</t>
  </si>
  <si>
    <t>-615213072</t>
  </si>
  <si>
    <t>7,67</t>
  </si>
  <si>
    <t>7,67*1,05 'Přepočtené koeficientem množství</t>
  </si>
  <si>
    <t>126</t>
  </si>
  <si>
    <t>28323152</t>
  </si>
  <si>
    <t>fólie s papírovou samolepící páskou pro vnitřní malířské potřeby 1,8mx33m</t>
  </si>
  <si>
    <t>-1287090416</t>
  </si>
  <si>
    <t>"kuchyň" (1,3+1,4)*2</t>
  </si>
  <si>
    <t>"pokoj" (2,0+1,4)*2</t>
  </si>
  <si>
    <t>"ob.pokoj"  (2,0+1,4)*2</t>
  </si>
  <si>
    <t>"komora" (0,5+0,5)*2</t>
  </si>
  <si>
    <t>127</t>
  </si>
  <si>
    <t>784181101</t>
  </si>
  <si>
    <t>Základní akrylátová jednonásobná bezbarvá penetrace podkladu v místnostech výšky do 3,80 m</t>
  </si>
  <si>
    <t>-314549600</t>
  </si>
  <si>
    <t>128</t>
  </si>
  <si>
    <t>784221101</t>
  </si>
  <si>
    <t>Dvojnásobné bílé malby ze směsí za sucha dobře otěruvzdorných v místnostech do 3,80 m</t>
  </si>
  <si>
    <t>-752692891</t>
  </si>
  <si>
    <t>VRN</t>
  </si>
  <si>
    <t>Vedlejší rozpočtové náklady</t>
  </si>
  <si>
    <t>VRN4</t>
  </si>
  <si>
    <t>Inženýrská činnost</t>
  </si>
  <si>
    <t>129</t>
  </si>
  <si>
    <t>044002000</t>
  </si>
  <si>
    <t>Revize + tlakové zkoušky těsnosti kanalizace a vodovodů SV a TV</t>
  </si>
  <si>
    <t>1024</t>
  </si>
  <si>
    <t>801221668</t>
  </si>
  <si>
    <t>VRN6</t>
  </si>
  <si>
    <t>Územní vlivy</t>
  </si>
  <si>
    <t>130</t>
  </si>
  <si>
    <t>065002000</t>
  </si>
  <si>
    <t>Mimostaveništní doprava materiálů</t>
  </si>
  <si>
    <t>-1343991259</t>
  </si>
  <si>
    <t>SEZNAM FIGUR</t>
  </si>
  <si>
    <t>Výměra</t>
  </si>
  <si>
    <t>Použití figury:</t>
  </si>
  <si>
    <t>1,8*2,0</t>
  </si>
  <si>
    <t>0,82*1,8</t>
  </si>
  <si>
    <t>PD_1</t>
  </si>
  <si>
    <t>"koupelna WC" 1,7*1,9+0,2*1,0+1,7*0,75</t>
  </si>
  <si>
    <t>2,1*(1,8+1,8+2,0+2,0)-(0,6*2,0)</t>
  </si>
  <si>
    <t>2,1*(0,82+0,82+1,8+1,8)-(0,6*2,0)</t>
  </si>
  <si>
    <t>"kuchyň" 4,2*3,0+0,4*1,5</t>
  </si>
  <si>
    <t>"chodba" 1,15*2,9+2,8*1,7+(1,32-1,15)*(1,7-0,6)+0,5*1,1+1,05*1,45</t>
  </si>
  <si>
    <t>"komora" 1,12*2,6</t>
  </si>
  <si>
    <t>"koupelna" 2,0*1,8</t>
  </si>
  <si>
    <t>"WC" 0,82*1,8</t>
  </si>
  <si>
    <t>PP_1</t>
  </si>
  <si>
    <t>"kuchyň" 4,15*3,6+0,35*1,1</t>
  </si>
  <si>
    <t>"ob.pokoj" 4,1*3,55</t>
  </si>
  <si>
    <t>"chodba" 1,15*4,3+0,1*0,8+1,05*1,7</t>
  </si>
  <si>
    <t>"koupelna WC" 1,9*1,7+0,2*1,0+1,7*0,75</t>
  </si>
  <si>
    <t xml:space="preserve">"kuchyň" </t>
  </si>
  <si>
    <t>2,5*(4,2+3,0+0,4)*2</t>
  </si>
  <si>
    <t>-(0,8*2,0*2+1,3*1,4)</t>
  </si>
  <si>
    <t>0,1*(1,4+1,3+1,4)</t>
  </si>
  <si>
    <t xml:space="preserve">"ob.pokoj" </t>
  </si>
  <si>
    <t>2,5*(4,15+4,15+3,5+3,5)</t>
  </si>
  <si>
    <t>-(0,8*2,0+2,0*1,4)</t>
  </si>
  <si>
    <t>0,1*(1,4+2,0+1,4)*2+0,2*(2,0+0,8+2,0)</t>
  </si>
  <si>
    <t>"pokoj"</t>
  </si>
  <si>
    <t>2,5*(4,15+4,15+3,45+3,45)</t>
  </si>
  <si>
    <t>-(0,8*2,0+1,4*2,0)</t>
  </si>
  <si>
    <t>0,1*(1,4+2,0+1,4)</t>
  </si>
  <si>
    <t>2,5*(2,9+0,6+2,8+1,32)*2-(0,6*2,0*2+0,8*2,0*2+1,1*2,0)</t>
  </si>
  <si>
    <t>2,5*(0,5+0,5)</t>
  </si>
  <si>
    <t>2,5*(1,05+1,05+1,45+1,45)-(0,6*2,0+0,8*2,0+1,1*2,0)</t>
  </si>
  <si>
    <t>"komora"</t>
  </si>
  <si>
    <t>2,5*(1,12+1,12+2,6+2,6)</t>
  </si>
  <si>
    <t>-(0,6*2,0+0,5*0,5)</t>
  </si>
  <si>
    <t>0,1*(0,5+0,5+0,5)</t>
  </si>
  <si>
    <t>2,5*(1,9+1,9+2,0+2,0-0,6)-(0,6*2,0)</t>
  </si>
  <si>
    <t>2,5*(1,9+1,9+0,8+0,8-0,6)</t>
  </si>
  <si>
    <t>2,5*(0,82+0,82+1,8+1,8)</t>
  </si>
  <si>
    <t>-(0,6*2,0)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</si>
</sst>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22" xfId="0"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0" fillId="0" borderId="0" xfId="0"/>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2" fillId="4" borderId="7" xfId="0" applyFont="1" applyFill="1" applyBorder="1" applyAlignment="1">
      <alignment horizontal="right" vertical="center"/>
    </xf>
    <xf numFmtId="0" fontId="22" fillId="4"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abSelected="1" topLeftCell="A7"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3</v>
      </c>
      <c r="BT1" s="15" t="s">
        <v>4</v>
      </c>
      <c r="BU1" s="15" t="s">
        <v>4</v>
      </c>
      <c r="BV1" s="15" t="s">
        <v>5</v>
      </c>
    </row>
    <row r="2" spans="1:74" ht="36.950000000000003" customHeight="1">
      <c r="AR2" s="189"/>
      <c r="AS2" s="189"/>
      <c r="AT2" s="189"/>
      <c r="AU2" s="189"/>
      <c r="AV2" s="189"/>
      <c r="AW2" s="189"/>
      <c r="AX2" s="189"/>
      <c r="AY2" s="189"/>
      <c r="AZ2" s="189"/>
      <c r="BA2" s="189"/>
      <c r="BB2" s="189"/>
      <c r="BC2" s="189"/>
      <c r="BD2" s="189"/>
      <c r="BE2" s="189"/>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19" t="s">
        <v>14</v>
      </c>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R5" s="19"/>
      <c r="BE5" s="216" t="s">
        <v>15</v>
      </c>
      <c r="BS5" s="16" t="s">
        <v>6</v>
      </c>
    </row>
    <row r="6" spans="1:74" ht="36.950000000000003" customHeight="1">
      <c r="B6" s="19"/>
      <c r="D6" s="25" t="s">
        <v>16</v>
      </c>
      <c r="K6" s="220" t="s">
        <v>17</v>
      </c>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R6" s="19"/>
      <c r="BE6" s="217"/>
      <c r="BS6" s="16" t="s">
        <v>6</v>
      </c>
    </row>
    <row r="7" spans="1:74" ht="12" customHeight="1">
      <c r="B7" s="19"/>
      <c r="D7" s="26" t="s">
        <v>18</v>
      </c>
      <c r="K7" s="24" t="s">
        <v>1</v>
      </c>
      <c r="AK7" s="26" t="s">
        <v>19</v>
      </c>
      <c r="AN7" s="24" t="s">
        <v>1</v>
      </c>
      <c r="AR7" s="19"/>
      <c r="BE7" s="217"/>
      <c r="BS7" s="16" t="s">
        <v>6</v>
      </c>
    </row>
    <row r="8" spans="1:74" ht="12" customHeight="1">
      <c r="B8" s="19"/>
      <c r="D8" s="26" t="s">
        <v>20</v>
      </c>
      <c r="K8" s="24" t="s">
        <v>21</v>
      </c>
      <c r="AK8" s="26" t="s">
        <v>22</v>
      </c>
      <c r="AN8" s="27" t="s">
        <v>23</v>
      </c>
      <c r="AR8" s="19"/>
      <c r="BE8" s="217"/>
      <c r="BS8" s="16" t="s">
        <v>6</v>
      </c>
    </row>
    <row r="9" spans="1:74" ht="14.45" customHeight="1">
      <c r="B9" s="19"/>
      <c r="AR9" s="19"/>
      <c r="BE9" s="217"/>
      <c r="BS9" s="16" t="s">
        <v>6</v>
      </c>
    </row>
    <row r="10" spans="1:74" ht="12" customHeight="1">
      <c r="B10" s="19"/>
      <c r="D10" s="26" t="s">
        <v>24</v>
      </c>
      <c r="AK10" s="26" t="s">
        <v>25</v>
      </c>
      <c r="AN10" s="24" t="s">
        <v>26</v>
      </c>
      <c r="AR10" s="19"/>
      <c r="BE10" s="217"/>
      <c r="BS10" s="16" t="s">
        <v>6</v>
      </c>
    </row>
    <row r="11" spans="1:74" ht="18.399999999999999" customHeight="1">
      <c r="B11" s="19"/>
      <c r="E11" s="24" t="s">
        <v>27</v>
      </c>
      <c r="AK11" s="26" t="s">
        <v>28</v>
      </c>
      <c r="AN11" s="24" t="s">
        <v>29</v>
      </c>
      <c r="AR11" s="19"/>
      <c r="BE11" s="217"/>
      <c r="BS11" s="16" t="s">
        <v>6</v>
      </c>
    </row>
    <row r="12" spans="1:74" ht="6.95" customHeight="1">
      <c r="B12" s="19"/>
      <c r="AR12" s="19"/>
      <c r="BE12" s="217"/>
      <c r="BS12" s="16" t="s">
        <v>6</v>
      </c>
    </row>
    <row r="13" spans="1:74" ht="12" customHeight="1">
      <c r="B13" s="19"/>
      <c r="D13" s="26" t="s">
        <v>30</v>
      </c>
      <c r="AK13" s="26" t="s">
        <v>25</v>
      </c>
      <c r="AN13" s="28" t="s">
        <v>31</v>
      </c>
      <c r="AR13" s="19"/>
      <c r="BE13" s="217"/>
      <c r="BS13" s="16" t="s">
        <v>6</v>
      </c>
    </row>
    <row r="14" spans="1:74" ht="12.75">
      <c r="B14" s="19"/>
      <c r="E14" s="221" t="s">
        <v>31</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6" t="s">
        <v>28</v>
      </c>
      <c r="AN14" s="28" t="s">
        <v>31</v>
      </c>
      <c r="AR14" s="19"/>
      <c r="BE14" s="217"/>
      <c r="BS14" s="16" t="s">
        <v>6</v>
      </c>
    </row>
    <row r="15" spans="1:74" ht="6.95" customHeight="1">
      <c r="B15" s="19"/>
      <c r="AR15" s="19"/>
      <c r="BE15" s="217"/>
      <c r="BS15" s="16" t="s">
        <v>4</v>
      </c>
    </row>
    <row r="16" spans="1:74" ht="12" customHeight="1">
      <c r="B16" s="19"/>
      <c r="D16" s="26" t="s">
        <v>32</v>
      </c>
      <c r="AK16" s="26" t="s">
        <v>25</v>
      </c>
      <c r="AN16" s="24" t="s">
        <v>1</v>
      </c>
      <c r="AR16" s="19"/>
      <c r="BE16" s="217"/>
      <c r="BS16" s="16" t="s">
        <v>4</v>
      </c>
    </row>
    <row r="17" spans="2:71" ht="18.399999999999999" customHeight="1">
      <c r="B17" s="19"/>
      <c r="E17" s="24" t="s">
        <v>33</v>
      </c>
      <c r="AK17" s="26" t="s">
        <v>28</v>
      </c>
      <c r="AN17" s="24" t="s">
        <v>1</v>
      </c>
      <c r="AR17" s="19"/>
      <c r="BE17" s="217"/>
      <c r="BS17" s="16" t="s">
        <v>34</v>
      </c>
    </row>
    <row r="18" spans="2:71" ht="6.95" customHeight="1">
      <c r="B18" s="19"/>
      <c r="AR18" s="19"/>
      <c r="BE18" s="217"/>
      <c r="BS18" s="16" t="s">
        <v>6</v>
      </c>
    </row>
    <row r="19" spans="2:71" ht="12" customHeight="1">
      <c r="B19" s="19"/>
      <c r="D19" s="26" t="s">
        <v>35</v>
      </c>
      <c r="AK19" s="26" t="s">
        <v>25</v>
      </c>
      <c r="AN19" s="24" t="s">
        <v>1</v>
      </c>
      <c r="AR19" s="19"/>
      <c r="BE19" s="217"/>
      <c r="BS19" s="16" t="s">
        <v>6</v>
      </c>
    </row>
    <row r="20" spans="2:71" ht="18.399999999999999" customHeight="1">
      <c r="B20" s="19"/>
      <c r="E20" s="24" t="s">
        <v>33</v>
      </c>
      <c r="AK20" s="26" t="s">
        <v>28</v>
      </c>
      <c r="AN20" s="24" t="s">
        <v>1</v>
      </c>
      <c r="AR20" s="19"/>
      <c r="BE20" s="217"/>
      <c r="BS20" s="16" t="s">
        <v>34</v>
      </c>
    </row>
    <row r="21" spans="2:71" ht="6.95" customHeight="1">
      <c r="B21" s="19"/>
      <c r="AR21" s="19"/>
      <c r="BE21" s="217"/>
    </row>
    <row r="22" spans="2:71" ht="12" customHeight="1">
      <c r="B22" s="19"/>
      <c r="D22" s="26" t="s">
        <v>36</v>
      </c>
      <c r="AR22" s="19"/>
      <c r="BE22" s="217"/>
    </row>
    <row r="23" spans="2:71" ht="192" customHeight="1">
      <c r="B23" s="19"/>
      <c r="E23" s="223" t="s">
        <v>37</v>
      </c>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R23" s="19"/>
      <c r="BE23" s="217"/>
    </row>
    <row r="24" spans="2:71" ht="6.95" customHeight="1">
      <c r="B24" s="19"/>
      <c r="AR24" s="19"/>
      <c r="BE24" s="217"/>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17"/>
    </row>
    <row r="26" spans="2:71" s="1" customFormat="1" ht="25.9" customHeight="1">
      <c r="B26" s="31"/>
      <c r="D26" s="32" t="s">
        <v>38</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24">
        <f>ROUND(AG94,2)</f>
        <v>0</v>
      </c>
      <c r="AL26" s="225"/>
      <c r="AM26" s="225"/>
      <c r="AN26" s="225"/>
      <c r="AO26" s="225"/>
      <c r="AR26" s="31"/>
      <c r="BE26" s="217"/>
    </row>
    <row r="27" spans="2:71" s="1" customFormat="1" ht="6.95" customHeight="1">
      <c r="B27" s="31"/>
      <c r="AR27" s="31"/>
      <c r="BE27" s="217"/>
    </row>
    <row r="28" spans="2:71" s="1" customFormat="1" ht="12.75">
      <c r="B28" s="31"/>
      <c r="L28" s="226" t="s">
        <v>39</v>
      </c>
      <c r="M28" s="226"/>
      <c r="N28" s="226"/>
      <c r="O28" s="226"/>
      <c r="P28" s="226"/>
      <c r="W28" s="226" t="s">
        <v>40</v>
      </c>
      <c r="X28" s="226"/>
      <c r="Y28" s="226"/>
      <c r="Z28" s="226"/>
      <c r="AA28" s="226"/>
      <c r="AB28" s="226"/>
      <c r="AC28" s="226"/>
      <c r="AD28" s="226"/>
      <c r="AE28" s="226"/>
      <c r="AK28" s="226" t="s">
        <v>41</v>
      </c>
      <c r="AL28" s="226"/>
      <c r="AM28" s="226"/>
      <c r="AN28" s="226"/>
      <c r="AO28" s="226"/>
      <c r="AR28" s="31"/>
      <c r="BE28" s="217"/>
    </row>
    <row r="29" spans="2:71" s="2" customFormat="1" ht="14.45" customHeight="1">
      <c r="B29" s="35"/>
      <c r="D29" s="26" t="s">
        <v>42</v>
      </c>
      <c r="F29" s="26" t="s">
        <v>43</v>
      </c>
      <c r="L29" s="211">
        <v>0.21</v>
      </c>
      <c r="M29" s="210"/>
      <c r="N29" s="210"/>
      <c r="O29" s="210"/>
      <c r="P29" s="210"/>
      <c r="W29" s="209">
        <f>ROUND(AZ94, 2)</f>
        <v>0</v>
      </c>
      <c r="X29" s="210"/>
      <c r="Y29" s="210"/>
      <c r="Z29" s="210"/>
      <c r="AA29" s="210"/>
      <c r="AB29" s="210"/>
      <c r="AC29" s="210"/>
      <c r="AD29" s="210"/>
      <c r="AE29" s="210"/>
      <c r="AK29" s="209">
        <f>ROUND(AV94, 2)</f>
        <v>0</v>
      </c>
      <c r="AL29" s="210"/>
      <c r="AM29" s="210"/>
      <c r="AN29" s="210"/>
      <c r="AO29" s="210"/>
      <c r="AR29" s="35"/>
      <c r="BE29" s="218"/>
    </row>
    <row r="30" spans="2:71" s="2" customFormat="1" ht="14.45" customHeight="1">
      <c r="B30" s="35"/>
      <c r="F30" s="26" t="s">
        <v>44</v>
      </c>
      <c r="L30" s="211">
        <v>0.12</v>
      </c>
      <c r="M30" s="210"/>
      <c r="N30" s="210"/>
      <c r="O30" s="210"/>
      <c r="P30" s="210"/>
      <c r="W30" s="209">
        <f>ROUND(BA94, 2)</f>
        <v>0</v>
      </c>
      <c r="X30" s="210"/>
      <c r="Y30" s="210"/>
      <c r="Z30" s="210"/>
      <c r="AA30" s="210"/>
      <c r="AB30" s="210"/>
      <c r="AC30" s="210"/>
      <c r="AD30" s="210"/>
      <c r="AE30" s="210"/>
      <c r="AK30" s="209">
        <f>ROUND(AW94, 2)</f>
        <v>0</v>
      </c>
      <c r="AL30" s="210"/>
      <c r="AM30" s="210"/>
      <c r="AN30" s="210"/>
      <c r="AO30" s="210"/>
      <c r="AR30" s="35"/>
      <c r="BE30" s="218"/>
    </row>
    <row r="31" spans="2:71" s="2" customFormat="1" ht="14.45" hidden="1" customHeight="1">
      <c r="B31" s="35"/>
      <c r="F31" s="26" t="s">
        <v>45</v>
      </c>
      <c r="L31" s="211">
        <v>0.21</v>
      </c>
      <c r="M31" s="210"/>
      <c r="N31" s="210"/>
      <c r="O31" s="210"/>
      <c r="P31" s="210"/>
      <c r="W31" s="209">
        <f>ROUND(BB94, 2)</f>
        <v>0</v>
      </c>
      <c r="X31" s="210"/>
      <c r="Y31" s="210"/>
      <c r="Z31" s="210"/>
      <c r="AA31" s="210"/>
      <c r="AB31" s="210"/>
      <c r="AC31" s="210"/>
      <c r="AD31" s="210"/>
      <c r="AE31" s="210"/>
      <c r="AK31" s="209">
        <v>0</v>
      </c>
      <c r="AL31" s="210"/>
      <c r="AM31" s="210"/>
      <c r="AN31" s="210"/>
      <c r="AO31" s="210"/>
      <c r="AR31" s="35"/>
      <c r="BE31" s="218"/>
    </row>
    <row r="32" spans="2:71" s="2" customFormat="1" ht="14.45" hidden="1" customHeight="1">
      <c r="B32" s="35"/>
      <c r="F32" s="26" t="s">
        <v>46</v>
      </c>
      <c r="L32" s="211">
        <v>0.12</v>
      </c>
      <c r="M32" s="210"/>
      <c r="N32" s="210"/>
      <c r="O32" s="210"/>
      <c r="P32" s="210"/>
      <c r="W32" s="209">
        <f>ROUND(BC94, 2)</f>
        <v>0</v>
      </c>
      <c r="X32" s="210"/>
      <c r="Y32" s="210"/>
      <c r="Z32" s="210"/>
      <c r="AA32" s="210"/>
      <c r="AB32" s="210"/>
      <c r="AC32" s="210"/>
      <c r="AD32" s="210"/>
      <c r="AE32" s="210"/>
      <c r="AK32" s="209">
        <v>0</v>
      </c>
      <c r="AL32" s="210"/>
      <c r="AM32" s="210"/>
      <c r="AN32" s="210"/>
      <c r="AO32" s="210"/>
      <c r="AR32" s="35"/>
      <c r="BE32" s="218"/>
    </row>
    <row r="33" spans="2:57" s="2" customFormat="1" ht="14.45" hidden="1" customHeight="1">
      <c r="B33" s="35"/>
      <c r="F33" s="26" t="s">
        <v>47</v>
      </c>
      <c r="L33" s="211">
        <v>0</v>
      </c>
      <c r="M33" s="210"/>
      <c r="N33" s="210"/>
      <c r="O33" s="210"/>
      <c r="P33" s="210"/>
      <c r="W33" s="209">
        <f>ROUND(BD94, 2)</f>
        <v>0</v>
      </c>
      <c r="X33" s="210"/>
      <c r="Y33" s="210"/>
      <c r="Z33" s="210"/>
      <c r="AA33" s="210"/>
      <c r="AB33" s="210"/>
      <c r="AC33" s="210"/>
      <c r="AD33" s="210"/>
      <c r="AE33" s="210"/>
      <c r="AK33" s="209">
        <v>0</v>
      </c>
      <c r="AL33" s="210"/>
      <c r="AM33" s="210"/>
      <c r="AN33" s="210"/>
      <c r="AO33" s="210"/>
      <c r="AR33" s="35"/>
      <c r="BE33" s="218"/>
    </row>
    <row r="34" spans="2:57" s="1" customFormat="1" ht="6.95" customHeight="1">
      <c r="B34" s="31"/>
      <c r="AR34" s="31"/>
      <c r="BE34" s="217"/>
    </row>
    <row r="35" spans="2:57" s="1" customFormat="1" ht="25.9" customHeight="1">
      <c r="B35" s="31"/>
      <c r="C35" s="36"/>
      <c r="D35" s="37" t="s">
        <v>48</v>
      </c>
      <c r="E35" s="38"/>
      <c r="F35" s="38"/>
      <c r="G35" s="38"/>
      <c r="H35" s="38"/>
      <c r="I35" s="38"/>
      <c r="J35" s="38"/>
      <c r="K35" s="38"/>
      <c r="L35" s="38"/>
      <c r="M35" s="38"/>
      <c r="N35" s="38"/>
      <c r="O35" s="38"/>
      <c r="P35" s="38"/>
      <c r="Q35" s="38"/>
      <c r="R35" s="38"/>
      <c r="S35" s="38"/>
      <c r="T35" s="39" t="s">
        <v>49</v>
      </c>
      <c r="U35" s="38"/>
      <c r="V35" s="38"/>
      <c r="W35" s="38"/>
      <c r="X35" s="212" t="s">
        <v>50</v>
      </c>
      <c r="Y35" s="213"/>
      <c r="Z35" s="213"/>
      <c r="AA35" s="213"/>
      <c r="AB35" s="213"/>
      <c r="AC35" s="38"/>
      <c r="AD35" s="38"/>
      <c r="AE35" s="38"/>
      <c r="AF35" s="38"/>
      <c r="AG35" s="38"/>
      <c r="AH35" s="38"/>
      <c r="AI35" s="38"/>
      <c r="AJ35" s="38"/>
      <c r="AK35" s="214">
        <f>SUM(AK26:AK33)</f>
        <v>0</v>
      </c>
      <c r="AL35" s="213"/>
      <c r="AM35" s="213"/>
      <c r="AN35" s="213"/>
      <c r="AO35" s="215"/>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51</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52</v>
      </c>
      <c r="AI49" s="41"/>
      <c r="AJ49" s="41"/>
      <c r="AK49" s="41"/>
      <c r="AL49" s="41"/>
      <c r="AM49" s="41"/>
      <c r="AN49" s="41"/>
      <c r="AO49" s="41"/>
      <c r="AR49" s="31"/>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2.75">
      <c r="B60" s="31"/>
      <c r="D60" s="42" t="s">
        <v>53</v>
      </c>
      <c r="E60" s="33"/>
      <c r="F60" s="33"/>
      <c r="G60" s="33"/>
      <c r="H60" s="33"/>
      <c r="I60" s="33"/>
      <c r="J60" s="33"/>
      <c r="K60" s="33"/>
      <c r="L60" s="33"/>
      <c r="M60" s="33"/>
      <c r="N60" s="33"/>
      <c r="O60" s="33"/>
      <c r="P60" s="33"/>
      <c r="Q60" s="33"/>
      <c r="R60" s="33"/>
      <c r="S60" s="33"/>
      <c r="T60" s="33"/>
      <c r="U60" s="33"/>
      <c r="V60" s="42" t="s">
        <v>54</v>
      </c>
      <c r="W60" s="33"/>
      <c r="X60" s="33"/>
      <c r="Y60" s="33"/>
      <c r="Z60" s="33"/>
      <c r="AA60" s="33"/>
      <c r="AB60" s="33"/>
      <c r="AC60" s="33"/>
      <c r="AD60" s="33"/>
      <c r="AE60" s="33"/>
      <c r="AF60" s="33"/>
      <c r="AG60" s="33"/>
      <c r="AH60" s="42" t="s">
        <v>53</v>
      </c>
      <c r="AI60" s="33"/>
      <c r="AJ60" s="33"/>
      <c r="AK60" s="33"/>
      <c r="AL60" s="33"/>
      <c r="AM60" s="42" t="s">
        <v>54</v>
      </c>
      <c r="AN60" s="33"/>
      <c r="AO60" s="33"/>
      <c r="AR60" s="31"/>
    </row>
    <row r="61" spans="2:44">
      <c r="B61" s="19"/>
      <c r="AR61" s="19"/>
    </row>
    <row r="62" spans="2:44">
      <c r="B62" s="19"/>
      <c r="AR62" s="19"/>
    </row>
    <row r="63" spans="2:44">
      <c r="B63" s="19"/>
      <c r="AR63" s="19"/>
    </row>
    <row r="64" spans="2:44" s="1" customFormat="1" ht="12.75">
      <c r="B64" s="31"/>
      <c r="D64" s="40" t="s">
        <v>55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56</v>
      </c>
      <c r="AI64" s="41"/>
      <c r="AJ64" s="41"/>
      <c r="AK64" s="41"/>
      <c r="AL64" s="41"/>
      <c r="AM64" s="41"/>
      <c r="AN64" s="41"/>
      <c r="AO64" s="41"/>
      <c r="AR64" s="31"/>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2.75">
      <c r="B75" s="31"/>
      <c r="D75" s="42" t="s">
        <v>53</v>
      </c>
      <c r="E75" s="33"/>
      <c r="F75" s="33"/>
      <c r="G75" s="33"/>
      <c r="H75" s="33"/>
      <c r="I75" s="33"/>
      <c r="J75" s="33"/>
      <c r="K75" s="33"/>
      <c r="L75" s="33"/>
      <c r="M75" s="33"/>
      <c r="N75" s="33"/>
      <c r="O75" s="33"/>
      <c r="P75" s="33"/>
      <c r="Q75" s="33"/>
      <c r="R75" s="33"/>
      <c r="S75" s="33"/>
      <c r="T75" s="33"/>
      <c r="U75" s="33"/>
      <c r="V75" s="42" t="s">
        <v>54</v>
      </c>
      <c r="W75" s="33"/>
      <c r="X75" s="33"/>
      <c r="Y75" s="33"/>
      <c r="Z75" s="33"/>
      <c r="AA75" s="33"/>
      <c r="AB75" s="33"/>
      <c r="AC75" s="33"/>
      <c r="AD75" s="33"/>
      <c r="AE75" s="33"/>
      <c r="AF75" s="33"/>
      <c r="AG75" s="33"/>
      <c r="AH75" s="42" t="s">
        <v>53</v>
      </c>
      <c r="AI75" s="33"/>
      <c r="AJ75" s="33"/>
      <c r="AK75" s="33"/>
      <c r="AL75" s="33"/>
      <c r="AM75" s="42" t="s">
        <v>54</v>
      </c>
      <c r="AN75" s="33"/>
      <c r="AO75" s="33"/>
      <c r="AR75" s="31"/>
    </row>
    <row r="76" spans="2:44" s="1" customFormat="1">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57</v>
      </c>
      <c r="AR82" s="31"/>
    </row>
    <row r="83" spans="1:91" s="1" customFormat="1" ht="6.95" customHeight="1">
      <c r="B83" s="31"/>
      <c r="AR83" s="31"/>
    </row>
    <row r="84" spans="1:91" s="3" customFormat="1" ht="12" customHeight="1">
      <c r="B84" s="47"/>
      <c r="C84" s="26" t="s">
        <v>13</v>
      </c>
      <c r="L84" s="3" t="str">
        <f>K5</f>
        <v>Ostrov</v>
      </c>
      <c r="AR84" s="47"/>
    </row>
    <row r="85" spans="1:91" s="4" customFormat="1" ht="36.950000000000003" customHeight="1">
      <c r="B85" s="48"/>
      <c r="C85" s="49" t="s">
        <v>16</v>
      </c>
      <c r="L85" s="200" t="str">
        <f>K6</f>
        <v>11_250501</v>
      </c>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R85" s="48"/>
    </row>
    <row r="86" spans="1:91" s="1" customFormat="1" ht="6.95" customHeight="1">
      <c r="B86" s="31"/>
      <c r="AR86" s="31"/>
    </row>
    <row r="87" spans="1:91" s="1" customFormat="1" ht="12" customHeight="1">
      <c r="B87" s="31"/>
      <c r="C87" s="26" t="s">
        <v>20</v>
      </c>
      <c r="L87" s="50" t="str">
        <f>IF(K8="","",K8)</f>
        <v>Jáchymovská 1, Ostrov 363 01</v>
      </c>
      <c r="AI87" s="26" t="s">
        <v>22</v>
      </c>
      <c r="AM87" s="202" t="str">
        <f>IF(AN8= "","",AN8)</f>
        <v>23. 5. 2025</v>
      </c>
      <c r="AN87" s="202"/>
      <c r="AR87" s="31"/>
    </row>
    <row r="88" spans="1:91" s="1" customFormat="1" ht="6.95" customHeight="1">
      <c r="B88" s="31"/>
      <c r="AR88" s="31"/>
    </row>
    <row r="89" spans="1:91" s="1" customFormat="1" ht="15.2" customHeight="1">
      <c r="B89" s="31"/>
      <c r="C89" s="26" t="s">
        <v>24</v>
      </c>
      <c r="L89" s="3" t="str">
        <f>IF(E11= "","",E11)</f>
        <v>Městský úřad Ostrov</v>
      </c>
      <c r="AI89" s="26" t="s">
        <v>32</v>
      </c>
      <c r="AM89" s="203" t="str">
        <f>IF(E17="","",E17)</f>
        <v xml:space="preserve"> </v>
      </c>
      <c r="AN89" s="204"/>
      <c r="AO89" s="204"/>
      <c r="AP89" s="204"/>
      <c r="AR89" s="31"/>
      <c r="AS89" s="205" t="s">
        <v>58</v>
      </c>
      <c r="AT89" s="206"/>
      <c r="AU89" s="52"/>
      <c r="AV89" s="52"/>
      <c r="AW89" s="52"/>
      <c r="AX89" s="52"/>
      <c r="AY89" s="52"/>
      <c r="AZ89" s="52"/>
      <c r="BA89" s="52"/>
      <c r="BB89" s="52"/>
      <c r="BC89" s="52"/>
      <c r="BD89" s="53"/>
    </row>
    <row r="90" spans="1:91" s="1" customFormat="1" ht="15.2" customHeight="1">
      <c r="B90" s="31"/>
      <c r="C90" s="26" t="s">
        <v>30</v>
      </c>
      <c r="L90" s="3" t="str">
        <f>IF(E14= "Vyplň údaj","",E14)</f>
        <v/>
      </c>
      <c r="AI90" s="26" t="s">
        <v>35</v>
      </c>
      <c r="AM90" s="203" t="str">
        <f>IF(E20="","",E20)</f>
        <v xml:space="preserve"> </v>
      </c>
      <c r="AN90" s="204"/>
      <c r="AO90" s="204"/>
      <c r="AP90" s="204"/>
      <c r="AR90" s="31"/>
      <c r="AS90" s="207"/>
      <c r="AT90" s="208"/>
      <c r="BD90" s="55"/>
    </row>
    <row r="91" spans="1:91" s="1" customFormat="1" ht="10.9" customHeight="1">
      <c r="B91" s="31"/>
      <c r="AR91" s="31"/>
      <c r="AS91" s="207"/>
      <c r="AT91" s="208"/>
      <c r="BD91" s="55"/>
    </row>
    <row r="92" spans="1:91" s="1" customFormat="1" ht="29.25" customHeight="1">
      <c r="B92" s="31"/>
      <c r="C92" s="190" t="s">
        <v>59</v>
      </c>
      <c r="D92" s="191"/>
      <c r="E92" s="191"/>
      <c r="F92" s="191"/>
      <c r="G92" s="191"/>
      <c r="H92" s="56"/>
      <c r="I92" s="192" t="s">
        <v>60</v>
      </c>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3" t="s">
        <v>61</v>
      </c>
      <c r="AH92" s="191"/>
      <c r="AI92" s="191"/>
      <c r="AJ92" s="191"/>
      <c r="AK92" s="191"/>
      <c r="AL92" s="191"/>
      <c r="AM92" s="191"/>
      <c r="AN92" s="192" t="s">
        <v>62</v>
      </c>
      <c r="AO92" s="191"/>
      <c r="AP92" s="194"/>
      <c r="AQ92" s="57" t="s">
        <v>63</v>
      </c>
      <c r="AR92" s="31"/>
      <c r="AS92" s="58" t="s">
        <v>64</v>
      </c>
      <c r="AT92" s="59" t="s">
        <v>65</v>
      </c>
      <c r="AU92" s="59" t="s">
        <v>66</v>
      </c>
      <c r="AV92" s="59" t="s">
        <v>67</v>
      </c>
      <c r="AW92" s="59" t="s">
        <v>68</v>
      </c>
      <c r="AX92" s="59" t="s">
        <v>69</v>
      </c>
      <c r="AY92" s="59" t="s">
        <v>70</v>
      </c>
      <c r="AZ92" s="59" t="s">
        <v>71</v>
      </c>
      <c r="BA92" s="59" t="s">
        <v>72</v>
      </c>
      <c r="BB92" s="59" t="s">
        <v>73</v>
      </c>
      <c r="BC92" s="59" t="s">
        <v>74</v>
      </c>
      <c r="BD92" s="60" t="s">
        <v>75</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76</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198">
        <f>ROUND(AG95,2)</f>
        <v>0</v>
      </c>
      <c r="AH94" s="198"/>
      <c r="AI94" s="198"/>
      <c r="AJ94" s="198"/>
      <c r="AK94" s="198"/>
      <c r="AL94" s="198"/>
      <c r="AM94" s="198"/>
      <c r="AN94" s="199">
        <f>SUM(AG94,AT94)</f>
        <v>0</v>
      </c>
      <c r="AO94" s="199"/>
      <c r="AP94" s="199"/>
      <c r="AQ94" s="66" t="s">
        <v>1</v>
      </c>
      <c r="AR94" s="62"/>
      <c r="AS94" s="67">
        <f>ROUND(AS95,2)</f>
        <v>0</v>
      </c>
      <c r="AT94" s="68">
        <f>ROUND(SUM(AV94:AW94),2)</f>
        <v>0</v>
      </c>
      <c r="AU94" s="69">
        <f>ROUND(AU95,5)</f>
        <v>0</v>
      </c>
      <c r="AV94" s="68">
        <f>ROUND(AZ94*L29,2)</f>
        <v>0</v>
      </c>
      <c r="AW94" s="68">
        <f>ROUND(BA94*L30,2)</f>
        <v>0</v>
      </c>
      <c r="AX94" s="68">
        <f>ROUND(BB94*L29,2)</f>
        <v>0</v>
      </c>
      <c r="AY94" s="68">
        <f>ROUND(BC94*L30,2)</f>
        <v>0</v>
      </c>
      <c r="AZ94" s="68">
        <f>ROUND(AZ95,2)</f>
        <v>0</v>
      </c>
      <c r="BA94" s="68">
        <f>ROUND(BA95,2)</f>
        <v>0</v>
      </c>
      <c r="BB94" s="68">
        <f>ROUND(BB95,2)</f>
        <v>0</v>
      </c>
      <c r="BC94" s="68">
        <f>ROUND(BC95,2)</f>
        <v>0</v>
      </c>
      <c r="BD94" s="70">
        <f>ROUND(BD95,2)</f>
        <v>0</v>
      </c>
      <c r="BS94" s="71" t="s">
        <v>77</v>
      </c>
      <c r="BT94" s="71" t="s">
        <v>78</v>
      </c>
      <c r="BU94" s="72" t="s">
        <v>79</v>
      </c>
      <c r="BV94" s="71" t="s">
        <v>80</v>
      </c>
      <c r="BW94" s="71" t="s">
        <v>5</v>
      </c>
      <c r="BX94" s="71" t="s">
        <v>81</v>
      </c>
      <c r="CL94" s="71" t="s">
        <v>1</v>
      </c>
    </row>
    <row r="95" spans="1:91" s="6" customFormat="1" ht="37.5" customHeight="1">
      <c r="A95" s="73" t="s">
        <v>82</v>
      </c>
      <c r="B95" s="74"/>
      <c r="C95" s="75"/>
      <c r="D95" s="197" t="s">
        <v>83</v>
      </c>
      <c r="E95" s="197"/>
      <c r="F95" s="197"/>
      <c r="G95" s="197"/>
      <c r="H95" s="197"/>
      <c r="I95" s="76"/>
      <c r="J95" s="197" t="s">
        <v>84</v>
      </c>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5">
        <f>'Hlavní třída 704 - Udržov...'!J30</f>
        <v>0</v>
      </c>
      <c r="AH95" s="196"/>
      <c r="AI95" s="196"/>
      <c r="AJ95" s="196"/>
      <c r="AK95" s="196"/>
      <c r="AL95" s="196"/>
      <c r="AM95" s="196"/>
      <c r="AN95" s="195">
        <f>SUM(AG95,AT95)</f>
        <v>0</v>
      </c>
      <c r="AO95" s="196"/>
      <c r="AP95" s="196"/>
      <c r="AQ95" s="77" t="s">
        <v>85</v>
      </c>
      <c r="AR95" s="74"/>
      <c r="AS95" s="78">
        <v>0</v>
      </c>
      <c r="AT95" s="79">
        <f>ROUND(SUM(AV95:AW95),2)</f>
        <v>0</v>
      </c>
      <c r="AU95" s="80">
        <f>'Hlavní třída 704 - Udržov...'!P142</f>
        <v>0</v>
      </c>
      <c r="AV95" s="79">
        <f>'Hlavní třída 704 - Udržov...'!J33</f>
        <v>0</v>
      </c>
      <c r="AW95" s="79">
        <f>'Hlavní třída 704 - Udržov...'!J34</f>
        <v>0</v>
      </c>
      <c r="AX95" s="79">
        <f>'Hlavní třída 704 - Udržov...'!J35</f>
        <v>0</v>
      </c>
      <c r="AY95" s="79">
        <f>'Hlavní třída 704 - Udržov...'!J36</f>
        <v>0</v>
      </c>
      <c r="AZ95" s="79">
        <f>'Hlavní třída 704 - Udržov...'!F33</f>
        <v>0</v>
      </c>
      <c r="BA95" s="79">
        <f>'Hlavní třída 704 - Udržov...'!F34</f>
        <v>0</v>
      </c>
      <c r="BB95" s="79">
        <f>'Hlavní třída 704 - Udržov...'!F35</f>
        <v>0</v>
      </c>
      <c r="BC95" s="79">
        <f>'Hlavní třída 704 - Udržov...'!F36</f>
        <v>0</v>
      </c>
      <c r="BD95" s="81">
        <f>'Hlavní třída 704 - Udržov...'!F37</f>
        <v>0</v>
      </c>
      <c r="BT95" s="82" t="s">
        <v>86</v>
      </c>
      <c r="BV95" s="82" t="s">
        <v>80</v>
      </c>
      <c r="BW95" s="82" t="s">
        <v>87</v>
      </c>
      <c r="BX95" s="82" t="s">
        <v>5</v>
      </c>
      <c r="CL95" s="82" t="s">
        <v>1</v>
      </c>
      <c r="CM95" s="82" t="s">
        <v>86</v>
      </c>
    </row>
    <row r="96" spans="1:91" s="1" customFormat="1" ht="30" customHeight="1">
      <c r="B96" s="31"/>
      <c r="AR96" s="31"/>
    </row>
    <row r="97" spans="2:44" s="1" customFormat="1" ht="6.95" customHeight="1">
      <c r="B97" s="43"/>
      <c r="C97" s="44"/>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31"/>
    </row>
  </sheetData>
  <sheetProtection algorithmName="SHA-512" hashValue="QmXTAou2dqgvEgF6FiNDhUusIcwEXaqn+/npNgxn0fCP+5QuG+yCggAcN67mL7lkyT2Y7hZYyf12iM91wtOZEQ==" saltValue="VBDTiVirJVTd1fseJy4C5U+jQQP3e5Qm1y3+6PQ/hLibPPvXBX3bRUio7hkWI1bMMcOYJ1HCV/7j4eas5jeagA==" spinCount="100000" sheet="1" objects="1" scenarios="1" formatColumns="0" formatRows="0"/>
  <mergeCells count="42">
    <mergeCell ref="W30:AE30"/>
    <mergeCell ref="AK30:AO30"/>
    <mergeCell ref="L30:P30"/>
    <mergeCell ref="W31:AE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AN95:AP95"/>
    <mergeCell ref="AG95:AM95"/>
    <mergeCell ref="D95:H95"/>
    <mergeCell ref="J95:AF95"/>
    <mergeCell ref="AG94:AM94"/>
    <mergeCell ref="AN94:AP94"/>
    <mergeCell ref="AR2:BE2"/>
    <mergeCell ref="C92:G92"/>
    <mergeCell ref="I92:AF92"/>
    <mergeCell ref="AG92:AM92"/>
    <mergeCell ref="AN92:AP92"/>
    <mergeCell ref="L85:AJ85"/>
    <mergeCell ref="AM87:AN87"/>
    <mergeCell ref="AM89:AP89"/>
    <mergeCell ref="AS89:AT91"/>
    <mergeCell ref="AM90:AP90"/>
    <mergeCell ref="W33:AE33"/>
    <mergeCell ref="AK33:AO33"/>
    <mergeCell ref="L33:P33"/>
    <mergeCell ref="X35:AB35"/>
    <mergeCell ref="AK35:AO35"/>
    <mergeCell ref="AK31:AO31"/>
  </mergeCells>
  <hyperlinks>
    <hyperlink ref="A95" location="'Hlavní třída 704 - Udržov...'!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6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189"/>
      <c r="M2" s="189"/>
      <c r="N2" s="189"/>
      <c r="O2" s="189"/>
      <c r="P2" s="189"/>
      <c r="Q2" s="189"/>
      <c r="R2" s="189"/>
      <c r="S2" s="189"/>
      <c r="T2" s="189"/>
      <c r="U2" s="189"/>
      <c r="V2" s="189"/>
      <c r="AT2" s="16" t="s">
        <v>87</v>
      </c>
      <c r="AZ2" s="83" t="s">
        <v>88</v>
      </c>
      <c r="BA2" s="83" t="s">
        <v>89</v>
      </c>
      <c r="BB2" s="83" t="s">
        <v>90</v>
      </c>
      <c r="BC2" s="83" t="s">
        <v>91</v>
      </c>
      <c r="BD2" s="83" t="s">
        <v>92</v>
      </c>
    </row>
    <row r="3" spans="2:56" ht="6.95" customHeight="1">
      <c r="B3" s="17"/>
      <c r="C3" s="18"/>
      <c r="D3" s="18"/>
      <c r="E3" s="18"/>
      <c r="F3" s="18"/>
      <c r="G3" s="18"/>
      <c r="H3" s="18"/>
      <c r="I3" s="18"/>
      <c r="J3" s="18"/>
      <c r="K3" s="18"/>
      <c r="L3" s="19"/>
      <c r="AT3" s="16" t="s">
        <v>86</v>
      </c>
      <c r="AZ3" s="83" t="s">
        <v>93</v>
      </c>
      <c r="BA3" s="83" t="s">
        <v>94</v>
      </c>
      <c r="BB3" s="83" t="s">
        <v>90</v>
      </c>
      <c r="BC3" s="83" t="s">
        <v>95</v>
      </c>
      <c r="BD3" s="83" t="s">
        <v>92</v>
      </c>
    </row>
    <row r="4" spans="2:56" ht="24.95" customHeight="1">
      <c r="B4" s="19"/>
      <c r="D4" s="20" t="s">
        <v>96</v>
      </c>
      <c r="L4" s="19"/>
      <c r="M4" s="84" t="s">
        <v>10</v>
      </c>
      <c r="AT4" s="16" t="s">
        <v>4</v>
      </c>
      <c r="AZ4" s="83" t="s">
        <v>97</v>
      </c>
      <c r="BA4" s="83" t="s">
        <v>98</v>
      </c>
      <c r="BB4" s="83" t="s">
        <v>90</v>
      </c>
      <c r="BC4" s="83" t="s">
        <v>99</v>
      </c>
      <c r="BD4" s="83" t="s">
        <v>92</v>
      </c>
    </row>
    <row r="5" spans="2:56" ht="6.95" customHeight="1">
      <c r="B5" s="19"/>
      <c r="L5" s="19"/>
      <c r="AZ5" s="83" t="s">
        <v>100</v>
      </c>
      <c r="BA5" s="83" t="s">
        <v>101</v>
      </c>
      <c r="BB5" s="83" t="s">
        <v>90</v>
      </c>
      <c r="BC5" s="83" t="s">
        <v>102</v>
      </c>
      <c r="BD5" s="83" t="s">
        <v>92</v>
      </c>
    </row>
    <row r="6" spans="2:56" ht="12" customHeight="1">
      <c r="B6" s="19"/>
      <c r="D6" s="26" t="s">
        <v>16</v>
      </c>
      <c r="L6" s="19"/>
      <c r="AZ6" s="83" t="s">
        <v>103</v>
      </c>
      <c r="BA6" s="83" t="s">
        <v>104</v>
      </c>
      <c r="BB6" s="83" t="s">
        <v>90</v>
      </c>
      <c r="BC6" s="83" t="s">
        <v>105</v>
      </c>
      <c r="BD6" s="83" t="s">
        <v>92</v>
      </c>
    </row>
    <row r="7" spans="2:56" ht="16.5" customHeight="1">
      <c r="B7" s="19"/>
      <c r="E7" s="228" t="str">
        <f>'Rekapitulace stavby'!K6</f>
        <v>11_250501</v>
      </c>
      <c r="F7" s="229"/>
      <c r="G7" s="229"/>
      <c r="H7" s="229"/>
      <c r="L7" s="19"/>
    </row>
    <row r="8" spans="2:56" s="1" customFormat="1" ht="12" customHeight="1">
      <c r="B8" s="31"/>
      <c r="D8" s="26" t="s">
        <v>106</v>
      </c>
      <c r="L8" s="31"/>
    </row>
    <row r="9" spans="2:56" s="1" customFormat="1" ht="16.5" customHeight="1">
      <c r="B9" s="31"/>
      <c r="E9" s="200" t="s">
        <v>107</v>
      </c>
      <c r="F9" s="227"/>
      <c r="G9" s="227"/>
      <c r="H9" s="227"/>
      <c r="L9" s="31"/>
    </row>
    <row r="10" spans="2:56" s="1" customFormat="1">
      <c r="B10" s="31"/>
      <c r="L10" s="31"/>
    </row>
    <row r="11" spans="2:56" s="1" customFormat="1" ht="12" customHeight="1">
      <c r="B11" s="31"/>
      <c r="D11" s="26" t="s">
        <v>18</v>
      </c>
      <c r="F11" s="24" t="s">
        <v>1</v>
      </c>
      <c r="I11" s="26" t="s">
        <v>19</v>
      </c>
      <c r="J11" s="24" t="s">
        <v>1</v>
      </c>
      <c r="L11" s="31"/>
    </row>
    <row r="12" spans="2:56" s="1" customFormat="1" ht="12" customHeight="1">
      <c r="B12" s="31"/>
      <c r="D12" s="26" t="s">
        <v>20</v>
      </c>
      <c r="F12" s="24" t="s">
        <v>108</v>
      </c>
      <c r="I12" s="26" t="s">
        <v>22</v>
      </c>
      <c r="J12" s="51" t="str">
        <f>'Rekapitulace stavby'!AN8</f>
        <v>23. 5. 2025</v>
      </c>
      <c r="L12" s="31"/>
    </row>
    <row r="13" spans="2:56" s="1" customFormat="1" ht="10.9" customHeight="1">
      <c r="B13" s="31"/>
      <c r="L13" s="31"/>
    </row>
    <row r="14" spans="2:56" s="1" customFormat="1" ht="12" customHeight="1">
      <c r="B14" s="31"/>
      <c r="D14" s="26" t="s">
        <v>24</v>
      </c>
      <c r="I14" s="26" t="s">
        <v>25</v>
      </c>
      <c r="J14" s="24" t="s">
        <v>26</v>
      </c>
      <c r="L14" s="31"/>
    </row>
    <row r="15" spans="2:56" s="1" customFormat="1" ht="18" customHeight="1">
      <c r="B15" s="31"/>
      <c r="E15" s="24" t="s">
        <v>27</v>
      </c>
      <c r="I15" s="26" t="s">
        <v>28</v>
      </c>
      <c r="J15" s="24" t="s">
        <v>29</v>
      </c>
      <c r="L15" s="31"/>
    </row>
    <row r="16" spans="2:56" s="1" customFormat="1" ht="6.95" customHeight="1">
      <c r="B16" s="31"/>
      <c r="L16" s="31"/>
    </row>
    <row r="17" spans="2:12" s="1" customFormat="1" ht="12" customHeight="1">
      <c r="B17" s="31"/>
      <c r="D17" s="26" t="s">
        <v>30</v>
      </c>
      <c r="I17" s="26" t="s">
        <v>25</v>
      </c>
      <c r="J17" s="27" t="str">
        <f>'Rekapitulace stavby'!AN13</f>
        <v>Vyplň údaj</v>
      </c>
      <c r="L17" s="31"/>
    </row>
    <row r="18" spans="2:12" s="1" customFormat="1" ht="18" customHeight="1">
      <c r="B18" s="31"/>
      <c r="E18" s="230" t="str">
        <f>'Rekapitulace stavby'!E14</f>
        <v>Vyplň údaj</v>
      </c>
      <c r="F18" s="219"/>
      <c r="G18" s="219"/>
      <c r="H18" s="219"/>
      <c r="I18" s="26" t="s">
        <v>28</v>
      </c>
      <c r="J18" s="27" t="str">
        <f>'Rekapitulace stavby'!AN14</f>
        <v>Vyplň údaj</v>
      </c>
      <c r="L18" s="31"/>
    </row>
    <row r="19" spans="2:12" s="1" customFormat="1" ht="6.95" customHeight="1">
      <c r="B19" s="31"/>
      <c r="L19" s="31"/>
    </row>
    <row r="20" spans="2:12" s="1" customFormat="1" ht="12" customHeight="1">
      <c r="B20" s="31"/>
      <c r="D20" s="26" t="s">
        <v>32</v>
      </c>
      <c r="I20" s="26" t="s">
        <v>25</v>
      </c>
      <c r="J20" s="24" t="str">
        <f>IF('Rekapitulace stavby'!AN16="","",'Rekapitulace stavby'!AN16)</f>
        <v/>
      </c>
      <c r="L20" s="31"/>
    </row>
    <row r="21" spans="2:12" s="1" customFormat="1" ht="18" customHeight="1">
      <c r="B21" s="31"/>
      <c r="E21" s="24" t="str">
        <f>IF('Rekapitulace stavby'!E17="","",'Rekapitulace stavby'!E17)</f>
        <v xml:space="preserve"> </v>
      </c>
      <c r="I21" s="26" t="s">
        <v>28</v>
      </c>
      <c r="J21" s="24" t="str">
        <f>IF('Rekapitulace stavby'!AN17="","",'Rekapitulace stavby'!AN17)</f>
        <v/>
      </c>
      <c r="L21" s="31"/>
    </row>
    <row r="22" spans="2:12" s="1" customFormat="1" ht="6.95" customHeight="1">
      <c r="B22" s="31"/>
      <c r="L22" s="31"/>
    </row>
    <row r="23" spans="2:12" s="1" customFormat="1" ht="12" customHeight="1">
      <c r="B23" s="31"/>
      <c r="D23" s="26" t="s">
        <v>35</v>
      </c>
      <c r="I23" s="26" t="s">
        <v>25</v>
      </c>
      <c r="J23" s="24" t="str">
        <f>IF('Rekapitulace stavby'!AN19="","",'Rekapitulace stavby'!AN19)</f>
        <v/>
      </c>
      <c r="L23" s="31"/>
    </row>
    <row r="24" spans="2:12" s="1" customFormat="1" ht="18" customHeight="1">
      <c r="B24" s="31"/>
      <c r="E24" s="24" t="str">
        <f>IF('Rekapitulace stavby'!E20="","",'Rekapitulace stavby'!E20)</f>
        <v xml:space="preserve"> </v>
      </c>
      <c r="I24" s="26" t="s">
        <v>28</v>
      </c>
      <c r="J24" s="24" t="str">
        <f>IF('Rekapitulace stavby'!AN20="","",'Rekapitulace stavby'!AN20)</f>
        <v/>
      </c>
      <c r="L24" s="31"/>
    </row>
    <row r="25" spans="2:12" s="1" customFormat="1" ht="6.95" customHeight="1">
      <c r="B25" s="31"/>
      <c r="L25" s="31"/>
    </row>
    <row r="26" spans="2:12" s="1" customFormat="1" ht="12" customHeight="1">
      <c r="B26" s="31"/>
      <c r="D26" s="26" t="s">
        <v>36</v>
      </c>
      <c r="L26" s="31"/>
    </row>
    <row r="27" spans="2:12" s="7" customFormat="1" ht="16.5" customHeight="1">
      <c r="B27" s="85"/>
      <c r="E27" s="223" t="s">
        <v>1</v>
      </c>
      <c r="F27" s="223"/>
      <c r="G27" s="223"/>
      <c r="H27" s="223"/>
      <c r="L27" s="85"/>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6" t="s">
        <v>38</v>
      </c>
      <c r="J30" s="65">
        <f>ROUND(J142, 2)</f>
        <v>0</v>
      </c>
      <c r="L30" s="31"/>
    </row>
    <row r="31" spans="2:12" s="1" customFormat="1" ht="6.95" customHeight="1">
      <c r="B31" s="31"/>
      <c r="D31" s="52"/>
      <c r="E31" s="52"/>
      <c r="F31" s="52"/>
      <c r="G31" s="52"/>
      <c r="H31" s="52"/>
      <c r="I31" s="52"/>
      <c r="J31" s="52"/>
      <c r="K31" s="52"/>
      <c r="L31" s="31"/>
    </row>
    <row r="32" spans="2:12" s="1" customFormat="1" ht="14.45" customHeight="1">
      <c r="B32" s="31"/>
      <c r="F32" s="34" t="s">
        <v>40</v>
      </c>
      <c r="I32" s="34" t="s">
        <v>39</v>
      </c>
      <c r="J32" s="34" t="s">
        <v>41</v>
      </c>
      <c r="L32" s="31"/>
    </row>
    <row r="33" spans="2:12" s="1" customFormat="1" ht="14.45" customHeight="1">
      <c r="B33" s="31"/>
      <c r="D33" s="54" t="s">
        <v>42</v>
      </c>
      <c r="E33" s="26" t="s">
        <v>43</v>
      </c>
      <c r="F33" s="87">
        <f>ROUND((SUM(BE142:BE560)),  2)</f>
        <v>0</v>
      </c>
      <c r="I33" s="88">
        <v>0.21</v>
      </c>
      <c r="J33" s="87">
        <f>ROUND(((SUM(BE142:BE560))*I33),  2)</f>
        <v>0</v>
      </c>
      <c r="L33" s="31"/>
    </row>
    <row r="34" spans="2:12" s="1" customFormat="1" ht="14.45" customHeight="1">
      <c r="B34" s="31"/>
      <c r="E34" s="26" t="s">
        <v>44</v>
      </c>
      <c r="F34" s="87">
        <f>ROUND((SUM(BF142:BF560)),  2)</f>
        <v>0</v>
      </c>
      <c r="I34" s="88">
        <v>0.12</v>
      </c>
      <c r="J34" s="87">
        <f>ROUND(((SUM(BF142:BF560))*I34),  2)</f>
        <v>0</v>
      </c>
      <c r="L34" s="31"/>
    </row>
    <row r="35" spans="2:12" s="1" customFormat="1" ht="14.45" hidden="1" customHeight="1">
      <c r="B35" s="31"/>
      <c r="E35" s="26" t="s">
        <v>45</v>
      </c>
      <c r="F35" s="87">
        <f>ROUND((SUM(BG142:BG560)),  2)</f>
        <v>0</v>
      </c>
      <c r="I35" s="88">
        <v>0.21</v>
      </c>
      <c r="J35" s="87">
        <f>0</f>
        <v>0</v>
      </c>
      <c r="L35" s="31"/>
    </row>
    <row r="36" spans="2:12" s="1" customFormat="1" ht="14.45" hidden="1" customHeight="1">
      <c r="B36" s="31"/>
      <c r="E36" s="26" t="s">
        <v>46</v>
      </c>
      <c r="F36" s="87">
        <f>ROUND((SUM(BH142:BH560)),  2)</f>
        <v>0</v>
      </c>
      <c r="I36" s="88">
        <v>0.12</v>
      </c>
      <c r="J36" s="87">
        <f>0</f>
        <v>0</v>
      </c>
      <c r="L36" s="31"/>
    </row>
    <row r="37" spans="2:12" s="1" customFormat="1" ht="14.45" hidden="1" customHeight="1">
      <c r="B37" s="31"/>
      <c r="E37" s="26" t="s">
        <v>47</v>
      </c>
      <c r="F37" s="87">
        <f>ROUND((SUM(BI142:BI560)),  2)</f>
        <v>0</v>
      </c>
      <c r="I37" s="88">
        <v>0</v>
      </c>
      <c r="J37" s="87">
        <f>0</f>
        <v>0</v>
      </c>
      <c r="L37" s="31"/>
    </row>
    <row r="38" spans="2:12" s="1" customFormat="1" ht="6.95" customHeight="1">
      <c r="B38" s="31"/>
      <c r="L38" s="31"/>
    </row>
    <row r="39" spans="2:12" s="1" customFormat="1" ht="25.35" customHeight="1">
      <c r="B39" s="31"/>
      <c r="C39" s="89"/>
      <c r="D39" s="90" t="s">
        <v>48</v>
      </c>
      <c r="E39" s="56"/>
      <c r="F39" s="56"/>
      <c r="G39" s="91" t="s">
        <v>49</v>
      </c>
      <c r="H39" s="92" t="s">
        <v>50</v>
      </c>
      <c r="I39" s="56"/>
      <c r="J39" s="93">
        <f>SUM(J30:J37)</f>
        <v>0</v>
      </c>
      <c r="K39" s="94"/>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51</v>
      </c>
      <c r="E50" s="41"/>
      <c r="F50" s="41"/>
      <c r="G50" s="40" t="s">
        <v>52</v>
      </c>
      <c r="H50" s="41"/>
      <c r="I50" s="41"/>
      <c r="J50" s="41"/>
      <c r="K50" s="41"/>
      <c r="L50" s="31"/>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31"/>
      <c r="D61" s="42" t="s">
        <v>53</v>
      </c>
      <c r="E61" s="33"/>
      <c r="F61" s="95" t="s">
        <v>54</v>
      </c>
      <c r="G61" s="42" t="s">
        <v>53</v>
      </c>
      <c r="H61" s="33"/>
      <c r="I61" s="33"/>
      <c r="J61" s="96" t="s">
        <v>54</v>
      </c>
      <c r="K61" s="33"/>
      <c r="L61" s="31"/>
    </row>
    <row r="62" spans="2:12">
      <c r="B62" s="19"/>
      <c r="L62" s="19"/>
    </row>
    <row r="63" spans="2:12">
      <c r="B63" s="19"/>
      <c r="L63" s="19"/>
    </row>
    <row r="64" spans="2:12">
      <c r="B64" s="19"/>
      <c r="L64" s="19"/>
    </row>
    <row r="65" spans="2:12" s="1" customFormat="1" ht="12.75">
      <c r="B65" s="31"/>
      <c r="D65" s="40" t="s">
        <v>55</v>
      </c>
      <c r="E65" s="41"/>
      <c r="F65" s="41"/>
      <c r="G65" s="40" t="s">
        <v>56</v>
      </c>
      <c r="H65" s="41"/>
      <c r="I65" s="41"/>
      <c r="J65" s="41"/>
      <c r="K65" s="41"/>
      <c r="L65" s="31"/>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31"/>
      <c r="D76" s="42" t="s">
        <v>53</v>
      </c>
      <c r="E76" s="33"/>
      <c r="F76" s="95" t="s">
        <v>54</v>
      </c>
      <c r="G76" s="42" t="s">
        <v>53</v>
      </c>
      <c r="H76" s="33"/>
      <c r="I76" s="33"/>
      <c r="J76" s="96" t="s">
        <v>54</v>
      </c>
      <c r="K76" s="33"/>
      <c r="L76" s="31"/>
    </row>
    <row r="77" spans="2:12" s="1" customFormat="1" ht="14.45" customHeight="1">
      <c r="B77" s="43"/>
      <c r="C77" s="44"/>
      <c r="D77" s="44"/>
      <c r="E77" s="44"/>
      <c r="F77" s="44"/>
      <c r="G77" s="44"/>
      <c r="H77" s="44"/>
      <c r="I77" s="44"/>
      <c r="J77" s="44"/>
      <c r="K77" s="44"/>
      <c r="L77" s="31"/>
    </row>
    <row r="81" spans="2:47" s="1" customFormat="1" ht="6.95" hidden="1" customHeight="1">
      <c r="B81" s="45"/>
      <c r="C81" s="46"/>
      <c r="D81" s="46"/>
      <c r="E81" s="46"/>
      <c r="F81" s="46"/>
      <c r="G81" s="46"/>
      <c r="H81" s="46"/>
      <c r="I81" s="46"/>
      <c r="J81" s="46"/>
      <c r="K81" s="46"/>
      <c r="L81" s="31"/>
    </row>
    <row r="82" spans="2:47" s="1" customFormat="1" ht="24.95" hidden="1" customHeight="1">
      <c r="B82" s="31"/>
      <c r="C82" s="20" t="s">
        <v>109</v>
      </c>
      <c r="L82" s="31"/>
    </row>
    <row r="83" spans="2:47" s="1" customFormat="1" ht="6.95" hidden="1" customHeight="1">
      <c r="B83" s="31"/>
      <c r="L83" s="31"/>
    </row>
    <row r="84" spans="2:47" s="1" customFormat="1" ht="12" hidden="1" customHeight="1">
      <c r="B84" s="31"/>
      <c r="C84" s="26" t="s">
        <v>16</v>
      </c>
      <c r="L84" s="31"/>
    </row>
    <row r="85" spans="2:47" s="1" customFormat="1" ht="16.5" hidden="1" customHeight="1">
      <c r="B85" s="31"/>
      <c r="E85" s="228" t="str">
        <f>E7</f>
        <v>11_250501</v>
      </c>
      <c r="F85" s="229"/>
      <c r="G85" s="229"/>
      <c r="H85" s="229"/>
      <c r="L85" s="31"/>
    </row>
    <row r="86" spans="2:47" s="1" customFormat="1" ht="12" hidden="1" customHeight="1">
      <c r="B86" s="31"/>
      <c r="C86" s="26" t="s">
        <v>106</v>
      </c>
      <c r="L86" s="31"/>
    </row>
    <row r="87" spans="2:47" s="1" customFormat="1" ht="16.5" hidden="1" customHeight="1">
      <c r="B87" s="31"/>
      <c r="E87" s="200" t="str">
        <f>E9</f>
        <v>Hlavní třída 704 - Udržovací práce bytu č. 2</v>
      </c>
      <c r="F87" s="227"/>
      <c r="G87" s="227"/>
      <c r="H87" s="227"/>
      <c r="L87" s="31"/>
    </row>
    <row r="88" spans="2:47" s="1" customFormat="1" ht="6.95" hidden="1" customHeight="1">
      <c r="B88" s="31"/>
      <c r="L88" s="31"/>
    </row>
    <row r="89" spans="2:47" s="1" customFormat="1" ht="12" hidden="1" customHeight="1">
      <c r="B89" s="31"/>
      <c r="C89" s="26" t="s">
        <v>20</v>
      </c>
      <c r="F89" s="24" t="str">
        <f>F12</f>
        <v>Brigádnická 712, Ostrov</v>
      </c>
      <c r="I89" s="26" t="s">
        <v>22</v>
      </c>
      <c r="J89" s="51" t="str">
        <f>IF(J12="","",J12)</f>
        <v>23. 5. 2025</v>
      </c>
      <c r="L89" s="31"/>
    </row>
    <row r="90" spans="2:47" s="1" customFormat="1" ht="6.95" hidden="1" customHeight="1">
      <c r="B90" s="31"/>
      <c r="L90" s="31"/>
    </row>
    <row r="91" spans="2:47" s="1" customFormat="1" ht="15.2" hidden="1" customHeight="1">
      <c r="B91" s="31"/>
      <c r="C91" s="26" t="s">
        <v>24</v>
      </c>
      <c r="F91" s="24" t="str">
        <f>E15</f>
        <v>Městský úřad Ostrov</v>
      </c>
      <c r="I91" s="26" t="s">
        <v>32</v>
      </c>
      <c r="J91" s="29" t="str">
        <f>E21</f>
        <v xml:space="preserve"> </v>
      </c>
      <c r="L91" s="31"/>
    </row>
    <row r="92" spans="2:47" s="1" customFormat="1" ht="15.2" hidden="1" customHeight="1">
      <c r="B92" s="31"/>
      <c r="C92" s="26" t="s">
        <v>30</v>
      </c>
      <c r="F92" s="24" t="str">
        <f>IF(E18="","",E18)</f>
        <v>Vyplň údaj</v>
      </c>
      <c r="I92" s="26" t="s">
        <v>35</v>
      </c>
      <c r="J92" s="29" t="str">
        <f>E24</f>
        <v xml:space="preserve"> </v>
      </c>
      <c r="L92" s="31"/>
    </row>
    <row r="93" spans="2:47" s="1" customFormat="1" ht="10.35" hidden="1" customHeight="1">
      <c r="B93" s="31"/>
      <c r="L93" s="31"/>
    </row>
    <row r="94" spans="2:47" s="1" customFormat="1" ht="29.25" hidden="1" customHeight="1">
      <c r="B94" s="31"/>
      <c r="C94" s="97" t="s">
        <v>110</v>
      </c>
      <c r="D94" s="89"/>
      <c r="E94" s="89"/>
      <c r="F94" s="89"/>
      <c r="G94" s="89"/>
      <c r="H94" s="89"/>
      <c r="I94" s="89"/>
      <c r="J94" s="98" t="s">
        <v>111</v>
      </c>
      <c r="K94" s="89"/>
      <c r="L94" s="31"/>
    </row>
    <row r="95" spans="2:47" s="1" customFormat="1" ht="10.35" hidden="1" customHeight="1">
      <c r="B95" s="31"/>
      <c r="L95" s="31"/>
    </row>
    <row r="96" spans="2:47" s="1" customFormat="1" ht="22.9" hidden="1" customHeight="1">
      <c r="B96" s="31"/>
      <c r="C96" s="99" t="s">
        <v>112</v>
      </c>
      <c r="J96" s="65">
        <f>J142</f>
        <v>0</v>
      </c>
      <c r="L96" s="31"/>
      <c r="AU96" s="16" t="s">
        <v>113</v>
      </c>
    </row>
    <row r="97" spans="2:12" s="8" customFormat="1" ht="24.95" hidden="1" customHeight="1">
      <c r="B97" s="100"/>
      <c r="D97" s="101" t="s">
        <v>114</v>
      </c>
      <c r="E97" s="102"/>
      <c r="F97" s="102"/>
      <c r="G97" s="102"/>
      <c r="H97" s="102"/>
      <c r="I97" s="102"/>
      <c r="J97" s="103">
        <f>J143</f>
        <v>0</v>
      </c>
      <c r="L97" s="100"/>
    </row>
    <row r="98" spans="2:12" s="9" customFormat="1" ht="19.899999999999999" hidden="1" customHeight="1">
      <c r="B98" s="104"/>
      <c r="D98" s="105" t="s">
        <v>115</v>
      </c>
      <c r="E98" s="106"/>
      <c r="F98" s="106"/>
      <c r="G98" s="106"/>
      <c r="H98" s="106"/>
      <c r="I98" s="106"/>
      <c r="J98" s="107">
        <f>J144</f>
        <v>0</v>
      </c>
      <c r="L98" s="104"/>
    </row>
    <row r="99" spans="2:12" s="9" customFormat="1" ht="19.899999999999999" hidden="1" customHeight="1">
      <c r="B99" s="104"/>
      <c r="D99" s="105" t="s">
        <v>116</v>
      </c>
      <c r="E99" s="106"/>
      <c r="F99" s="106"/>
      <c r="G99" s="106"/>
      <c r="H99" s="106"/>
      <c r="I99" s="106"/>
      <c r="J99" s="107">
        <f>J158</f>
        <v>0</v>
      </c>
      <c r="L99" s="104"/>
    </row>
    <row r="100" spans="2:12" s="9" customFormat="1" ht="19.899999999999999" hidden="1" customHeight="1">
      <c r="B100" s="104"/>
      <c r="D100" s="105" t="s">
        <v>117</v>
      </c>
      <c r="E100" s="106"/>
      <c r="F100" s="106"/>
      <c r="G100" s="106"/>
      <c r="H100" s="106"/>
      <c r="I100" s="106"/>
      <c r="J100" s="107">
        <f>J196</f>
        <v>0</v>
      </c>
      <c r="L100" s="104"/>
    </row>
    <row r="101" spans="2:12" s="9" customFormat="1" ht="19.899999999999999" hidden="1" customHeight="1">
      <c r="B101" s="104"/>
      <c r="D101" s="105" t="s">
        <v>118</v>
      </c>
      <c r="E101" s="106"/>
      <c r="F101" s="106"/>
      <c r="G101" s="106"/>
      <c r="H101" s="106"/>
      <c r="I101" s="106"/>
      <c r="J101" s="107">
        <f>J228</f>
        <v>0</v>
      </c>
      <c r="L101" s="104"/>
    </row>
    <row r="102" spans="2:12" s="9" customFormat="1" ht="19.899999999999999" hidden="1" customHeight="1">
      <c r="B102" s="104"/>
      <c r="D102" s="105" t="s">
        <v>119</v>
      </c>
      <c r="E102" s="106"/>
      <c r="F102" s="106"/>
      <c r="G102" s="106"/>
      <c r="H102" s="106"/>
      <c r="I102" s="106"/>
      <c r="J102" s="107">
        <f>J243</f>
        <v>0</v>
      </c>
      <c r="L102" s="104"/>
    </row>
    <row r="103" spans="2:12" s="8" customFormat="1" ht="24.95" hidden="1" customHeight="1">
      <c r="B103" s="100"/>
      <c r="D103" s="101" t="s">
        <v>120</v>
      </c>
      <c r="E103" s="102"/>
      <c r="F103" s="102"/>
      <c r="G103" s="102"/>
      <c r="H103" s="102"/>
      <c r="I103" s="102"/>
      <c r="J103" s="103">
        <f>J245</f>
        <v>0</v>
      </c>
      <c r="L103" s="100"/>
    </row>
    <row r="104" spans="2:12" s="9" customFormat="1" ht="19.899999999999999" hidden="1" customHeight="1">
      <c r="B104" s="104"/>
      <c r="D104" s="105" t="s">
        <v>121</v>
      </c>
      <c r="E104" s="106"/>
      <c r="F104" s="106"/>
      <c r="G104" s="106"/>
      <c r="H104" s="106"/>
      <c r="I104" s="106"/>
      <c r="J104" s="107">
        <f>J246</f>
        <v>0</v>
      </c>
      <c r="L104" s="104"/>
    </row>
    <row r="105" spans="2:12" s="9" customFormat="1" ht="19.899999999999999" hidden="1" customHeight="1">
      <c r="B105" s="104"/>
      <c r="D105" s="105" t="s">
        <v>122</v>
      </c>
      <c r="E105" s="106"/>
      <c r="F105" s="106"/>
      <c r="G105" s="106"/>
      <c r="H105" s="106"/>
      <c r="I105" s="106"/>
      <c r="J105" s="107">
        <f>J257</f>
        <v>0</v>
      </c>
      <c r="L105" s="104"/>
    </row>
    <row r="106" spans="2:12" s="9" customFormat="1" ht="19.899999999999999" hidden="1" customHeight="1">
      <c r="B106" s="104"/>
      <c r="D106" s="105" t="s">
        <v>123</v>
      </c>
      <c r="E106" s="106"/>
      <c r="F106" s="106"/>
      <c r="G106" s="106"/>
      <c r="H106" s="106"/>
      <c r="I106" s="106"/>
      <c r="J106" s="107">
        <f>J266</f>
        <v>0</v>
      </c>
      <c r="L106" s="104"/>
    </row>
    <row r="107" spans="2:12" s="9" customFormat="1" ht="19.899999999999999" hidden="1" customHeight="1">
      <c r="B107" s="104"/>
      <c r="D107" s="105" t="s">
        <v>124</v>
      </c>
      <c r="E107" s="106"/>
      <c r="F107" s="106"/>
      <c r="G107" s="106"/>
      <c r="H107" s="106"/>
      <c r="I107" s="106"/>
      <c r="J107" s="107">
        <f>J278</f>
        <v>0</v>
      </c>
      <c r="L107" s="104"/>
    </row>
    <row r="108" spans="2:12" s="9" customFormat="1" ht="19.899999999999999" hidden="1" customHeight="1">
      <c r="B108" s="104"/>
      <c r="D108" s="105" t="s">
        <v>125</v>
      </c>
      <c r="E108" s="106"/>
      <c r="F108" s="106"/>
      <c r="G108" s="106"/>
      <c r="H108" s="106"/>
      <c r="I108" s="106"/>
      <c r="J108" s="107">
        <f>J304</f>
        <v>0</v>
      </c>
      <c r="L108" s="104"/>
    </row>
    <row r="109" spans="2:12" s="9" customFormat="1" ht="19.899999999999999" hidden="1" customHeight="1">
      <c r="B109" s="104"/>
      <c r="D109" s="105" t="s">
        <v>126</v>
      </c>
      <c r="E109" s="106"/>
      <c r="F109" s="106"/>
      <c r="G109" s="106"/>
      <c r="H109" s="106"/>
      <c r="I109" s="106"/>
      <c r="J109" s="107">
        <f>J322</f>
        <v>0</v>
      </c>
      <c r="L109" s="104"/>
    </row>
    <row r="110" spans="2:12" s="9" customFormat="1" ht="19.899999999999999" hidden="1" customHeight="1">
      <c r="B110" s="104"/>
      <c r="D110" s="105" t="s">
        <v>127</v>
      </c>
      <c r="E110" s="106"/>
      <c r="F110" s="106"/>
      <c r="G110" s="106"/>
      <c r="H110" s="106"/>
      <c r="I110" s="106"/>
      <c r="J110" s="107">
        <f>J328</f>
        <v>0</v>
      </c>
      <c r="L110" s="104"/>
    </row>
    <row r="111" spans="2:12" s="9" customFormat="1" ht="19.899999999999999" hidden="1" customHeight="1">
      <c r="B111" s="104"/>
      <c r="D111" s="105" t="s">
        <v>128</v>
      </c>
      <c r="E111" s="106"/>
      <c r="F111" s="106"/>
      <c r="G111" s="106"/>
      <c r="H111" s="106"/>
      <c r="I111" s="106"/>
      <c r="J111" s="107">
        <f>J340</f>
        <v>0</v>
      </c>
      <c r="L111" s="104"/>
    </row>
    <row r="112" spans="2:12" s="9" customFormat="1" ht="19.899999999999999" hidden="1" customHeight="1">
      <c r="B112" s="104"/>
      <c r="D112" s="105" t="s">
        <v>129</v>
      </c>
      <c r="E112" s="106"/>
      <c r="F112" s="106"/>
      <c r="G112" s="106"/>
      <c r="H112" s="106"/>
      <c r="I112" s="106"/>
      <c r="J112" s="107">
        <f>J348</f>
        <v>0</v>
      </c>
      <c r="L112" s="104"/>
    </row>
    <row r="113" spans="2:12" s="9" customFormat="1" ht="19.899999999999999" hidden="1" customHeight="1">
      <c r="B113" s="104"/>
      <c r="D113" s="105" t="s">
        <v>130</v>
      </c>
      <c r="E113" s="106"/>
      <c r="F113" s="106"/>
      <c r="G113" s="106"/>
      <c r="H113" s="106"/>
      <c r="I113" s="106"/>
      <c r="J113" s="107">
        <f>J351</f>
        <v>0</v>
      </c>
      <c r="L113" s="104"/>
    </row>
    <row r="114" spans="2:12" s="9" customFormat="1" ht="19.899999999999999" hidden="1" customHeight="1">
      <c r="B114" s="104"/>
      <c r="D114" s="105" t="s">
        <v>131</v>
      </c>
      <c r="E114" s="106"/>
      <c r="F114" s="106"/>
      <c r="G114" s="106"/>
      <c r="H114" s="106"/>
      <c r="I114" s="106"/>
      <c r="J114" s="107">
        <f>J395</f>
        <v>0</v>
      </c>
      <c r="L114" s="104"/>
    </row>
    <row r="115" spans="2:12" s="9" customFormat="1" ht="19.899999999999999" hidden="1" customHeight="1">
      <c r="B115" s="104"/>
      <c r="D115" s="105" t="s">
        <v>132</v>
      </c>
      <c r="E115" s="106"/>
      <c r="F115" s="106"/>
      <c r="G115" s="106"/>
      <c r="H115" s="106"/>
      <c r="I115" s="106"/>
      <c r="J115" s="107">
        <f>J417</f>
        <v>0</v>
      </c>
      <c r="L115" s="104"/>
    </row>
    <row r="116" spans="2:12" s="9" customFormat="1" ht="19.899999999999999" hidden="1" customHeight="1">
      <c r="B116" s="104"/>
      <c r="D116" s="105" t="s">
        <v>133</v>
      </c>
      <c r="E116" s="106"/>
      <c r="F116" s="106"/>
      <c r="G116" s="106"/>
      <c r="H116" s="106"/>
      <c r="I116" s="106"/>
      <c r="J116" s="107">
        <f>J424</f>
        <v>0</v>
      </c>
      <c r="L116" s="104"/>
    </row>
    <row r="117" spans="2:12" s="9" customFormat="1" ht="19.899999999999999" hidden="1" customHeight="1">
      <c r="B117" s="104"/>
      <c r="D117" s="105" t="s">
        <v>134</v>
      </c>
      <c r="E117" s="106"/>
      <c r="F117" s="106"/>
      <c r="G117" s="106"/>
      <c r="H117" s="106"/>
      <c r="I117" s="106"/>
      <c r="J117" s="107">
        <f>J473</f>
        <v>0</v>
      </c>
      <c r="L117" s="104"/>
    </row>
    <row r="118" spans="2:12" s="9" customFormat="1" ht="19.899999999999999" hidden="1" customHeight="1">
      <c r="B118" s="104"/>
      <c r="D118" s="105" t="s">
        <v>135</v>
      </c>
      <c r="E118" s="106"/>
      <c r="F118" s="106"/>
      <c r="G118" s="106"/>
      <c r="H118" s="106"/>
      <c r="I118" s="106"/>
      <c r="J118" s="107">
        <f>J502</f>
        <v>0</v>
      </c>
      <c r="L118" s="104"/>
    </row>
    <row r="119" spans="2:12" s="9" customFormat="1" ht="19.899999999999999" hidden="1" customHeight="1">
      <c r="B119" s="104"/>
      <c r="D119" s="105" t="s">
        <v>136</v>
      </c>
      <c r="E119" s="106"/>
      <c r="F119" s="106"/>
      <c r="G119" s="106"/>
      <c r="H119" s="106"/>
      <c r="I119" s="106"/>
      <c r="J119" s="107">
        <f>J519</f>
        <v>0</v>
      </c>
      <c r="L119" s="104"/>
    </row>
    <row r="120" spans="2:12" s="8" customFormat="1" ht="24.95" hidden="1" customHeight="1">
      <c r="B120" s="100"/>
      <c r="D120" s="101" t="s">
        <v>137</v>
      </c>
      <c r="E120" s="102"/>
      <c r="F120" s="102"/>
      <c r="G120" s="102"/>
      <c r="H120" s="102"/>
      <c r="I120" s="102"/>
      <c r="J120" s="103">
        <f>J555</f>
        <v>0</v>
      </c>
      <c r="L120" s="100"/>
    </row>
    <row r="121" spans="2:12" s="9" customFormat="1" ht="19.899999999999999" hidden="1" customHeight="1">
      <c r="B121" s="104"/>
      <c r="D121" s="105" t="s">
        <v>138</v>
      </c>
      <c r="E121" s="106"/>
      <c r="F121" s="106"/>
      <c r="G121" s="106"/>
      <c r="H121" s="106"/>
      <c r="I121" s="106"/>
      <c r="J121" s="107">
        <f>J556</f>
        <v>0</v>
      </c>
      <c r="L121" s="104"/>
    </row>
    <row r="122" spans="2:12" s="9" customFormat="1" ht="19.899999999999999" hidden="1" customHeight="1">
      <c r="B122" s="104"/>
      <c r="D122" s="105" t="s">
        <v>139</v>
      </c>
      <c r="E122" s="106"/>
      <c r="F122" s="106"/>
      <c r="G122" s="106"/>
      <c r="H122" s="106"/>
      <c r="I122" s="106"/>
      <c r="J122" s="107">
        <f>J559</f>
        <v>0</v>
      </c>
      <c r="L122" s="104"/>
    </row>
    <row r="123" spans="2:12" s="1" customFormat="1" ht="21.75" hidden="1" customHeight="1">
      <c r="B123" s="31"/>
      <c r="L123" s="31"/>
    </row>
    <row r="124" spans="2:12" s="1" customFormat="1" ht="6.95" hidden="1" customHeight="1">
      <c r="B124" s="43"/>
      <c r="C124" s="44"/>
      <c r="D124" s="44"/>
      <c r="E124" s="44"/>
      <c r="F124" s="44"/>
      <c r="G124" s="44"/>
      <c r="H124" s="44"/>
      <c r="I124" s="44"/>
      <c r="J124" s="44"/>
      <c r="K124" s="44"/>
      <c r="L124" s="31"/>
    </row>
    <row r="125" spans="2:12" hidden="1"/>
    <row r="126" spans="2:12" hidden="1"/>
    <row r="127" spans="2:12" hidden="1"/>
    <row r="128" spans="2:12" s="1" customFormat="1" ht="6.95" customHeight="1">
      <c r="B128" s="45"/>
      <c r="C128" s="46"/>
      <c r="D128" s="46"/>
      <c r="E128" s="46"/>
      <c r="F128" s="46"/>
      <c r="G128" s="46"/>
      <c r="H128" s="46"/>
      <c r="I128" s="46"/>
      <c r="J128" s="46"/>
      <c r="K128" s="46"/>
      <c r="L128" s="31"/>
    </row>
    <row r="129" spans="2:63" s="1" customFormat="1" ht="24.95" customHeight="1">
      <c r="B129" s="31"/>
      <c r="C129" s="20" t="s">
        <v>140</v>
      </c>
      <c r="L129" s="31"/>
    </row>
    <row r="130" spans="2:63" s="1" customFormat="1" ht="6.95" customHeight="1">
      <c r="B130" s="31"/>
      <c r="L130" s="31"/>
    </row>
    <row r="131" spans="2:63" s="1" customFormat="1" ht="12" customHeight="1">
      <c r="B131" s="31"/>
      <c r="C131" s="26" t="s">
        <v>16</v>
      </c>
      <c r="L131" s="31"/>
    </row>
    <row r="132" spans="2:63" s="1" customFormat="1" ht="16.5" customHeight="1">
      <c r="B132" s="31"/>
      <c r="E132" s="228" t="str">
        <f>E7</f>
        <v>11_250501</v>
      </c>
      <c r="F132" s="229"/>
      <c r="G132" s="229"/>
      <c r="H132" s="229"/>
      <c r="L132" s="31"/>
    </row>
    <row r="133" spans="2:63" s="1" customFormat="1" ht="12" customHeight="1">
      <c r="B133" s="31"/>
      <c r="C133" s="26" t="s">
        <v>106</v>
      </c>
      <c r="L133" s="31"/>
    </row>
    <row r="134" spans="2:63" s="1" customFormat="1" ht="16.5" customHeight="1">
      <c r="B134" s="31"/>
      <c r="E134" s="200" t="str">
        <f>E9</f>
        <v>Hlavní třída 704 - Udržovací práce bytu č. 2</v>
      </c>
      <c r="F134" s="227"/>
      <c r="G134" s="227"/>
      <c r="H134" s="227"/>
      <c r="L134" s="31"/>
    </row>
    <row r="135" spans="2:63" s="1" customFormat="1" ht="6.95" customHeight="1">
      <c r="B135" s="31"/>
      <c r="L135" s="31"/>
    </row>
    <row r="136" spans="2:63" s="1" customFormat="1" ht="12" customHeight="1">
      <c r="B136" s="31"/>
      <c r="C136" s="26" t="s">
        <v>20</v>
      </c>
      <c r="F136" s="24" t="str">
        <f>F12</f>
        <v>Brigádnická 712, Ostrov</v>
      </c>
      <c r="I136" s="26" t="s">
        <v>22</v>
      </c>
      <c r="J136" s="51" t="str">
        <f>IF(J12="","",J12)</f>
        <v>23. 5. 2025</v>
      </c>
      <c r="L136" s="31"/>
    </row>
    <row r="137" spans="2:63" s="1" customFormat="1" ht="6.95" customHeight="1">
      <c r="B137" s="31"/>
      <c r="L137" s="31"/>
    </row>
    <row r="138" spans="2:63" s="1" customFormat="1" ht="15.2" customHeight="1">
      <c r="B138" s="31"/>
      <c r="C138" s="26" t="s">
        <v>24</v>
      </c>
      <c r="F138" s="24" t="str">
        <f>E15</f>
        <v>Městský úřad Ostrov</v>
      </c>
      <c r="I138" s="26" t="s">
        <v>32</v>
      </c>
      <c r="J138" s="29" t="str">
        <f>E21</f>
        <v xml:space="preserve"> </v>
      </c>
      <c r="L138" s="31"/>
    </row>
    <row r="139" spans="2:63" s="1" customFormat="1" ht="15.2" customHeight="1">
      <c r="B139" s="31"/>
      <c r="C139" s="26" t="s">
        <v>30</v>
      </c>
      <c r="F139" s="24" t="str">
        <f>IF(E18="","",E18)</f>
        <v>Vyplň údaj</v>
      </c>
      <c r="I139" s="26" t="s">
        <v>35</v>
      </c>
      <c r="J139" s="29" t="str">
        <f>E24</f>
        <v xml:space="preserve"> </v>
      </c>
      <c r="L139" s="31"/>
    </row>
    <row r="140" spans="2:63" s="1" customFormat="1" ht="10.35" customHeight="1">
      <c r="B140" s="31"/>
      <c r="L140" s="31"/>
    </row>
    <row r="141" spans="2:63" s="10" customFormat="1" ht="29.25" customHeight="1">
      <c r="B141" s="108"/>
      <c r="C141" s="109" t="s">
        <v>141</v>
      </c>
      <c r="D141" s="110" t="s">
        <v>63</v>
      </c>
      <c r="E141" s="110" t="s">
        <v>59</v>
      </c>
      <c r="F141" s="110" t="s">
        <v>60</v>
      </c>
      <c r="G141" s="110" t="s">
        <v>142</v>
      </c>
      <c r="H141" s="110" t="s">
        <v>143</v>
      </c>
      <c r="I141" s="110" t="s">
        <v>144</v>
      </c>
      <c r="J141" s="111" t="s">
        <v>111</v>
      </c>
      <c r="K141" s="112" t="s">
        <v>145</v>
      </c>
      <c r="L141" s="108"/>
      <c r="M141" s="58" t="s">
        <v>1</v>
      </c>
      <c r="N141" s="59" t="s">
        <v>42</v>
      </c>
      <c r="O141" s="59" t="s">
        <v>146</v>
      </c>
      <c r="P141" s="59" t="s">
        <v>147</v>
      </c>
      <c r="Q141" s="59" t="s">
        <v>148</v>
      </c>
      <c r="R141" s="59" t="s">
        <v>149</v>
      </c>
      <c r="S141" s="59" t="s">
        <v>150</v>
      </c>
      <c r="T141" s="60" t="s">
        <v>151</v>
      </c>
    </row>
    <row r="142" spans="2:63" s="1" customFormat="1" ht="22.9" customHeight="1">
      <c r="B142" s="31"/>
      <c r="C142" s="63" t="s">
        <v>152</v>
      </c>
      <c r="J142" s="113">
        <f>BK142</f>
        <v>0</v>
      </c>
      <c r="L142" s="31"/>
      <c r="M142" s="61"/>
      <c r="N142" s="52"/>
      <c r="O142" s="52"/>
      <c r="P142" s="114">
        <f>P143+P245+P555</f>
        <v>0</v>
      </c>
      <c r="Q142" s="52"/>
      <c r="R142" s="114">
        <f>R143+R245+R555</f>
        <v>11.049511240000001</v>
      </c>
      <c r="S142" s="52"/>
      <c r="T142" s="115">
        <f>T143+T245+T555</f>
        <v>14.357557400000001</v>
      </c>
      <c r="AT142" s="16" t="s">
        <v>77</v>
      </c>
      <c r="AU142" s="16" t="s">
        <v>113</v>
      </c>
      <c r="BK142" s="116">
        <f>BK143+BK245+BK555</f>
        <v>0</v>
      </c>
    </row>
    <row r="143" spans="2:63" s="11" customFormat="1" ht="25.9" customHeight="1">
      <c r="B143" s="117"/>
      <c r="D143" s="118" t="s">
        <v>77</v>
      </c>
      <c r="E143" s="119" t="s">
        <v>153</v>
      </c>
      <c r="F143" s="119" t="s">
        <v>154</v>
      </c>
      <c r="I143" s="120"/>
      <c r="J143" s="121">
        <f>BK143</f>
        <v>0</v>
      </c>
      <c r="L143" s="117"/>
      <c r="M143" s="122"/>
      <c r="P143" s="123">
        <f>P144+P158+P196+P228+P243</f>
        <v>0</v>
      </c>
      <c r="R143" s="123">
        <f>R144+R158+R196+R228+R243</f>
        <v>9.3427946800000008</v>
      </c>
      <c r="T143" s="124">
        <f>T144+T158+T196+T228+T243</f>
        <v>7.3167999999999997</v>
      </c>
      <c r="AR143" s="118" t="s">
        <v>86</v>
      </c>
      <c r="AT143" s="125" t="s">
        <v>77</v>
      </c>
      <c r="AU143" s="125" t="s">
        <v>78</v>
      </c>
      <c r="AY143" s="118" t="s">
        <v>155</v>
      </c>
      <c r="BK143" s="126">
        <f>BK144+BK158+BK196+BK228+BK243</f>
        <v>0</v>
      </c>
    </row>
    <row r="144" spans="2:63" s="11" customFormat="1" ht="22.9" customHeight="1">
      <c r="B144" s="117"/>
      <c r="D144" s="118" t="s">
        <v>77</v>
      </c>
      <c r="E144" s="127" t="s">
        <v>92</v>
      </c>
      <c r="F144" s="127" t="s">
        <v>156</v>
      </c>
      <c r="I144" s="120"/>
      <c r="J144" s="128">
        <f>BK144</f>
        <v>0</v>
      </c>
      <c r="L144" s="117"/>
      <c r="M144" s="122"/>
      <c r="P144" s="123">
        <f>SUM(P145:P157)</f>
        <v>0</v>
      </c>
      <c r="R144" s="123">
        <f>SUM(R145:R157)</f>
        <v>1.0546244</v>
      </c>
      <c r="T144" s="124">
        <f>SUM(T145:T157)</f>
        <v>0</v>
      </c>
      <c r="AR144" s="118" t="s">
        <v>86</v>
      </c>
      <c r="AT144" s="125" t="s">
        <v>77</v>
      </c>
      <c r="AU144" s="125" t="s">
        <v>86</v>
      </c>
      <c r="AY144" s="118" t="s">
        <v>155</v>
      </c>
      <c r="BK144" s="126">
        <f>SUM(BK145:BK157)</f>
        <v>0</v>
      </c>
    </row>
    <row r="145" spans="2:65" s="1" customFormat="1" ht="24.2" customHeight="1">
      <c r="B145" s="31"/>
      <c r="C145" s="129" t="s">
        <v>86</v>
      </c>
      <c r="D145" s="129" t="s">
        <v>157</v>
      </c>
      <c r="E145" s="130" t="s">
        <v>158</v>
      </c>
      <c r="F145" s="131" t="s">
        <v>159</v>
      </c>
      <c r="G145" s="132" t="s">
        <v>90</v>
      </c>
      <c r="H145" s="133">
        <v>5.96</v>
      </c>
      <c r="I145" s="134"/>
      <c r="J145" s="135">
        <f>ROUND(I145*H145,2)</f>
        <v>0</v>
      </c>
      <c r="K145" s="136"/>
      <c r="L145" s="31"/>
      <c r="M145" s="137" t="s">
        <v>1</v>
      </c>
      <c r="N145" s="138" t="s">
        <v>44</v>
      </c>
      <c r="P145" s="139">
        <f>O145*H145</f>
        <v>0</v>
      </c>
      <c r="Q145" s="139">
        <v>6.1969999999999997E-2</v>
      </c>
      <c r="R145" s="139">
        <f>Q145*H145</f>
        <v>0.36934119999999998</v>
      </c>
      <c r="S145" s="139">
        <v>0</v>
      </c>
      <c r="T145" s="140">
        <f>S145*H145</f>
        <v>0</v>
      </c>
      <c r="AR145" s="141" t="s">
        <v>160</v>
      </c>
      <c r="AT145" s="141" t="s">
        <v>157</v>
      </c>
      <c r="AU145" s="141" t="s">
        <v>161</v>
      </c>
      <c r="AY145" s="16" t="s">
        <v>155</v>
      </c>
      <c r="BE145" s="142">
        <f>IF(N145="základní",J145,0)</f>
        <v>0</v>
      </c>
      <c r="BF145" s="142">
        <f>IF(N145="snížená",J145,0)</f>
        <v>0</v>
      </c>
      <c r="BG145" s="142">
        <f>IF(N145="zákl. přenesená",J145,0)</f>
        <v>0</v>
      </c>
      <c r="BH145" s="142">
        <f>IF(N145="sníž. přenesená",J145,0)</f>
        <v>0</v>
      </c>
      <c r="BI145" s="142">
        <f>IF(N145="nulová",J145,0)</f>
        <v>0</v>
      </c>
      <c r="BJ145" s="16" t="s">
        <v>161</v>
      </c>
      <c r="BK145" s="142">
        <f>ROUND(I145*H145,2)</f>
        <v>0</v>
      </c>
      <c r="BL145" s="16" t="s">
        <v>160</v>
      </c>
      <c r="BM145" s="141" t="s">
        <v>162</v>
      </c>
    </row>
    <row r="146" spans="2:65" s="12" customFormat="1">
      <c r="B146" s="143"/>
      <c r="D146" s="144" t="s">
        <v>163</v>
      </c>
      <c r="E146" s="145" t="s">
        <v>1</v>
      </c>
      <c r="F146" s="146" t="s">
        <v>164</v>
      </c>
      <c r="H146" s="147">
        <v>2.14</v>
      </c>
      <c r="I146" s="148"/>
      <c r="L146" s="143"/>
      <c r="M146" s="149"/>
      <c r="T146" s="150"/>
      <c r="AT146" s="145" t="s">
        <v>163</v>
      </c>
      <c r="AU146" s="145" t="s">
        <v>161</v>
      </c>
      <c r="AV146" s="12" t="s">
        <v>161</v>
      </c>
      <c r="AW146" s="12" t="s">
        <v>34</v>
      </c>
      <c r="AX146" s="12" t="s">
        <v>78</v>
      </c>
      <c r="AY146" s="145" t="s">
        <v>155</v>
      </c>
    </row>
    <row r="147" spans="2:65" s="12" customFormat="1">
      <c r="B147" s="143"/>
      <c r="D147" s="144" t="s">
        <v>163</v>
      </c>
      <c r="E147" s="145" t="s">
        <v>1</v>
      </c>
      <c r="F147" s="146" t="s">
        <v>165</v>
      </c>
      <c r="H147" s="147">
        <v>2.14</v>
      </c>
      <c r="I147" s="148"/>
      <c r="L147" s="143"/>
      <c r="M147" s="149"/>
      <c r="T147" s="150"/>
      <c r="AT147" s="145" t="s">
        <v>163</v>
      </c>
      <c r="AU147" s="145" t="s">
        <v>161</v>
      </c>
      <c r="AV147" s="12" t="s">
        <v>161</v>
      </c>
      <c r="AW147" s="12" t="s">
        <v>34</v>
      </c>
      <c r="AX147" s="12" t="s">
        <v>78</v>
      </c>
      <c r="AY147" s="145" t="s">
        <v>155</v>
      </c>
    </row>
    <row r="148" spans="2:65" s="12" customFormat="1">
      <c r="B148" s="143"/>
      <c r="D148" s="144" t="s">
        <v>163</v>
      </c>
      <c r="E148" s="145" t="s">
        <v>1</v>
      </c>
      <c r="F148" s="146" t="s">
        <v>166</v>
      </c>
      <c r="H148" s="147">
        <v>1.68</v>
      </c>
      <c r="I148" s="148"/>
      <c r="L148" s="143"/>
      <c r="M148" s="149"/>
      <c r="T148" s="150"/>
      <c r="AT148" s="145" t="s">
        <v>163</v>
      </c>
      <c r="AU148" s="145" t="s">
        <v>161</v>
      </c>
      <c r="AV148" s="12" t="s">
        <v>161</v>
      </c>
      <c r="AW148" s="12" t="s">
        <v>34</v>
      </c>
      <c r="AX148" s="12" t="s">
        <v>78</v>
      </c>
      <c r="AY148" s="145" t="s">
        <v>155</v>
      </c>
    </row>
    <row r="149" spans="2:65" s="13" customFormat="1">
      <c r="B149" s="151"/>
      <c r="D149" s="144" t="s">
        <v>163</v>
      </c>
      <c r="E149" s="152" t="s">
        <v>1</v>
      </c>
      <c r="F149" s="153" t="s">
        <v>167</v>
      </c>
      <c r="H149" s="154">
        <v>5.96</v>
      </c>
      <c r="I149" s="155"/>
      <c r="L149" s="151"/>
      <c r="M149" s="156"/>
      <c r="T149" s="157"/>
      <c r="AT149" s="152" t="s">
        <v>163</v>
      </c>
      <c r="AU149" s="152" t="s">
        <v>161</v>
      </c>
      <c r="AV149" s="13" t="s">
        <v>160</v>
      </c>
      <c r="AW149" s="13" t="s">
        <v>34</v>
      </c>
      <c r="AX149" s="13" t="s">
        <v>86</v>
      </c>
      <c r="AY149" s="152" t="s">
        <v>155</v>
      </c>
    </row>
    <row r="150" spans="2:65" s="1" customFormat="1" ht="24.2" customHeight="1">
      <c r="B150" s="31"/>
      <c r="C150" s="129" t="s">
        <v>161</v>
      </c>
      <c r="D150" s="129" t="s">
        <v>157</v>
      </c>
      <c r="E150" s="130" t="s">
        <v>168</v>
      </c>
      <c r="F150" s="131" t="s">
        <v>169</v>
      </c>
      <c r="G150" s="132" t="s">
        <v>90</v>
      </c>
      <c r="H150" s="133">
        <v>1.6</v>
      </c>
      <c r="I150" s="134"/>
      <c r="J150" s="135">
        <f>ROUND(I150*H150,2)</f>
        <v>0</v>
      </c>
      <c r="K150" s="136"/>
      <c r="L150" s="31"/>
      <c r="M150" s="137" t="s">
        <v>1</v>
      </c>
      <c r="N150" s="138" t="s">
        <v>44</v>
      </c>
      <c r="P150" s="139">
        <f>O150*H150</f>
        <v>0</v>
      </c>
      <c r="Q150" s="139">
        <v>7.9210000000000003E-2</v>
      </c>
      <c r="R150" s="139">
        <f>Q150*H150</f>
        <v>0.12673600000000002</v>
      </c>
      <c r="S150" s="139">
        <v>0</v>
      </c>
      <c r="T150" s="140">
        <f>S150*H150</f>
        <v>0</v>
      </c>
      <c r="AR150" s="141" t="s">
        <v>160</v>
      </c>
      <c r="AT150" s="141" t="s">
        <v>157</v>
      </c>
      <c r="AU150" s="141" t="s">
        <v>161</v>
      </c>
      <c r="AY150" s="16" t="s">
        <v>155</v>
      </c>
      <c r="BE150" s="142">
        <f>IF(N150="základní",J150,0)</f>
        <v>0</v>
      </c>
      <c r="BF150" s="142">
        <f>IF(N150="snížená",J150,0)</f>
        <v>0</v>
      </c>
      <c r="BG150" s="142">
        <f>IF(N150="zákl. přenesená",J150,0)</f>
        <v>0</v>
      </c>
      <c r="BH150" s="142">
        <f>IF(N150="sníž. přenesená",J150,0)</f>
        <v>0</v>
      </c>
      <c r="BI150" s="142">
        <f>IF(N150="nulová",J150,0)</f>
        <v>0</v>
      </c>
      <c r="BJ150" s="16" t="s">
        <v>161</v>
      </c>
      <c r="BK150" s="142">
        <f>ROUND(I150*H150,2)</f>
        <v>0</v>
      </c>
      <c r="BL150" s="16" t="s">
        <v>160</v>
      </c>
      <c r="BM150" s="141" t="s">
        <v>170</v>
      </c>
    </row>
    <row r="151" spans="2:65" s="12" customFormat="1">
      <c r="B151" s="143"/>
      <c r="D151" s="144" t="s">
        <v>163</v>
      </c>
      <c r="E151" s="145" t="s">
        <v>1</v>
      </c>
      <c r="F151" s="146" t="s">
        <v>171</v>
      </c>
      <c r="H151" s="147">
        <v>1.6</v>
      </c>
      <c r="I151" s="148"/>
      <c r="L151" s="143"/>
      <c r="M151" s="149"/>
      <c r="T151" s="150"/>
      <c r="AT151" s="145" t="s">
        <v>163</v>
      </c>
      <c r="AU151" s="145" t="s">
        <v>161</v>
      </c>
      <c r="AV151" s="12" t="s">
        <v>161</v>
      </c>
      <c r="AW151" s="12" t="s">
        <v>34</v>
      </c>
      <c r="AX151" s="12" t="s">
        <v>86</v>
      </c>
      <c r="AY151" s="145" t="s">
        <v>155</v>
      </c>
    </row>
    <row r="152" spans="2:65" s="1" customFormat="1" ht="24.2" customHeight="1">
      <c r="B152" s="31"/>
      <c r="C152" s="129" t="s">
        <v>92</v>
      </c>
      <c r="D152" s="129" t="s">
        <v>157</v>
      </c>
      <c r="E152" s="130" t="s">
        <v>172</v>
      </c>
      <c r="F152" s="131" t="s">
        <v>173</v>
      </c>
      <c r="G152" s="132" t="s">
        <v>90</v>
      </c>
      <c r="H152" s="133">
        <v>2.88</v>
      </c>
      <c r="I152" s="134"/>
      <c r="J152" s="135">
        <f>ROUND(I152*H152,2)</f>
        <v>0</v>
      </c>
      <c r="K152" s="136"/>
      <c r="L152" s="31"/>
      <c r="M152" s="137" t="s">
        <v>1</v>
      </c>
      <c r="N152" s="138" t="s">
        <v>44</v>
      </c>
      <c r="P152" s="139">
        <f>O152*H152</f>
        <v>0</v>
      </c>
      <c r="Q152" s="139">
        <v>4.9630000000000001E-2</v>
      </c>
      <c r="R152" s="139">
        <f>Q152*H152</f>
        <v>0.14293439999999999</v>
      </c>
      <c r="S152" s="139">
        <v>0</v>
      </c>
      <c r="T152" s="140">
        <f>S152*H152</f>
        <v>0</v>
      </c>
      <c r="AR152" s="141" t="s">
        <v>160</v>
      </c>
      <c r="AT152" s="141" t="s">
        <v>157</v>
      </c>
      <c r="AU152" s="141" t="s">
        <v>161</v>
      </c>
      <c r="AY152" s="16" t="s">
        <v>155</v>
      </c>
      <c r="BE152" s="142">
        <f>IF(N152="základní",J152,0)</f>
        <v>0</v>
      </c>
      <c r="BF152" s="142">
        <f>IF(N152="snížená",J152,0)</f>
        <v>0</v>
      </c>
      <c r="BG152" s="142">
        <f>IF(N152="zákl. přenesená",J152,0)</f>
        <v>0</v>
      </c>
      <c r="BH152" s="142">
        <f>IF(N152="sníž. přenesená",J152,0)</f>
        <v>0</v>
      </c>
      <c r="BI152" s="142">
        <f>IF(N152="nulová",J152,0)</f>
        <v>0</v>
      </c>
      <c r="BJ152" s="16" t="s">
        <v>161</v>
      </c>
      <c r="BK152" s="142">
        <f>ROUND(I152*H152,2)</f>
        <v>0</v>
      </c>
      <c r="BL152" s="16" t="s">
        <v>160</v>
      </c>
      <c r="BM152" s="141" t="s">
        <v>174</v>
      </c>
    </row>
    <row r="153" spans="2:65" s="12" customFormat="1">
      <c r="B153" s="143"/>
      <c r="D153" s="144" t="s">
        <v>163</v>
      </c>
      <c r="E153" s="145" t="s">
        <v>1</v>
      </c>
      <c r="F153" s="146" t="s">
        <v>175</v>
      </c>
      <c r="H153" s="147">
        <v>2.88</v>
      </c>
      <c r="I153" s="148"/>
      <c r="L153" s="143"/>
      <c r="M153" s="149"/>
      <c r="T153" s="150"/>
      <c r="AT153" s="145" t="s">
        <v>163</v>
      </c>
      <c r="AU153" s="145" t="s">
        <v>161</v>
      </c>
      <c r="AV153" s="12" t="s">
        <v>161</v>
      </c>
      <c r="AW153" s="12" t="s">
        <v>34</v>
      </c>
      <c r="AX153" s="12" t="s">
        <v>86</v>
      </c>
      <c r="AY153" s="145" t="s">
        <v>155</v>
      </c>
    </row>
    <row r="154" spans="2:65" s="1" customFormat="1" ht="21.75" customHeight="1">
      <c r="B154" s="31"/>
      <c r="C154" s="129" t="s">
        <v>160</v>
      </c>
      <c r="D154" s="129" t="s">
        <v>157</v>
      </c>
      <c r="E154" s="130" t="s">
        <v>176</v>
      </c>
      <c r="F154" s="131" t="s">
        <v>177</v>
      </c>
      <c r="G154" s="132" t="s">
        <v>90</v>
      </c>
      <c r="H154" s="133">
        <v>1.44</v>
      </c>
      <c r="I154" s="134"/>
      <c r="J154" s="135">
        <f>ROUND(I154*H154,2)</f>
        <v>0</v>
      </c>
      <c r="K154" s="136"/>
      <c r="L154" s="31"/>
      <c r="M154" s="137" t="s">
        <v>1</v>
      </c>
      <c r="N154" s="138" t="s">
        <v>44</v>
      </c>
      <c r="P154" s="139">
        <f>O154*H154</f>
        <v>0</v>
      </c>
      <c r="Q154" s="139">
        <v>0.28861999999999999</v>
      </c>
      <c r="R154" s="139">
        <f>Q154*H154</f>
        <v>0.41561279999999995</v>
      </c>
      <c r="S154" s="139">
        <v>0</v>
      </c>
      <c r="T154" s="140">
        <f>S154*H154</f>
        <v>0</v>
      </c>
      <c r="AR154" s="141" t="s">
        <v>160</v>
      </c>
      <c r="AT154" s="141" t="s">
        <v>157</v>
      </c>
      <c r="AU154" s="141" t="s">
        <v>161</v>
      </c>
      <c r="AY154" s="16" t="s">
        <v>155</v>
      </c>
      <c r="BE154" s="142">
        <f>IF(N154="základní",J154,0)</f>
        <v>0</v>
      </c>
      <c r="BF154" s="142">
        <f>IF(N154="snížená",J154,0)</f>
        <v>0</v>
      </c>
      <c r="BG154" s="142">
        <f>IF(N154="zákl. přenesená",J154,0)</f>
        <v>0</v>
      </c>
      <c r="BH154" s="142">
        <f>IF(N154="sníž. přenesená",J154,0)</f>
        <v>0</v>
      </c>
      <c r="BI154" s="142">
        <f>IF(N154="nulová",J154,0)</f>
        <v>0</v>
      </c>
      <c r="BJ154" s="16" t="s">
        <v>161</v>
      </c>
      <c r="BK154" s="142">
        <f>ROUND(I154*H154,2)</f>
        <v>0</v>
      </c>
      <c r="BL154" s="16" t="s">
        <v>160</v>
      </c>
      <c r="BM154" s="141" t="s">
        <v>178</v>
      </c>
    </row>
    <row r="155" spans="2:65" s="12" customFormat="1">
      <c r="B155" s="143"/>
      <c r="D155" s="144" t="s">
        <v>163</v>
      </c>
      <c r="E155" s="145" t="s">
        <v>1</v>
      </c>
      <c r="F155" s="146" t="s">
        <v>179</v>
      </c>
      <c r="H155" s="147">
        <v>0.84</v>
      </c>
      <c r="I155" s="148"/>
      <c r="L155" s="143"/>
      <c r="M155" s="149"/>
      <c r="T155" s="150"/>
      <c r="AT155" s="145" t="s">
        <v>163</v>
      </c>
      <c r="AU155" s="145" t="s">
        <v>161</v>
      </c>
      <c r="AV155" s="12" t="s">
        <v>161</v>
      </c>
      <c r="AW155" s="12" t="s">
        <v>34</v>
      </c>
      <c r="AX155" s="12" t="s">
        <v>78</v>
      </c>
      <c r="AY155" s="145" t="s">
        <v>155</v>
      </c>
    </row>
    <row r="156" spans="2:65" s="12" customFormat="1">
      <c r="B156" s="143"/>
      <c r="D156" s="144" t="s">
        <v>163</v>
      </c>
      <c r="E156" s="145" t="s">
        <v>1</v>
      </c>
      <c r="F156" s="146" t="s">
        <v>180</v>
      </c>
      <c r="H156" s="147">
        <v>0.6</v>
      </c>
      <c r="I156" s="148"/>
      <c r="L156" s="143"/>
      <c r="M156" s="149"/>
      <c r="T156" s="150"/>
      <c r="AT156" s="145" t="s">
        <v>163</v>
      </c>
      <c r="AU156" s="145" t="s">
        <v>161</v>
      </c>
      <c r="AV156" s="12" t="s">
        <v>161</v>
      </c>
      <c r="AW156" s="12" t="s">
        <v>34</v>
      </c>
      <c r="AX156" s="12" t="s">
        <v>78</v>
      </c>
      <c r="AY156" s="145" t="s">
        <v>155</v>
      </c>
    </row>
    <row r="157" spans="2:65" s="13" customFormat="1">
      <c r="B157" s="151"/>
      <c r="D157" s="144" t="s">
        <v>163</v>
      </c>
      <c r="E157" s="152" t="s">
        <v>1</v>
      </c>
      <c r="F157" s="153" t="s">
        <v>167</v>
      </c>
      <c r="H157" s="154">
        <v>1.44</v>
      </c>
      <c r="I157" s="155"/>
      <c r="L157" s="151"/>
      <c r="M157" s="156"/>
      <c r="T157" s="157"/>
      <c r="AT157" s="152" t="s">
        <v>163</v>
      </c>
      <c r="AU157" s="152" t="s">
        <v>161</v>
      </c>
      <c r="AV157" s="13" t="s">
        <v>160</v>
      </c>
      <c r="AW157" s="13" t="s">
        <v>34</v>
      </c>
      <c r="AX157" s="13" t="s">
        <v>86</v>
      </c>
      <c r="AY157" s="152" t="s">
        <v>155</v>
      </c>
    </row>
    <row r="158" spans="2:65" s="11" customFormat="1" ht="22.9" customHeight="1">
      <c r="B158" s="117"/>
      <c r="D158" s="118" t="s">
        <v>77</v>
      </c>
      <c r="E158" s="127" t="s">
        <v>181</v>
      </c>
      <c r="F158" s="127" t="s">
        <v>182</v>
      </c>
      <c r="I158" s="120"/>
      <c r="J158" s="128">
        <f>BK158</f>
        <v>0</v>
      </c>
      <c r="L158" s="117"/>
      <c r="M158" s="122"/>
      <c r="P158" s="123">
        <f>SUM(P159:P195)</f>
        <v>0</v>
      </c>
      <c r="R158" s="123">
        <f>SUM(R159:R195)</f>
        <v>8.2558188400000017</v>
      </c>
      <c r="T158" s="124">
        <f>SUM(T159:T195)</f>
        <v>0</v>
      </c>
      <c r="AR158" s="118" t="s">
        <v>86</v>
      </c>
      <c r="AT158" s="125" t="s">
        <v>77</v>
      </c>
      <c r="AU158" s="125" t="s">
        <v>86</v>
      </c>
      <c r="AY158" s="118" t="s">
        <v>155</v>
      </c>
      <c r="BK158" s="126">
        <f>SUM(BK159:BK195)</f>
        <v>0</v>
      </c>
    </row>
    <row r="159" spans="2:65" s="1" customFormat="1" ht="24.2" customHeight="1">
      <c r="B159" s="31"/>
      <c r="C159" s="129" t="s">
        <v>183</v>
      </c>
      <c r="D159" s="129" t="s">
        <v>157</v>
      </c>
      <c r="E159" s="130" t="s">
        <v>184</v>
      </c>
      <c r="F159" s="131" t="s">
        <v>185</v>
      </c>
      <c r="G159" s="132" t="s">
        <v>90</v>
      </c>
      <c r="H159" s="133">
        <v>60.386000000000003</v>
      </c>
      <c r="I159" s="134"/>
      <c r="J159" s="135">
        <f>ROUND(I159*H159,2)</f>
        <v>0</v>
      </c>
      <c r="K159" s="136"/>
      <c r="L159" s="31"/>
      <c r="M159" s="137" t="s">
        <v>1</v>
      </c>
      <c r="N159" s="138" t="s">
        <v>44</v>
      </c>
      <c r="P159" s="139">
        <f>O159*H159</f>
        <v>0</v>
      </c>
      <c r="Q159" s="139">
        <v>2.5999999999999998E-4</v>
      </c>
      <c r="R159" s="139">
        <f>Q159*H159</f>
        <v>1.570036E-2</v>
      </c>
      <c r="S159" s="139">
        <v>0</v>
      </c>
      <c r="T159" s="140">
        <f>S159*H159</f>
        <v>0</v>
      </c>
      <c r="AR159" s="141" t="s">
        <v>160</v>
      </c>
      <c r="AT159" s="141" t="s">
        <v>157</v>
      </c>
      <c r="AU159" s="141" t="s">
        <v>161</v>
      </c>
      <c r="AY159" s="16" t="s">
        <v>155</v>
      </c>
      <c r="BE159" s="142">
        <f>IF(N159="základní",J159,0)</f>
        <v>0</v>
      </c>
      <c r="BF159" s="142">
        <f>IF(N159="snížená",J159,0)</f>
        <v>0</v>
      </c>
      <c r="BG159" s="142">
        <f>IF(N159="zákl. přenesená",J159,0)</f>
        <v>0</v>
      </c>
      <c r="BH159" s="142">
        <f>IF(N159="sníž. přenesená",J159,0)</f>
        <v>0</v>
      </c>
      <c r="BI159" s="142">
        <f>IF(N159="nulová",J159,0)</f>
        <v>0</v>
      </c>
      <c r="BJ159" s="16" t="s">
        <v>161</v>
      </c>
      <c r="BK159" s="142">
        <f>ROUND(I159*H159,2)</f>
        <v>0</v>
      </c>
      <c r="BL159" s="16" t="s">
        <v>160</v>
      </c>
      <c r="BM159" s="141" t="s">
        <v>186</v>
      </c>
    </row>
    <row r="160" spans="2:65" s="12" customFormat="1">
      <c r="B160" s="143"/>
      <c r="D160" s="144" t="s">
        <v>163</v>
      </c>
      <c r="E160" s="145" t="s">
        <v>1</v>
      </c>
      <c r="F160" s="146" t="s">
        <v>100</v>
      </c>
      <c r="H160" s="147">
        <v>60.386000000000003</v>
      </c>
      <c r="I160" s="148"/>
      <c r="L160" s="143"/>
      <c r="M160" s="149"/>
      <c r="T160" s="150"/>
      <c r="AT160" s="145" t="s">
        <v>163</v>
      </c>
      <c r="AU160" s="145" t="s">
        <v>161</v>
      </c>
      <c r="AV160" s="12" t="s">
        <v>161</v>
      </c>
      <c r="AW160" s="12" t="s">
        <v>34</v>
      </c>
      <c r="AX160" s="12" t="s">
        <v>86</v>
      </c>
      <c r="AY160" s="145" t="s">
        <v>155</v>
      </c>
    </row>
    <row r="161" spans="2:65" s="1" customFormat="1" ht="24.2" customHeight="1">
      <c r="B161" s="31"/>
      <c r="C161" s="129" t="s">
        <v>181</v>
      </c>
      <c r="D161" s="129" t="s">
        <v>157</v>
      </c>
      <c r="E161" s="130" t="s">
        <v>187</v>
      </c>
      <c r="F161" s="131" t="s">
        <v>188</v>
      </c>
      <c r="G161" s="132" t="s">
        <v>90</v>
      </c>
      <c r="H161" s="133">
        <v>60.386000000000003</v>
      </c>
      <c r="I161" s="134"/>
      <c r="J161" s="135">
        <f>ROUND(I161*H161,2)</f>
        <v>0</v>
      </c>
      <c r="K161" s="136"/>
      <c r="L161" s="31"/>
      <c r="M161" s="137" t="s">
        <v>1</v>
      </c>
      <c r="N161" s="138" t="s">
        <v>44</v>
      </c>
      <c r="P161" s="139">
        <f>O161*H161</f>
        <v>0</v>
      </c>
      <c r="Q161" s="139">
        <v>4.3800000000000002E-3</v>
      </c>
      <c r="R161" s="139">
        <f>Q161*H161</f>
        <v>0.26449068000000003</v>
      </c>
      <c r="S161" s="139">
        <v>0</v>
      </c>
      <c r="T161" s="140">
        <f>S161*H161</f>
        <v>0</v>
      </c>
      <c r="AR161" s="141" t="s">
        <v>160</v>
      </c>
      <c r="AT161" s="141" t="s">
        <v>157</v>
      </c>
      <c r="AU161" s="141" t="s">
        <v>161</v>
      </c>
      <c r="AY161" s="16" t="s">
        <v>155</v>
      </c>
      <c r="BE161" s="142">
        <f>IF(N161="základní",J161,0)</f>
        <v>0</v>
      </c>
      <c r="BF161" s="142">
        <f>IF(N161="snížená",J161,0)</f>
        <v>0</v>
      </c>
      <c r="BG161" s="142">
        <f>IF(N161="zákl. přenesená",J161,0)</f>
        <v>0</v>
      </c>
      <c r="BH161" s="142">
        <f>IF(N161="sníž. přenesená",J161,0)</f>
        <v>0</v>
      </c>
      <c r="BI161" s="142">
        <f>IF(N161="nulová",J161,0)</f>
        <v>0</v>
      </c>
      <c r="BJ161" s="16" t="s">
        <v>161</v>
      </c>
      <c r="BK161" s="142">
        <f>ROUND(I161*H161,2)</f>
        <v>0</v>
      </c>
      <c r="BL161" s="16" t="s">
        <v>160</v>
      </c>
      <c r="BM161" s="141" t="s">
        <v>189</v>
      </c>
    </row>
    <row r="162" spans="2:65" s="12" customFormat="1">
      <c r="B162" s="143"/>
      <c r="D162" s="144" t="s">
        <v>163</v>
      </c>
      <c r="E162" s="145" t="s">
        <v>1</v>
      </c>
      <c r="F162" s="146" t="s">
        <v>100</v>
      </c>
      <c r="H162" s="147">
        <v>60.386000000000003</v>
      </c>
      <c r="I162" s="148"/>
      <c r="L162" s="143"/>
      <c r="M162" s="149"/>
      <c r="T162" s="150"/>
      <c r="AT162" s="145" t="s">
        <v>163</v>
      </c>
      <c r="AU162" s="145" t="s">
        <v>161</v>
      </c>
      <c r="AV162" s="12" t="s">
        <v>161</v>
      </c>
      <c r="AW162" s="12" t="s">
        <v>34</v>
      </c>
      <c r="AX162" s="12" t="s">
        <v>86</v>
      </c>
      <c r="AY162" s="145" t="s">
        <v>155</v>
      </c>
    </row>
    <row r="163" spans="2:65" s="1" customFormat="1" ht="24.2" customHeight="1">
      <c r="B163" s="31"/>
      <c r="C163" s="129" t="s">
        <v>190</v>
      </c>
      <c r="D163" s="129" t="s">
        <v>157</v>
      </c>
      <c r="E163" s="130" t="s">
        <v>191</v>
      </c>
      <c r="F163" s="131" t="s">
        <v>192</v>
      </c>
      <c r="G163" s="132" t="s">
        <v>90</v>
      </c>
      <c r="H163" s="133">
        <v>60.386000000000003</v>
      </c>
      <c r="I163" s="134"/>
      <c r="J163" s="135">
        <f>ROUND(I163*H163,2)</f>
        <v>0</v>
      </c>
      <c r="K163" s="136"/>
      <c r="L163" s="31"/>
      <c r="M163" s="137" t="s">
        <v>1</v>
      </c>
      <c r="N163" s="138" t="s">
        <v>44</v>
      </c>
      <c r="P163" s="139">
        <f>O163*H163</f>
        <v>0</v>
      </c>
      <c r="Q163" s="139">
        <v>3.0000000000000001E-3</v>
      </c>
      <c r="R163" s="139">
        <f>Q163*H163</f>
        <v>0.18115800000000001</v>
      </c>
      <c r="S163" s="139">
        <v>0</v>
      </c>
      <c r="T163" s="140">
        <f>S163*H163</f>
        <v>0</v>
      </c>
      <c r="AR163" s="141" t="s">
        <v>160</v>
      </c>
      <c r="AT163" s="141" t="s">
        <v>157</v>
      </c>
      <c r="AU163" s="141" t="s">
        <v>161</v>
      </c>
      <c r="AY163" s="16" t="s">
        <v>155</v>
      </c>
      <c r="BE163" s="142">
        <f>IF(N163="základní",J163,0)</f>
        <v>0</v>
      </c>
      <c r="BF163" s="142">
        <f>IF(N163="snížená",J163,0)</f>
        <v>0</v>
      </c>
      <c r="BG163" s="142">
        <f>IF(N163="zákl. přenesená",J163,0)</f>
        <v>0</v>
      </c>
      <c r="BH163" s="142">
        <f>IF(N163="sníž. přenesená",J163,0)</f>
        <v>0</v>
      </c>
      <c r="BI163" s="142">
        <f>IF(N163="nulová",J163,0)</f>
        <v>0</v>
      </c>
      <c r="BJ163" s="16" t="s">
        <v>161</v>
      </c>
      <c r="BK163" s="142">
        <f>ROUND(I163*H163,2)</f>
        <v>0</v>
      </c>
      <c r="BL163" s="16" t="s">
        <v>160</v>
      </c>
      <c r="BM163" s="141" t="s">
        <v>193</v>
      </c>
    </row>
    <row r="164" spans="2:65" s="12" customFormat="1">
      <c r="B164" s="143"/>
      <c r="D164" s="144" t="s">
        <v>163</v>
      </c>
      <c r="E164" s="145" t="s">
        <v>1</v>
      </c>
      <c r="F164" s="146" t="s">
        <v>100</v>
      </c>
      <c r="H164" s="147">
        <v>60.386000000000003</v>
      </c>
      <c r="I164" s="148"/>
      <c r="L164" s="143"/>
      <c r="M164" s="149"/>
      <c r="T164" s="150"/>
      <c r="AT164" s="145" t="s">
        <v>163</v>
      </c>
      <c r="AU164" s="145" t="s">
        <v>161</v>
      </c>
      <c r="AV164" s="12" t="s">
        <v>161</v>
      </c>
      <c r="AW164" s="12" t="s">
        <v>34</v>
      </c>
      <c r="AX164" s="12" t="s">
        <v>86</v>
      </c>
      <c r="AY164" s="145" t="s">
        <v>155</v>
      </c>
    </row>
    <row r="165" spans="2:65" s="1" customFormat="1" ht="24.2" customHeight="1">
      <c r="B165" s="31"/>
      <c r="C165" s="129" t="s">
        <v>194</v>
      </c>
      <c r="D165" s="129" t="s">
        <v>157</v>
      </c>
      <c r="E165" s="130" t="s">
        <v>195</v>
      </c>
      <c r="F165" s="131" t="s">
        <v>196</v>
      </c>
      <c r="G165" s="132" t="s">
        <v>90</v>
      </c>
      <c r="H165" s="133">
        <v>201.54</v>
      </c>
      <c r="I165" s="134"/>
      <c r="J165" s="135">
        <f>ROUND(I165*H165,2)</f>
        <v>0</v>
      </c>
      <c r="K165" s="136"/>
      <c r="L165" s="31"/>
      <c r="M165" s="137" t="s">
        <v>1</v>
      </c>
      <c r="N165" s="138" t="s">
        <v>44</v>
      </c>
      <c r="P165" s="139">
        <f>O165*H165</f>
        <v>0</v>
      </c>
      <c r="Q165" s="139">
        <v>2.5999999999999998E-4</v>
      </c>
      <c r="R165" s="139">
        <f>Q165*H165</f>
        <v>5.2400399999999993E-2</v>
      </c>
      <c r="S165" s="139">
        <v>0</v>
      </c>
      <c r="T165" s="140">
        <f>S165*H165</f>
        <v>0</v>
      </c>
      <c r="AR165" s="141" t="s">
        <v>160</v>
      </c>
      <c r="AT165" s="141" t="s">
        <v>157</v>
      </c>
      <c r="AU165" s="141" t="s">
        <v>161</v>
      </c>
      <c r="AY165" s="16" t="s">
        <v>155</v>
      </c>
      <c r="BE165" s="142">
        <f>IF(N165="základní",J165,0)</f>
        <v>0</v>
      </c>
      <c r="BF165" s="142">
        <f>IF(N165="snížená",J165,0)</f>
        <v>0</v>
      </c>
      <c r="BG165" s="142">
        <f>IF(N165="zákl. přenesená",J165,0)</f>
        <v>0</v>
      </c>
      <c r="BH165" s="142">
        <f>IF(N165="sníž. přenesená",J165,0)</f>
        <v>0</v>
      </c>
      <c r="BI165" s="142">
        <f>IF(N165="nulová",J165,0)</f>
        <v>0</v>
      </c>
      <c r="BJ165" s="16" t="s">
        <v>161</v>
      </c>
      <c r="BK165" s="142">
        <f>ROUND(I165*H165,2)</f>
        <v>0</v>
      </c>
      <c r="BL165" s="16" t="s">
        <v>160</v>
      </c>
      <c r="BM165" s="141" t="s">
        <v>197</v>
      </c>
    </row>
    <row r="166" spans="2:65" s="12" customFormat="1">
      <c r="B166" s="143"/>
      <c r="D166" s="144" t="s">
        <v>163</v>
      </c>
      <c r="E166" s="145" t="s">
        <v>1</v>
      </c>
      <c r="F166" s="146" t="s">
        <v>103</v>
      </c>
      <c r="H166" s="147">
        <v>201.54</v>
      </c>
      <c r="I166" s="148"/>
      <c r="L166" s="143"/>
      <c r="M166" s="149"/>
      <c r="T166" s="150"/>
      <c r="AT166" s="145" t="s">
        <v>163</v>
      </c>
      <c r="AU166" s="145" t="s">
        <v>161</v>
      </c>
      <c r="AV166" s="12" t="s">
        <v>161</v>
      </c>
      <c r="AW166" s="12" t="s">
        <v>34</v>
      </c>
      <c r="AX166" s="12" t="s">
        <v>86</v>
      </c>
      <c r="AY166" s="145" t="s">
        <v>155</v>
      </c>
    </row>
    <row r="167" spans="2:65" s="1" customFormat="1" ht="24.2" customHeight="1">
      <c r="B167" s="31"/>
      <c r="C167" s="129" t="s">
        <v>198</v>
      </c>
      <c r="D167" s="129" t="s">
        <v>157</v>
      </c>
      <c r="E167" s="130" t="s">
        <v>199</v>
      </c>
      <c r="F167" s="131" t="s">
        <v>200</v>
      </c>
      <c r="G167" s="132" t="s">
        <v>90</v>
      </c>
      <c r="H167" s="133">
        <v>201.54</v>
      </c>
      <c r="I167" s="134"/>
      <c r="J167" s="135">
        <f>ROUND(I167*H167,2)</f>
        <v>0</v>
      </c>
      <c r="K167" s="136"/>
      <c r="L167" s="31"/>
      <c r="M167" s="137" t="s">
        <v>1</v>
      </c>
      <c r="N167" s="138" t="s">
        <v>44</v>
      </c>
      <c r="P167" s="139">
        <f>O167*H167</f>
        <v>0</v>
      </c>
      <c r="Q167" s="139">
        <v>4.3800000000000002E-3</v>
      </c>
      <c r="R167" s="139">
        <f>Q167*H167</f>
        <v>0.88274520000000001</v>
      </c>
      <c r="S167" s="139">
        <v>0</v>
      </c>
      <c r="T167" s="140">
        <f>S167*H167</f>
        <v>0</v>
      </c>
      <c r="AR167" s="141" t="s">
        <v>160</v>
      </c>
      <c r="AT167" s="141" t="s">
        <v>157</v>
      </c>
      <c r="AU167" s="141" t="s">
        <v>161</v>
      </c>
      <c r="AY167" s="16" t="s">
        <v>155</v>
      </c>
      <c r="BE167" s="142">
        <f>IF(N167="základní",J167,0)</f>
        <v>0</v>
      </c>
      <c r="BF167" s="142">
        <f>IF(N167="snížená",J167,0)</f>
        <v>0</v>
      </c>
      <c r="BG167" s="142">
        <f>IF(N167="zákl. přenesená",J167,0)</f>
        <v>0</v>
      </c>
      <c r="BH167" s="142">
        <f>IF(N167="sníž. přenesená",J167,0)</f>
        <v>0</v>
      </c>
      <c r="BI167" s="142">
        <f>IF(N167="nulová",J167,0)</f>
        <v>0</v>
      </c>
      <c r="BJ167" s="16" t="s">
        <v>161</v>
      </c>
      <c r="BK167" s="142">
        <f>ROUND(I167*H167,2)</f>
        <v>0</v>
      </c>
      <c r="BL167" s="16" t="s">
        <v>160</v>
      </c>
      <c r="BM167" s="141" t="s">
        <v>201</v>
      </c>
    </row>
    <row r="168" spans="2:65" s="12" customFormat="1">
      <c r="B168" s="143"/>
      <c r="D168" s="144" t="s">
        <v>163</v>
      </c>
      <c r="E168" s="145" t="s">
        <v>1</v>
      </c>
      <c r="F168" s="146" t="s">
        <v>103</v>
      </c>
      <c r="H168" s="147">
        <v>201.54</v>
      </c>
      <c r="I168" s="148"/>
      <c r="L168" s="143"/>
      <c r="M168" s="149"/>
      <c r="T168" s="150"/>
      <c r="AT168" s="145" t="s">
        <v>163</v>
      </c>
      <c r="AU168" s="145" t="s">
        <v>161</v>
      </c>
      <c r="AV168" s="12" t="s">
        <v>161</v>
      </c>
      <c r="AW168" s="12" t="s">
        <v>34</v>
      </c>
      <c r="AX168" s="12" t="s">
        <v>86</v>
      </c>
      <c r="AY168" s="145" t="s">
        <v>155</v>
      </c>
    </row>
    <row r="169" spans="2:65" s="1" customFormat="1" ht="24.2" customHeight="1">
      <c r="B169" s="31"/>
      <c r="C169" s="129" t="s">
        <v>202</v>
      </c>
      <c r="D169" s="129" t="s">
        <v>157</v>
      </c>
      <c r="E169" s="130" t="s">
        <v>203</v>
      </c>
      <c r="F169" s="131" t="s">
        <v>204</v>
      </c>
      <c r="G169" s="132" t="s">
        <v>90</v>
      </c>
      <c r="H169" s="133">
        <v>176.976</v>
      </c>
      <c r="I169" s="134"/>
      <c r="J169" s="135">
        <f>ROUND(I169*H169,2)</f>
        <v>0</v>
      </c>
      <c r="K169" s="136"/>
      <c r="L169" s="31"/>
      <c r="M169" s="137" t="s">
        <v>1</v>
      </c>
      <c r="N169" s="138" t="s">
        <v>44</v>
      </c>
      <c r="P169" s="139">
        <f>O169*H169</f>
        <v>0</v>
      </c>
      <c r="Q169" s="139">
        <v>3.0000000000000001E-3</v>
      </c>
      <c r="R169" s="139">
        <f>Q169*H169</f>
        <v>0.53092799999999996</v>
      </c>
      <c r="S169" s="139">
        <v>0</v>
      </c>
      <c r="T169" s="140">
        <f>S169*H169</f>
        <v>0</v>
      </c>
      <c r="AR169" s="141" t="s">
        <v>160</v>
      </c>
      <c r="AT169" s="141" t="s">
        <v>157</v>
      </c>
      <c r="AU169" s="141" t="s">
        <v>161</v>
      </c>
      <c r="AY169" s="16" t="s">
        <v>155</v>
      </c>
      <c r="BE169" s="142">
        <f>IF(N169="základní",J169,0)</f>
        <v>0</v>
      </c>
      <c r="BF169" s="142">
        <f>IF(N169="snížená",J169,0)</f>
        <v>0</v>
      </c>
      <c r="BG169" s="142">
        <f>IF(N169="zákl. přenesená",J169,0)</f>
        <v>0</v>
      </c>
      <c r="BH169" s="142">
        <f>IF(N169="sníž. přenesená",J169,0)</f>
        <v>0</v>
      </c>
      <c r="BI169" s="142">
        <f>IF(N169="nulová",J169,0)</f>
        <v>0</v>
      </c>
      <c r="BJ169" s="16" t="s">
        <v>161</v>
      </c>
      <c r="BK169" s="142">
        <f>ROUND(I169*H169,2)</f>
        <v>0</v>
      </c>
      <c r="BL169" s="16" t="s">
        <v>160</v>
      </c>
      <c r="BM169" s="141" t="s">
        <v>205</v>
      </c>
    </row>
    <row r="170" spans="2:65" s="12" customFormat="1">
      <c r="B170" s="143"/>
      <c r="D170" s="144" t="s">
        <v>163</v>
      </c>
      <c r="E170" s="145" t="s">
        <v>1</v>
      </c>
      <c r="F170" s="146" t="s">
        <v>103</v>
      </c>
      <c r="H170" s="147">
        <v>201.54</v>
      </c>
      <c r="I170" s="148"/>
      <c r="L170" s="143"/>
      <c r="M170" s="149"/>
      <c r="T170" s="150"/>
      <c r="AT170" s="145" t="s">
        <v>163</v>
      </c>
      <c r="AU170" s="145" t="s">
        <v>161</v>
      </c>
      <c r="AV170" s="12" t="s">
        <v>161</v>
      </c>
      <c r="AW170" s="12" t="s">
        <v>34</v>
      </c>
      <c r="AX170" s="12" t="s">
        <v>78</v>
      </c>
      <c r="AY170" s="145" t="s">
        <v>155</v>
      </c>
    </row>
    <row r="171" spans="2:65" s="12" customFormat="1">
      <c r="B171" s="143"/>
      <c r="D171" s="144" t="s">
        <v>163</v>
      </c>
      <c r="E171" s="145" t="s">
        <v>1</v>
      </c>
      <c r="F171" s="146" t="s">
        <v>206</v>
      </c>
      <c r="H171" s="147">
        <v>-24.564</v>
      </c>
      <c r="I171" s="148"/>
      <c r="L171" s="143"/>
      <c r="M171" s="149"/>
      <c r="T171" s="150"/>
      <c r="AT171" s="145" t="s">
        <v>163</v>
      </c>
      <c r="AU171" s="145" t="s">
        <v>161</v>
      </c>
      <c r="AV171" s="12" t="s">
        <v>161</v>
      </c>
      <c r="AW171" s="12" t="s">
        <v>34</v>
      </c>
      <c r="AX171" s="12" t="s">
        <v>78</v>
      </c>
      <c r="AY171" s="145" t="s">
        <v>155</v>
      </c>
    </row>
    <row r="172" spans="2:65" s="13" customFormat="1">
      <c r="B172" s="151"/>
      <c r="D172" s="144" t="s">
        <v>163</v>
      </c>
      <c r="E172" s="152" t="s">
        <v>1</v>
      </c>
      <c r="F172" s="153" t="s">
        <v>167</v>
      </c>
      <c r="H172" s="154">
        <v>176.976</v>
      </c>
      <c r="I172" s="155"/>
      <c r="L172" s="151"/>
      <c r="M172" s="156"/>
      <c r="T172" s="157"/>
      <c r="AT172" s="152" t="s">
        <v>163</v>
      </c>
      <c r="AU172" s="152" t="s">
        <v>161</v>
      </c>
      <c r="AV172" s="13" t="s">
        <v>160</v>
      </c>
      <c r="AW172" s="13" t="s">
        <v>34</v>
      </c>
      <c r="AX172" s="13" t="s">
        <v>86</v>
      </c>
      <c r="AY172" s="152" t="s">
        <v>155</v>
      </c>
    </row>
    <row r="173" spans="2:65" s="1" customFormat="1" ht="24.2" customHeight="1">
      <c r="B173" s="31"/>
      <c r="C173" s="129" t="s">
        <v>207</v>
      </c>
      <c r="D173" s="129" t="s">
        <v>157</v>
      </c>
      <c r="E173" s="130" t="s">
        <v>208</v>
      </c>
      <c r="F173" s="131" t="s">
        <v>209</v>
      </c>
      <c r="G173" s="132" t="s">
        <v>90</v>
      </c>
      <c r="H173" s="133">
        <v>29.7</v>
      </c>
      <c r="I173" s="134"/>
      <c r="J173" s="135">
        <f>ROUND(I173*H173,2)</f>
        <v>0</v>
      </c>
      <c r="K173" s="136"/>
      <c r="L173" s="31"/>
      <c r="M173" s="137" t="s">
        <v>1</v>
      </c>
      <c r="N173" s="138" t="s">
        <v>44</v>
      </c>
      <c r="P173" s="139">
        <f>O173*H173</f>
        <v>0</v>
      </c>
      <c r="Q173" s="139">
        <v>1.54E-2</v>
      </c>
      <c r="R173" s="139">
        <f>Q173*H173</f>
        <v>0.45738000000000001</v>
      </c>
      <c r="S173" s="139">
        <v>0</v>
      </c>
      <c r="T173" s="140">
        <f>S173*H173</f>
        <v>0</v>
      </c>
      <c r="AR173" s="141" t="s">
        <v>160</v>
      </c>
      <c r="AT173" s="141" t="s">
        <v>157</v>
      </c>
      <c r="AU173" s="141" t="s">
        <v>161</v>
      </c>
      <c r="AY173" s="16" t="s">
        <v>155</v>
      </c>
      <c r="BE173" s="142">
        <f>IF(N173="základní",J173,0)</f>
        <v>0</v>
      </c>
      <c r="BF173" s="142">
        <f>IF(N173="snížená",J173,0)</f>
        <v>0</v>
      </c>
      <c r="BG173" s="142">
        <f>IF(N173="zákl. přenesená",J173,0)</f>
        <v>0</v>
      </c>
      <c r="BH173" s="142">
        <f>IF(N173="sníž. přenesená",J173,0)</f>
        <v>0</v>
      </c>
      <c r="BI173" s="142">
        <f>IF(N173="nulová",J173,0)</f>
        <v>0</v>
      </c>
      <c r="BJ173" s="16" t="s">
        <v>161</v>
      </c>
      <c r="BK173" s="142">
        <f>ROUND(I173*H173,2)</f>
        <v>0</v>
      </c>
      <c r="BL173" s="16" t="s">
        <v>160</v>
      </c>
      <c r="BM173" s="141" t="s">
        <v>210</v>
      </c>
    </row>
    <row r="174" spans="2:65" s="14" customFormat="1">
      <c r="B174" s="158"/>
      <c r="D174" s="144" t="s">
        <v>163</v>
      </c>
      <c r="E174" s="159" t="s">
        <v>1</v>
      </c>
      <c r="F174" s="160" t="s">
        <v>211</v>
      </c>
      <c r="H174" s="159" t="s">
        <v>1</v>
      </c>
      <c r="I174" s="161"/>
      <c r="L174" s="158"/>
      <c r="M174" s="162"/>
      <c r="T174" s="163"/>
      <c r="AT174" s="159" t="s">
        <v>163</v>
      </c>
      <c r="AU174" s="159" t="s">
        <v>161</v>
      </c>
      <c r="AV174" s="14" t="s">
        <v>86</v>
      </c>
      <c r="AW174" s="14" t="s">
        <v>34</v>
      </c>
      <c r="AX174" s="14" t="s">
        <v>78</v>
      </c>
      <c r="AY174" s="159" t="s">
        <v>155</v>
      </c>
    </row>
    <row r="175" spans="2:65" s="12" customFormat="1">
      <c r="B175" s="143"/>
      <c r="D175" s="144" t="s">
        <v>163</v>
      </c>
      <c r="E175" s="145" t="s">
        <v>1</v>
      </c>
      <c r="F175" s="146" t="s">
        <v>212</v>
      </c>
      <c r="H175" s="147">
        <v>17.8</v>
      </c>
      <c r="I175" s="148"/>
      <c r="L175" s="143"/>
      <c r="M175" s="149"/>
      <c r="T175" s="150"/>
      <c r="AT175" s="145" t="s">
        <v>163</v>
      </c>
      <c r="AU175" s="145" t="s">
        <v>161</v>
      </c>
      <c r="AV175" s="12" t="s">
        <v>161</v>
      </c>
      <c r="AW175" s="12" t="s">
        <v>34</v>
      </c>
      <c r="AX175" s="12" t="s">
        <v>78</v>
      </c>
      <c r="AY175" s="145" t="s">
        <v>155</v>
      </c>
    </row>
    <row r="176" spans="2:65" s="14" customFormat="1">
      <c r="B176" s="158"/>
      <c r="D176" s="144" t="s">
        <v>163</v>
      </c>
      <c r="E176" s="159" t="s">
        <v>1</v>
      </c>
      <c r="F176" s="160" t="s">
        <v>213</v>
      </c>
      <c r="H176" s="159" t="s">
        <v>1</v>
      </c>
      <c r="I176" s="161"/>
      <c r="L176" s="158"/>
      <c r="M176" s="162"/>
      <c r="T176" s="163"/>
      <c r="AT176" s="159" t="s">
        <v>163</v>
      </c>
      <c r="AU176" s="159" t="s">
        <v>161</v>
      </c>
      <c r="AV176" s="14" t="s">
        <v>86</v>
      </c>
      <c r="AW176" s="14" t="s">
        <v>34</v>
      </c>
      <c r="AX176" s="14" t="s">
        <v>78</v>
      </c>
      <c r="AY176" s="159" t="s">
        <v>155</v>
      </c>
    </row>
    <row r="177" spans="2:65" s="12" customFormat="1">
      <c r="B177" s="143"/>
      <c r="D177" s="144" t="s">
        <v>163</v>
      </c>
      <c r="E177" s="145" t="s">
        <v>1</v>
      </c>
      <c r="F177" s="146" t="s">
        <v>214</v>
      </c>
      <c r="H177" s="147">
        <v>11.9</v>
      </c>
      <c r="I177" s="148"/>
      <c r="L177" s="143"/>
      <c r="M177" s="149"/>
      <c r="T177" s="150"/>
      <c r="AT177" s="145" t="s">
        <v>163</v>
      </c>
      <c r="AU177" s="145" t="s">
        <v>161</v>
      </c>
      <c r="AV177" s="12" t="s">
        <v>161</v>
      </c>
      <c r="AW177" s="12" t="s">
        <v>34</v>
      </c>
      <c r="AX177" s="12" t="s">
        <v>78</v>
      </c>
      <c r="AY177" s="145" t="s">
        <v>155</v>
      </c>
    </row>
    <row r="178" spans="2:65" s="13" customFormat="1">
      <c r="B178" s="151"/>
      <c r="D178" s="144" t="s">
        <v>163</v>
      </c>
      <c r="E178" s="152" t="s">
        <v>1</v>
      </c>
      <c r="F178" s="153" t="s">
        <v>167</v>
      </c>
      <c r="H178" s="154">
        <v>29.7</v>
      </c>
      <c r="I178" s="155"/>
      <c r="L178" s="151"/>
      <c r="M178" s="156"/>
      <c r="T178" s="157"/>
      <c r="AT178" s="152" t="s">
        <v>163</v>
      </c>
      <c r="AU178" s="152" t="s">
        <v>161</v>
      </c>
      <c r="AV178" s="13" t="s">
        <v>160</v>
      </c>
      <c r="AW178" s="13" t="s">
        <v>34</v>
      </c>
      <c r="AX178" s="13" t="s">
        <v>86</v>
      </c>
      <c r="AY178" s="152" t="s">
        <v>155</v>
      </c>
    </row>
    <row r="179" spans="2:65" s="1" customFormat="1" ht="24.2" customHeight="1">
      <c r="B179" s="31"/>
      <c r="C179" s="129" t="s">
        <v>8</v>
      </c>
      <c r="D179" s="129" t="s">
        <v>157</v>
      </c>
      <c r="E179" s="130" t="s">
        <v>215</v>
      </c>
      <c r="F179" s="131" t="s">
        <v>216</v>
      </c>
      <c r="G179" s="132" t="s">
        <v>90</v>
      </c>
      <c r="H179" s="133">
        <v>4</v>
      </c>
      <c r="I179" s="134"/>
      <c r="J179" s="135">
        <f>ROUND(I179*H179,2)</f>
        <v>0</v>
      </c>
      <c r="K179" s="136"/>
      <c r="L179" s="31"/>
      <c r="M179" s="137" t="s">
        <v>1</v>
      </c>
      <c r="N179" s="138" t="s">
        <v>44</v>
      </c>
      <c r="P179" s="139">
        <f>O179*H179</f>
        <v>0</v>
      </c>
      <c r="Q179" s="139">
        <v>3.8899999999999997E-2</v>
      </c>
      <c r="R179" s="139">
        <f>Q179*H179</f>
        <v>0.15559999999999999</v>
      </c>
      <c r="S179" s="139">
        <v>0</v>
      </c>
      <c r="T179" s="140">
        <f>S179*H179</f>
        <v>0</v>
      </c>
      <c r="AR179" s="141" t="s">
        <v>160</v>
      </c>
      <c r="AT179" s="141" t="s">
        <v>157</v>
      </c>
      <c r="AU179" s="141" t="s">
        <v>161</v>
      </c>
      <c r="AY179" s="16" t="s">
        <v>155</v>
      </c>
      <c r="BE179" s="142">
        <f>IF(N179="základní",J179,0)</f>
        <v>0</v>
      </c>
      <c r="BF179" s="142">
        <f>IF(N179="snížená",J179,0)</f>
        <v>0</v>
      </c>
      <c r="BG179" s="142">
        <f>IF(N179="zákl. přenesená",J179,0)</f>
        <v>0</v>
      </c>
      <c r="BH179" s="142">
        <f>IF(N179="sníž. přenesená",J179,0)</f>
        <v>0</v>
      </c>
      <c r="BI179" s="142">
        <f>IF(N179="nulová",J179,0)</f>
        <v>0</v>
      </c>
      <c r="BJ179" s="16" t="s">
        <v>161</v>
      </c>
      <c r="BK179" s="142">
        <f>ROUND(I179*H179,2)</f>
        <v>0</v>
      </c>
      <c r="BL179" s="16" t="s">
        <v>160</v>
      </c>
      <c r="BM179" s="141" t="s">
        <v>217</v>
      </c>
    </row>
    <row r="180" spans="2:65" s="12" customFormat="1">
      <c r="B180" s="143"/>
      <c r="D180" s="144" t="s">
        <v>163</v>
      </c>
      <c r="E180" s="145" t="s">
        <v>1</v>
      </c>
      <c r="F180" s="146" t="s">
        <v>218</v>
      </c>
      <c r="H180" s="147">
        <v>2</v>
      </c>
      <c r="I180" s="148"/>
      <c r="L180" s="143"/>
      <c r="M180" s="149"/>
      <c r="T180" s="150"/>
      <c r="AT180" s="145" t="s">
        <v>163</v>
      </c>
      <c r="AU180" s="145" t="s">
        <v>161</v>
      </c>
      <c r="AV180" s="12" t="s">
        <v>161</v>
      </c>
      <c r="AW180" s="12" t="s">
        <v>34</v>
      </c>
      <c r="AX180" s="12" t="s">
        <v>78</v>
      </c>
      <c r="AY180" s="145" t="s">
        <v>155</v>
      </c>
    </row>
    <row r="181" spans="2:65" s="12" customFormat="1">
      <c r="B181" s="143"/>
      <c r="D181" s="144" t="s">
        <v>163</v>
      </c>
      <c r="E181" s="145" t="s">
        <v>1</v>
      </c>
      <c r="F181" s="146" t="s">
        <v>219</v>
      </c>
      <c r="H181" s="147">
        <v>2</v>
      </c>
      <c r="I181" s="148"/>
      <c r="L181" s="143"/>
      <c r="M181" s="149"/>
      <c r="T181" s="150"/>
      <c r="AT181" s="145" t="s">
        <v>163</v>
      </c>
      <c r="AU181" s="145" t="s">
        <v>161</v>
      </c>
      <c r="AV181" s="12" t="s">
        <v>161</v>
      </c>
      <c r="AW181" s="12" t="s">
        <v>34</v>
      </c>
      <c r="AX181" s="12" t="s">
        <v>78</v>
      </c>
      <c r="AY181" s="145" t="s">
        <v>155</v>
      </c>
    </row>
    <row r="182" spans="2:65" s="13" customFormat="1">
      <c r="B182" s="151"/>
      <c r="D182" s="144" t="s">
        <v>163</v>
      </c>
      <c r="E182" s="152" t="s">
        <v>1</v>
      </c>
      <c r="F182" s="153" t="s">
        <v>167</v>
      </c>
      <c r="H182" s="154">
        <v>4</v>
      </c>
      <c r="I182" s="155"/>
      <c r="L182" s="151"/>
      <c r="M182" s="156"/>
      <c r="T182" s="157"/>
      <c r="AT182" s="152" t="s">
        <v>163</v>
      </c>
      <c r="AU182" s="152" t="s">
        <v>161</v>
      </c>
      <c r="AV182" s="13" t="s">
        <v>160</v>
      </c>
      <c r="AW182" s="13" t="s">
        <v>34</v>
      </c>
      <c r="AX182" s="13" t="s">
        <v>86</v>
      </c>
      <c r="AY182" s="152" t="s">
        <v>155</v>
      </c>
    </row>
    <row r="183" spans="2:65" s="1" customFormat="1" ht="24.2" customHeight="1">
      <c r="B183" s="31"/>
      <c r="C183" s="129" t="s">
        <v>220</v>
      </c>
      <c r="D183" s="129" t="s">
        <v>157</v>
      </c>
      <c r="E183" s="130" t="s">
        <v>221</v>
      </c>
      <c r="F183" s="131" t="s">
        <v>222</v>
      </c>
      <c r="G183" s="132" t="s">
        <v>90</v>
      </c>
      <c r="H183" s="133">
        <v>60.386000000000003</v>
      </c>
      <c r="I183" s="134"/>
      <c r="J183" s="135">
        <f>ROUND(I183*H183,2)</f>
        <v>0</v>
      </c>
      <c r="K183" s="136"/>
      <c r="L183" s="31"/>
      <c r="M183" s="137" t="s">
        <v>1</v>
      </c>
      <c r="N183" s="138" t="s">
        <v>44</v>
      </c>
      <c r="P183" s="139">
        <f>O183*H183</f>
        <v>0</v>
      </c>
      <c r="Q183" s="139">
        <v>9.4500000000000001E-2</v>
      </c>
      <c r="R183" s="139">
        <f>Q183*H183</f>
        <v>5.7064770000000005</v>
      </c>
      <c r="S183" s="139">
        <v>0</v>
      </c>
      <c r="T183" s="140">
        <f>S183*H183</f>
        <v>0</v>
      </c>
      <c r="AR183" s="141" t="s">
        <v>160</v>
      </c>
      <c r="AT183" s="141" t="s">
        <v>157</v>
      </c>
      <c r="AU183" s="141" t="s">
        <v>161</v>
      </c>
      <c r="AY183" s="16" t="s">
        <v>155</v>
      </c>
      <c r="BE183" s="142">
        <f>IF(N183="základní",J183,0)</f>
        <v>0</v>
      </c>
      <c r="BF183" s="142">
        <f>IF(N183="snížená",J183,0)</f>
        <v>0</v>
      </c>
      <c r="BG183" s="142">
        <f>IF(N183="zákl. přenesená",J183,0)</f>
        <v>0</v>
      </c>
      <c r="BH183" s="142">
        <f>IF(N183="sníž. přenesená",J183,0)</f>
        <v>0</v>
      </c>
      <c r="BI183" s="142">
        <f>IF(N183="nulová",J183,0)</f>
        <v>0</v>
      </c>
      <c r="BJ183" s="16" t="s">
        <v>161</v>
      </c>
      <c r="BK183" s="142">
        <f>ROUND(I183*H183,2)</f>
        <v>0</v>
      </c>
      <c r="BL183" s="16" t="s">
        <v>160</v>
      </c>
      <c r="BM183" s="141" t="s">
        <v>223</v>
      </c>
    </row>
    <row r="184" spans="2:65" s="12" customFormat="1">
      <c r="B184" s="143"/>
      <c r="D184" s="144" t="s">
        <v>163</v>
      </c>
      <c r="E184" s="145" t="s">
        <v>1</v>
      </c>
      <c r="F184" s="146" t="s">
        <v>100</v>
      </c>
      <c r="H184" s="147">
        <v>60.386000000000003</v>
      </c>
      <c r="I184" s="148"/>
      <c r="L184" s="143"/>
      <c r="M184" s="149"/>
      <c r="T184" s="150"/>
      <c r="AT184" s="145" t="s">
        <v>163</v>
      </c>
      <c r="AU184" s="145" t="s">
        <v>161</v>
      </c>
      <c r="AV184" s="12" t="s">
        <v>161</v>
      </c>
      <c r="AW184" s="12" t="s">
        <v>34</v>
      </c>
      <c r="AX184" s="12" t="s">
        <v>86</v>
      </c>
      <c r="AY184" s="145" t="s">
        <v>155</v>
      </c>
    </row>
    <row r="185" spans="2:65" s="1" customFormat="1" ht="16.5" customHeight="1">
      <c r="B185" s="31"/>
      <c r="C185" s="129" t="s">
        <v>224</v>
      </c>
      <c r="D185" s="129" t="s">
        <v>157</v>
      </c>
      <c r="E185" s="130" t="s">
        <v>225</v>
      </c>
      <c r="F185" s="131" t="s">
        <v>226</v>
      </c>
      <c r="G185" s="132" t="s">
        <v>90</v>
      </c>
      <c r="H185" s="133">
        <v>60.386000000000003</v>
      </c>
      <c r="I185" s="134"/>
      <c r="J185" s="135">
        <f>ROUND(I185*H185,2)</f>
        <v>0</v>
      </c>
      <c r="K185" s="136"/>
      <c r="L185" s="31"/>
      <c r="M185" s="137" t="s">
        <v>1</v>
      </c>
      <c r="N185" s="138" t="s">
        <v>44</v>
      </c>
      <c r="P185" s="139">
        <f>O185*H185</f>
        <v>0</v>
      </c>
      <c r="Q185" s="139">
        <v>1.2E-4</v>
      </c>
      <c r="R185" s="139">
        <f>Q185*H185</f>
        <v>7.2463200000000005E-3</v>
      </c>
      <c r="S185" s="139">
        <v>0</v>
      </c>
      <c r="T185" s="140">
        <f>S185*H185</f>
        <v>0</v>
      </c>
      <c r="AR185" s="141" t="s">
        <v>160</v>
      </c>
      <c r="AT185" s="141" t="s">
        <v>157</v>
      </c>
      <c r="AU185" s="141" t="s">
        <v>161</v>
      </c>
      <c r="AY185" s="16" t="s">
        <v>155</v>
      </c>
      <c r="BE185" s="142">
        <f>IF(N185="základní",J185,0)</f>
        <v>0</v>
      </c>
      <c r="BF185" s="142">
        <f>IF(N185="snížená",J185,0)</f>
        <v>0</v>
      </c>
      <c r="BG185" s="142">
        <f>IF(N185="zákl. přenesená",J185,0)</f>
        <v>0</v>
      </c>
      <c r="BH185" s="142">
        <f>IF(N185="sníž. přenesená",J185,0)</f>
        <v>0</v>
      </c>
      <c r="BI185" s="142">
        <f>IF(N185="nulová",J185,0)</f>
        <v>0</v>
      </c>
      <c r="BJ185" s="16" t="s">
        <v>161</v>
      </c>
      <c r="BK185" s="142">
        <f>ROUND(I185*H185,2)</f>
        <v>0</v>
      </c>
      <c r="BL185" s="16" t="s">
        <v>160</v>
      </c>
      <c r="BM185" s="141" t="s">
        <v>227</v>
      </c>
    </row>
    <row r="186" spans="2:65" s="12" customFormat="1">
      <c r="B186" s="143"/>
      <c r="D186" s="144" t="s">
        <v>163</v>
      </c>
      <c r="E186" s="145" t="s">
        <v>1</v>
      </c>
      <c r="F186" s="146" t="s">
        <v>100</v>
      </c>
      <c r="H186" s="147">
        <v>60.386000000000003</v>
      </c>
      <c r="I186" s="148"/>
      <c r="L186" s="143"/>
      <c r="M186" s="149"/>
      <c r="T186" s="150"/>
      <c r="AT186" s="145" t="s">
        <v>163</v>
      </c>
      <c r="AU186" s="145" t="s">
        <v>161</v>
      </c>
      <c r="AV186" s="12" t="s">
        <v>161</v>
      </c>
      <c r="AW186" s="12" t="s">
        <v>34</v>
      </c>
      <c r="AX186" s="12" t="s">
        <v>86</v>
      </c>
      <c r="AY186" s="145" t="s">
        <v>155</v>
      </c>
    </row>
    <row r="187" spans="2:65" s="1" customFormat="1" ht="33" customHeight="1">
      <c r="B187" s="31"/>
      <c r="C187" s="129" t="s">
        <v>228</v>
      </c>
      <c r="D187" s="129" t="s">
        <v>157</v>
      </c>
      <c r="E187" s="130" t="s">
        <v>229</v>
      </c>
      <c r="F187" s="131" t="s">
        <v>230</v>
      </c>
      <c r="G187" s="132" t="s">
        <v>231</v>
      </c>
      <c r="H187" s="133">
        <v>84.644000000000005</v>
      </c>
      <c r="I187" s="134"/>
      <c r="J187" s="135">
        <f>ROUND(I187*H187,2)</f>
        <v>0</v>
      </c>
      <c r="K187" s="136"/>
      <c r="L187" s="31"/>
      <c r="M187" s="137" t="s">
        <v>1</v>
      </c>
      <c r="N187" s="138" t="s">
        <v>44</v>
      </c>
      <c r="P187" s="139">
        <f>O187*H187</f>
        <v>0</v>
      </c>
      <c r="Q187" s="139">
        <v>2.0000000000000002E-5</v>
      </c>
      <c r="R187" s="139">
        <f>Q187*H187</f>
        <v>1.6928800000000003E-3</v>
      </c>
      <c r="S187" s="139">
        <v>0</v>
      </c>
      <c r="T187" s="140">
        <f>S187*H187</f>
        <v>0</v>
      </c>
      <c r="AR187" s="141" t="s">
        <v>160</v>
      </c>
      <c r="AT187" s="141" t="s">
        <v>157</v>
      </c>
      <c r="AU187" s="141" t="s">
        <v>161</v>
      </c>
      <c r="AY187" s="16" t="s">
        <v>155</v>
      </c>
      <c r="BE187" s="142">
        <f>IF(N187="základní",J187,0)</f>
        <v>0</v>
      </c>
      <c r="BF187" s="142">
        <f>IF(N187="snížená",J187,0)</f>
        <v>0</v>
      </c>
      <c r="BG187" s="142">
        <f>IF(N187="zákl. přenesená",J187,0)</f>
        <v>0</v>
      </c>
      <c r="BH187" s="142">
        <f>IF(N187="sníž. přenesená",J187,0)</f>
        <v>0</v>
      </c>
      <c r="BI187" s="142">
        <f>IF(N187="nulová",J187,0)</f>
        <v>0</v>
      </c>
      <c r="BJ187" s="16" t="s">
        <v>161</v>
      </c>
      <c r="BK187" s="142">
        <f>ROUND(I187*H187,2)</f>
        <v>0</v>
      </c>
      <c r="BL187" s="16" t="s">
        <v>160</v>
      </c>
      <c r="BM187" s="141" t="s">
        <v>232</v>
      </c>
    </row>
    <row r="188" spans="2:65" s="12" customFormat="1">
      <c r="B188" s="143"/>
      <c r="D188" s="144" t="s">
        <v>163</v>
      </c>
      <c r="E188" s="145" t="s">
        <v>1</v>
      </c>
      <c r="F188" s="146" t="s">
        <v>233</v>
      </c>
      <c r="H188" s="147">
        <v>15.2</v>
      </c>
      <c r="I188" s="148"/>
      <c r="L188" s="143"/>
      <c r="M188" s="149"/>
      <c r="T188" s="150"/>
      <c r="AT188" s="145" t="s">
        <v>163</v>
      </c>
      <c r="AU188" s="145" t="s">
        <v>161</v>
      </c>
      <c r="AV188" s="12" t="s">
        <v>161</v>
      </c>
      <c r="AW188" s="12" t="s">
        <v>34</v>
      </c>
      <c r="AX188" s="12" t="s">
        <v>78</v>
      </c>
      <c r="AY188" s="145" t="s">
        <v>155</v>
      </c>
    </row>
    <row r="189" spans="2:65" s="12" customFormat="1">
      <c r="B189" s="143"/>
      <c r="D189" s="144" t="s">
        <v>163</v>
      </c>
      <c r="E189" s="145" t="s">
        <v>1</v>
      </c>
      <c r="F189" s="146" t="s">
        <v>234</v>
      </c>
      <c r="H189" s="147">
        <v>15.3</v>
      </c>
      <c r="I189" s="148"/>
      <c r="L189" s="143"/>
      <c r="M189" s="149"/>
      <c r="T189" s="150"/>
      <c r="AT189" s="145" t="s">
        <v>163</v>
      </c>
      <c r="AU189" s="145" t="s">
        <v>161</v>
      </c>
      <c r="AV189" s="12" t="s">
        <v>161</v>
      </c>
      <c r="AW189" s="12" t="s">
        <v>34</v>
      </c>
      <c r="AX189" s="12" t="s">
        <v>78</v>
      </c>
      <c r="AY189" s="145" t="s">
        <v>155</v>
      </c>
    </row>
    <row r="190" spans="2:65" s="12" customFormat="1">
      <c r="B190" s="143"/>
      <c r="D190" s="144" t="s">
        <v>163</v>
      </c>
      <c r="E190" s="145" t="s">
        <v>1</v>
      </c>
      <c r="F190" s="146" t="s">
        <v>235</v>
      </c>
      <c r="H190" s="147">
        <v>15.2</v>
      </c>
      <c r="I190" s="148"/>
      <c r="L190" s="143"/>
      <c r="M190" s="149"/>
      <c r="T190" s="150"/>
      <c r="AT190" s="145" t="s">
        <v>163</v>
      </c>
      <c r="AU190" s="145" t="s">
        <v>161</v>
      </c>
      <c r="AV190" s="12" t="s">
        <v>161</v>
      </c>
      <c r="AW190" s="12" t="s">
        <v>34</v>
      </c>
      <c r="AX190" s="12" t="s">
        <v>78</v>
      </c>
      <c r="AY190" s="145" t="s">
        <v>155</v>
      </c>
    </row>
    <row r="191" spans="2:65" s="12" customFormat="1" ht="22.5">
      <c r="B191" s="143"/>
      <c r="D191" s="144" t="s">
        <v>163</v>
      </c>
      <c r="E191" s="145" t="s">
        <v>1</v>
      </c>
      <c r="F191" s="146" t="s">
        <v>236</v>
      </c>
      <c r="H191" s="147">
        <v>18.664000000000001</v>
      </c>
      <c r="I191" s="148"/>
      <c r="L191" s="143"/>
      <c r="M191" s="149"/>
      <c r="T191" s="150"/>
      <c r="AT191" s="145" t="s">
        <v>163</v>
      </c>
      <c r="AU191" s="145" t="s">
        <v>161</v>
      </c>
      <c r="AV191" s="12" t="s">
        <v>161</v>
      </c>
      <c r="AW191" s="12" t="s">
        <v>34</v>
      </c>
      <c r="AX191" s="12" t="s">
        <v>78</v>
      </c>
      <c r="AY191" s="145" t="s">
        <v>155</v>
      </c>
    </row>
    <row r="192" spans="2:65" s="12" customFormat="1">
      <c r="B192" s="143"/>
      <c r="D192" s="144" t="s">
        <v>163</v>
      </c>
      <c r="E192" s="145" t="s">
        <v>1</v>
      </c>
      <c r="F192" s="146" t="s">
        <v>237</v>
      </c>
      <c r="H192" s="147">
        <v>7.44</v>
      </c>
      <c r="I192" s="148"/>
      <c r="L192" s="143"/>
      <c r="M192" s="149"/>
      <c r="T192" s="150"/>
      <c r="AT192" s="145" t="s">
        <v>163</v>
      </c>
      <c r="AU192" s="145" t="s">
        <v>161</v>
      </c>
      <c r="AV192" s="12" t="s">
        <v>161</v>
      </c>
      <c r="AW192" s="12" t="s">
        <v>34</v>
      </c>
      <c r="AX192" s="12" t="s">
        <v>78</v>
      </c>
      <c r="AY192" s="145" t="s">
        <v>155</v>
      </c>
    </row>
    <row r="193" spans="2:65" s="12" customFormat="1">
      <c r="B193" s="143"/>
      <c r="D193" s="144" t="s">
        <v>163</v>
      </c>
      <c r="E193" s="145" t="s">
        <v>1</v>
      </c>
      <c r="F193" s="146" t="s">
        <v>238</v>
      </c>
      <c r="H193" s="147">
        <v>7.6</v>
      </c>
      <c r="I193" s="148"/>
      <c r="L193" s="143"/>
      <c r="M193" s="149"/>
      <c r="T193" s="150"/>
      <c r="AT193" s="145" t="s">
        <v>163</v>
      </c>
      <c r="AU193" s="145" t="s">
        <v>161</v>
      </c>
      <c r="AV193" s="12" t="s">
        <v>161</v>
      </c>
      <c r="AW193" s="12" t="s">
        <v>34</v>
      </c>
      <c r="AX193" s="12" t="s">
        <v>78</v>
      </c>
      <c r="AY193" s="145" t="s">
        <v>155</v>
      </c>
    </row>
    <row r="194" spans="2:65" s="12" customFormat="1">
      <c r="B194" s="143"/>
      <c r="D194" s="144" t="s">
        <v>163</v>
      </c>
      <c r="E194" s="145" t="s">
        <v>1</v>
      </c>
      <c r="F194" s="146" t="s">
        <v>239</v>
      </c>
      <c r="H194" s="147">
        <v>5.24</v>
      </c>
      <c r="I194" s="148"/>
      <c r="L194" s="143"/>
      <c r="M194" s="149"/>
      <c r="T194" s="150"/>
      <c r="AT194" s="145" t="s">
        <v>163</v>
      </c>
      <c r="AU194" s="145" t="s">
        <v>161</v>
      </c>
      <c r="AV194" s="12" t="s">
        <v>161</v>
      </c>
      <c r="AW194" s="12" t="s">
        <v>34</v>
      </c>
      <c r="AX194" s="12" t="s">
        <v>78</v>
      </c>
      <c r="AY194" s="145" t="s">
        <v>155</v>
      </c>
    </row>
    <row r="195" spans="2:65" s="13" customFormat="1">
      <c r="B195" s="151"/>
      <c r="D195" s="144" t="s">
        <v>163</v>
      </c>
      <c r="E195" s="152" t="s">
        <v>1</v>
      </c>
      <c r="F195" s="153" t="s">
        <v>167</v>
      </c>
      <c r="H195" s="154">
        <v>84.644000000000005</v>
      </c>
      <c r="I195" s="155"/>
      <c r="L195" s="151"/>
      <c r="M195" s="156"/>
      <c r="T195" s="157"/>
      <c r="AT195" s="152" t="s">
        <v>163</v>
      </c>
      <c r="AU195" s="152" t="s">
        <v>161</v>
      </c>
      <c r="AV195" s="13" t="s">
        <v>160</v>
      </c>
      <c r="AW195" s="13" t="s">
        <v>34</v>
      </c>
      <c r="AX195" s="13" t="s">
        <v>86</v>
      </c>
      <c r="AY195" s="152" t="s">
        <v>155</v>
      </c>
    </row>
    <row r="196" spans="2:65" s="11" customFormat="1" ht="22.9" customHeight="1">
      <c r="B196" s="117"/>
      <c r="D196" s="118" t="s">
        <v>77</v>
      </c>
      <c r="E196" s="127" t="s">
        <v>198</v>
      </c>
      <c r="F196" s="127" t="s">
        <v>240</v>
      </c>
      <c r="I196" s="120"/>
      <c r="J196" s="128">
        <f>BK196</f>
        <v>0</v>
      </c>
      <c r="L196" s="117"/>
      <c r="M196" s="122"/>
      <c r="P196" s="123">
        <f>SUM(P197:P227)</f>
        <v>0</v>
      </c>
      <c r="R196" s="123">
        <f>SUM(R197:R227)</f>
        <v>3.2351440000000002E-2</v>
      </c>
      <c r="T196" s="124">
        <f>SUM(T197:T227)</f>
        <v>7.3167999999999997</v>
      </c>
      <c r="AR196" s="118" t="s">
        <v>86</v>
      </c>
      <c r="AT196" s="125" t="s">
        <v>77</v>
      </c>
      <c r="AU196" s="125" t="s">
        <v>86</v>
      </c>
      <c r="AY196" s="118" t="s">
        <v>155</v>
      </c>
      <c r="BK196" s="126">
        <f>SUM(BK197:BK227)</f>
        <v>0</v>
      </c>
    </row>
    <row r="197" spans="2:65" s="1" customFormat="1" ht="24.2" customHeight="1">
      <c r="B197" s="31"/>
      <c r="C197" s="129" t="s">
        <v>241</v>
      </c>
      <c r="D197" s="129" t="s">
        <v>157</v>
      </c>
      <c r="E197" s="130" t="s">
        <v>242</v>
      </c>
      <c r="F197" s="131" t="s">
        <v>243</v>
      </c>
      <c r="G197" s="132" t="s">
        <v>90</v>
      </c>
      <c r="H197" s="133">
        <v>60.386000000000003</v>
      </c>
      <c r="I197" s="134"/>
      <c r="J197" s="135">
        <f>ROUND(I197*H197,2)</f>
        <v>0</v>
      </c>
      <c r="K197" s="136"/>
      <c r="L197" s="31"/>
      <c r="M197" s="137" t="s">
        <v>1</v>
      </c>
      <c r="N197" s="138" t="s">
        <v>44</v>
      </c>
      <c r="P197" s="139">
        <f>O197*H197</f>
        <v>0</v>
      </c>
      <c r="Q197" s="139">
        <v>4.0000000000000003E-5</v>
      </c>
      <c r="R197" s="139">
        <f>Q197*H197</f>
        <v>2.4154400000000005E-3</v>
      </c>
      <c r="S197" s="139">
        <v>0</v>
      </c>
      <c r="T197" s="140">
        <f>S197*H197</f>
        <v>0</v>
      </c>
      <c r="AR197" s="141" t="s">
        <v>160</v>
      </c>
      <c r="AT197" s="141" t="s">
        <v>157</v>
      </c>
      <c r="AU197" s="141" t="s">
        <v>161</v>
      </c>
      <c r="AY197" s="16" t="s">
        <v>155</v>
      </c>
      <c r="BE197" s="142">
        <f>IF(N197="základní",J197,0)</f>
        <v>0</v>
      </c>
      <c r="BF197" s="142">
        <f>IF(N197="snížená",J197,0)</f>
        <v>0</v>
      </c>
      <c r="BG197" s="142">
        <f>IF(N197="zákl. přenesená",J197,0)</f>
        <v>0</v>
      </c>
      <c r="BH197" s="142">
        <f>IF(N197="sníž. přenesená",J197,0)</f>
        <v>0</v>
      </c>
      <c r="BI197" s="142">
        <f>IF(N197="nulová",J197,0)</f>
        <v>0</v>
      </c>
      <c r="BJ197" s="16" t="s">
        <v>161</v>
      </c>
      <c r="BK197" s="142">
        <f>ROUND(I197*H197,2)</f>
        <v>0</v>
      </c>
      <c r="BL197" s="16" t="s">
        <v>160</v>
      </c>
      <c r="BM197" s="141" t="s">
        <v>244</v>
      </c>
    </row>
    <row r="198" spans="2:65" s="12" customFormat="1">
      <c r="B198" s="143"/>
      <c r="D198" s="144" t="s">
        <v>163</v>
      </c>
      <c r="E198" s="145" t="s">
        <v>1</v>
      </c>
      <c r="F198" s="146" t="s">
        <v>100</v>
      </c>
      <c r="H198" s="147">
        <v>60.386000000000003</v>
      </c>
      <c r="I198" s="148"/>
      <c r="L198" s="143"/>
      <c r="M198" s="149"/>
      <c r="T198" s="150"/>
      <c r="AT198" s="145" t="s">
        <v>163</v>
      </c>
      <c r="AU198" s="145" t="s">
        <v>161</v>
      </c>
      <c r="AV198" s="12" t="s">
        <v>161</v>
      </c>
      <c r="AW198" s="12" t="s">
        <v>34</v>
      </c>
      <c r="AX198" s="12" t="s">
        <v>86</v>
      </c>
      <c r="AY198" s="145" t="s">
        <v>155</v>
      </c>
    </row>
    <row r="199" spans="2:65" s="1" customFormat="1" ht="37.9" customHeight="1">
      <c r="B199" s="31"/>
      <c r="C199" s="129" t="s">
        <v>245</v>
      </c>
      <c r="D199" s="129" t="s">
        <v>157</v>
      </c>
      <c r="E199" s="130" t="s">
        <v>246</v>
      </c>
      <c r="F199" s="131" t="s">
        <v>247</v>
      </c>
      <c r="G199" s="132" t="s">
        <v>248</v>
      </c>
      <c r="H199" s="133">
        <v>1.577</v>
      </c>
      <c r="I199" s="134"/>
      <c r="J199" s="135">
        <f>ROUND(I199*H199,2)</f>
        <v>0</v>
      </c>
      <c r="K199" s="136"/>
      <c r="L199" s="31"/>
      <c r="M199" s="137" t="s">
        <v>1</v>
      </c>
      <c r="N199" s="138" t="s">
        <v>44</v>
      </c>
      <c r="P199" s="139">
        <f>O199*H199</f>
        <v>0</v>
      </c>
      <c r="Q199" s="139">
        <v>0</v>
      </c>
      <c r="R199" s="139">
        <f>Q199*H199</f>
        <v>0</v>
      </c>
      <c r="S199" s="139">
        <v>2.2000000000000002</v>
      </c>
      <c r="T199" s="140">
        <f>S199*H199</f>
        <v>3.4694000000000003</v>
      </c>
      <c r="AR199" s="141" t="s">
        <v>160</v>
      </c>
      <c r="AT199" s="141" t="s">
        <v>157</v>
      </c>
      <c r="AU199" s="141" t="s">
        <v>161</v>
      </c>
      <c r="AY199" s="16" t="s">
        <v>155</v>
      </c>
      <c r="BE199" s="142">
        <f>IF(N199="základní",J199,0)</f>
        <v>0</v>
      </c>
      <c r="BF199" s="142">
        <f>IF(N199="snížená",J199,0)</f>
        <v>0</v>
      </c>
      <c r="BG199" s="142">
        <f>IF(N199="zákl. přenesená",J199,0)</f>
        <v>0</v>
      </c>
      <c r="BH199" s="142">
        <f>IF(N199="sníž. přenesená",J199,0)</f>
        <v>0</v>
      </c>
      <c r="BI199" s="142">
        <f>IF(N199="nulová",J199,0)</f>
        <v>0</v>
      </c>
      <c r="BJ199" s="16" t="s">
        <v>161</v>
      </c>
      <c r="BK199" s="142">
        <f>ROUND(I199*H199,2)</f>
        <v>0</v>
      </c>
      <c r="BL199" s="16" t="s">
        <v>160</v>
      </c>
      <c r="BM199" s="141" t="s">
        <v>249</v>
      </c>
    </row>
    <row r="200" spans="2:65" s="12" customFormat="1">
      <c r="B200" s="143"/>
      <c r="D200" s="144" t="s">
        <v>163</v>
      </c>
      <c r="E200" s="145" t="s">
        <v>1</v>
      </c>
      <c r="F200" s="146" t="s">
        <v>250</v>
      </c>
      <c r="H200" s="147">
        <v>3.0190000000000001</v>
      </c>
      <c r="I200" s="148"/>
      <c r="L200" s="143"/>
      <c r="M200" s="149"/>
      <c r="T200" s="150"/>
      <c r="AT200" s="145" t="s">
        <v>163</v>
      </c>
      <c r="AU200" s="145" t="s">
        <v>161</v>
      </c>
      <c r="AV200" s="12" t="s">
        <v>161</v>
      </c>
      <c r="AW200" s="12" t="s">
        <v>34</v>
      </c>
      <c r="AX200" s="12" t="s">
        <v>78</v>
      </c>
      <c r="AY200" s="145" t="s">
        <v>155</v>
      </c>
    </row>
    <row r="201" spans="2:65" s="12" customFormat="1">
      <c r="B201" s="143"/>
      <c r="D201" s="144" t="s">
        <v>163</v>
      </c>
      <c r="E201" s="145" t="s">
        <v>1</v>
      </c>
      <c r="F201" s="146" t="s">
        <v>251</v>
      </c>
      <c r="H201" s="147">
        <v>-1.4419999999999999</v>
      </c>
      <c r="I201" s="148"/>
      <c r="L201" s="143"/>
      <c r="M201" s="149"/>
      <c r="T201" s="150"/>
      <c r="AT201" s="145" t="s">
        <v>163</v>
      </c>
      <c r="AU201" s="145" t="s">
        <v>161</v>
      </c>
      <c r="AV201" s="12" t="s">
        <v>161</v>
      </c>
      <c r="AW201" s="12" t="s">
        <v>34</v>
      </c>
      <c r="AX201" s="12" t="s">
        <v>78</v>
      </c>
      <c r="AY201" s="145" t="s">
        <v>155</v>
      </c>
    </row>
    <row r="202" spans="2:65" s="13" customFormat="1">
      <c r="B202" s="151"/>
      <c r="D202" s="144" t="s">
        <v>163</v>
      </c>
      <c r="E202" s="152" t="s">
        <v>1</v>
      </c>
      <c r="F202" s="153" t="s">
        <v>167</v>
      </c>
      <c r="H202" s="154">
        <v>1.577</v>
      </c>
      <c r="I202" s="155"/>
      <c r="L202" s="151"/>
      <c r="M202" s="156"/>
      <c r="T202" s="157"/>
      <c r="AT202" s="152" t="s">
        <v>163</v>
      </c>
      <c r="AU202" s="152" t="s">
        <v>161</v>
      </c>
      <c r="AV202" s="13" t="s">
        <v>160</v>
      </c>
      <c r="AW202" s="13" t="s">
        <v>34</v>
      </c>
      <c r="AX202" s="13" t="s">
        <v>86</v>
      </c>
      <c r="AY202" s="152" t="s">
        <v>155</v>
      </c>
    </row>
    <row r="203" spans="2:65" s="1" customFormat="1" ht="21.75" customHeight="1">
      <c r="B203" s="31"/>
      <c r="C203" s="129" t="s">
        <v>252</v>
      </c>
      <c r="D203" s="129" t="s">
        <v>157</v>
      </c>
      <c r="E203" s="130" t="s">
        <v>253</v>
      </c>
      <c r="F203" s="131" t="s">
        <v>254</v>
      </c>
      <c r="G203" s="132" t="s">
        <v>90</v>
      </c>
      <c r="H203" s="133">
        <v>3.2</v>
      </c>
      <c r="I203" s="134"/>
      <c r="J203" s="135">
        <f>ROUND(I203*H203,2)</f>
        <v>0</v>
      </c>
      <c r="K203" s="136"/>
      <c r="L203" s="31"/>
      <c r="M203" s="137" t="s">
        <v>1</v>
      </c>
      <c r="N203" s="138" t="s">
        <v>44</v>
      </c>
      <c r="P203" s="139">
        <f>O203*H203</f>
        <v>0</v>
      </c>
      <c r="Q203" s="139">
        <v>1.1999999999999999E-3</v>
      </c>
      <c r="R203" s="139">
        <f>Q203*H203</f>
        <v>3.8399999999999997E-3</v>
      </c>
      <c r="S203" s="139">
        <v>8.7999999999999995E-2</v>
      </c>
      <c r="T203" s="140">
        <f>S203*H203</f>
        <v>0.28160000000000002</v>
      </c>
      <c r="AR203" s="141" t="s">
        <v>160</v>
      </c>
      <c r="AT203" s="141" t="s">
        <v>157</v>
      </c>
      <c r="AU203" s="141" t="s">
        <v>161</v>
      </c>
      <c r="AY203" s="16" t="s">
        <v>155</v>
      </c>
      <c r="BE203" s="142">
        <f>IF(N203="základní",J203,0)</f>
        <v>0</v>
      </c>
      <c r="BF203" s="142">
        <f>IF(N203="snížená",J203,0)</f>
        <v>0</v>
      </c>
      <c r="BG203" s="142">
        <f>IF(N203="zákl. přenesená",J203,0)</f>
        <v>0</v>
      </c>
      <c r="BH203" s="142">
        <f>IF(N203="sníž. přenesená",J203,0)</f>
        <v>0</v>
      </c>
      <c r="BI203" s="142">
        <f>IF(N203="nulová",J203,0)</f>
        <v>0</v>
      </c>
      <c r="BJ203" s="16" t="s">
        <v>161</v>
      </c>
      <c r="BK203" s="142">
        <f>ROUND(I203*H203,2)</f>
        <v>0</v>
      </c>
      <c r="BL203" s="16" t="s">
        <v>160</v>
      </c>
      <c r="BM203" s="141" t="s">
        <v>255</v>
      </c>
    </row>
    <row r="204" spans="2:65" s="12" customFormat="1">
      <c r="B204" s="143"/>
      <c r="D204" s="144" t="s">
        <v>163</v>
      </c>
      <c r="E204" s="145" t="s">
        <v>1</v>
      </c>
      <c r="F204" s="146" t="s">
        <v>256</v>
      </c>
      <c r="H204" s="147">
        <v>3.2</v>
      </c>
      <c r="I204" s="148"/>
      <c r="L204" s="143"/>
      <c r="M204" s="149"/>
      <c r="T204" s="150"/>
      <c r="AT204" s="145" t="s">
        <v>163</v>
      </c>
      <c r="AU204" s="145" t="s">
        <v>161</v>
      </c>
      <c r="AV204" s="12" t="s">
        <v>161</v>
      </c>
      <c r="AW204" s="12" t="s">
        <v>34</v>
      </c>
      <c r="AX204" s="12" t="s">
        <v>78</v>
      </c>
      <c r="AY204" s="145" t="s">
        <v>155</v>
      </c>
    </row>
    <row r="205" spans="2:65" s="13" customFormat="1">
      <c r="B205" s="151"/>
      <c r="D205" s="144" t="s">
        <v>163</v>
      </c>
      <c r="E205" s="152" t="s">
        <v>1</v>
      </c>
      <c r="F205" s="153" t="s">
        <v>257</v>
      </c>
      <c r="H205" s="154">
        <v>3.2</v>
      </c>
      <c r="I205" s="155"/>
      <c r="L205" s="151"/>
      <c r="M205" s="156"/>
      <c r="T205" s="157"/>
      <c r="AT205" s="152" t="s">
        <v>163</v>
      </c>
      <c r="AU205" s="152" t="s">
        <v>161</v>
      </c>
      <c r="AV205" s="13" t="s">
        <v>160</v>
      </c>
      <c r="AW205" s="13" t="s">
        <v>34</v>
      </c>
      <c r="AX205" s="13" t="s">
        <v>86</v>
      </c>
      <c r="AY205" s="152" t="s">
        <v>155</v>
      </c>
    </row>
    <row r="206" spans="2:65" s="1" customFormat="1" ht="21.75" customHeight="1">
      <c r="B206" s="31"/>
      <c r="C206" s="129" t="s">
        <v>258</v>
      </c>
      <c r="D206" s="129" t="s">
        <v>157</v>
      </c>
      <c r="E206" s="130" t="s">
        <v>259</v>
      </c>
      <c r="F206" s="131" t="s">
        <v>260</v>
      </c>
      <c r="G206" s="132" t="s">
        <v>90</v>
      </c>
      <c r="H206" s="133">
        <v>3.2</v>
      </c>
      <c r="I206" s="134"/>
      <c r="J206" s="135">
        <f>ROUND(I206*H206,2)</f>
        <v>0</v>
      </c>
      <c r="K206" s="136"/>
      <c r="L206" s="31"/>
      <c r="M206" s="137" t="s">
        <v>1</v>
      </c>
      <c r="N206" s="138" t="s">
        <v>44</v>
      </c>
      <c r="P206" s="139">
        <f>O206*H206</f>
        <v>0</v>
      </c>
      <c r="Q206" s="139">
        <v>1.0300000000000001E-3</v>
      </c>
      <c r="R206" s="139">
        <f>Q206*H206</f>
        <v>3.2960000000000003E-3</v>
      </c>
      <c r="S206" s="139">
        <v>6.7000000000000004E-2</v>
      </c>
      <c r="T206" s="140">
        <f>S206*H206</f>
        <v>0.21440000000000003</v>
      </c>
      <c r="AR206" s="141" t="s">
        <v>160</v>
      </c>
      <c r="AT206" s="141" t="s">
        <v>157</v>
      </c>
      <c r="AU206" s="141" t="s">
        <v>161</v>
      </c>
      <c r="AY206" s="16" t="s">
        <v>155</v>
      </c>
      <c r="BE206" s="142">
        <f>IF(N206="základní",J206,0)</f>
        <v>0</v>
      </c>
      <c r="BF206" s="142">
        <f>IF(N206="snížená",J206,0)</f>
        <v>0</v>
      </c>
      <c r="BG206" s="142">
        <f>IF(N206="zákl. přenesená",J206,0)</f>
        <v>0</v>
      </c>
      <c r="BH206" s="142">
        <f>IF(N206="sníž. přenesená",J206,0)</f>
        <v>0</v>
      </c>
      <c r="BI206" s="142">
        <f>IF(N206="nulová",J206,0)</f>
        <v>0</v>
      </c>
      <c r="BJ206" s="16" t="s">
        <v>161</v>
      </c>
      <c r="BK206" s="142">
        <f>ROUND(I206*H206,2)</f>
        <v>0</v>
      </c>
      <c r="BL206" s="16" t="s">
        <v>160</v>
      </c>
      <c r="BM206" s="141" t="s">
        <v>261</v>
      </c>
    </row>
    <row r="207" spans="2:65" s="12" customFormat="1">
      <c r="B207" s="143"/>
      <c r="D207" s="144" t="s">
        <v>163</v>
      </c>
      <c r="E207" s="145" t="s">
        <v>1</v>
      </c>
      <c r="F207" s="146" t="s">
        <v>262</v>
      </c>
      <c r="H207" s="147">
        <v>3.2</v>
      </c>
      <c r="I207" s="148"/>
      <c r="L207" s="143"/>
      <c r="M207" s="149"/>
      <c r="T207" s="150"/>
      <c r="AT207" s="145" t="s">
        <v>163</v>
      </c>
      <c r="AU207" s="145" t="s">
        <v>161</v>
      </c>
      <c r="AV207" s="12" t="s">
        <v>161</v>
      </c>
      <c r="AW207" s="12" t="s">
        <v>34</v>
      </c>
      <c r="AX207" s="12" t="s">
        <v>86</v>
      </c>
      <c r="AY207" s="145" t="s">
        <v>155</v>
      </c>
    </row>
    <row r="208" spans="2:65" s="1" customFormat="1" ht="21.75" customHeight="1">
      <c r="B208" s="31"/>
      <c r="C208" s="129" t="s">
        <v>263</v>
      </c>
      <c r="D208" s="129" t="s">
        <v>157</v>
      </c>
      <c r="E208" s="130" t="s">
        <v>264</v>
      </c>
      <c r="F208" s="131" t="s">
        <v>265</v>
      </c>
      <c r="G208" s="132" t="s">
        <v>90</v>
      </c>
      <c r="H208" s="133">
        <v>5.2</v>
      </c>
      <c r="I208" s="134"/>
      <c r="J208" s="135">
        <f>ROUND(I208*H208,2)</f>
        <v>0</v>
      </c>
      <c r="K208" s="136"/>
      <c r="L208" s="31"/>
      <c r="M208" s="137" t="s">
        <v>1</v>
      </c>
      <c r="N208" s="138" t="s">
        <v>44</v>
      </c>
      <c r="P208" s="139">
        <f>O208*H208</f>
        <v>0</v>
      </c>
      <c r="Q208" s="139">
        <v>0</v>
      </c>
      <c r="R208" s="139">
        <f>Q208*H208</f>
        <v>0</v>
      </c>
      <c r="S208" s="139">
        <v>7.5999999999999998E-2</v>
      </c>
      <c r="T208" s="140">
        <f>S208*H208</f>
        <v>0.3952</v>
      </c>
      <c r="AR208" s="141" t="s">
        <v>160</v>
      </c>
      <c r="AT208" s="141" t="s">
        <v>157</v>
      </c>
      <c r="AU208" s="141" t="s">
        <v>161</v>
      </c>
      <c r="AY208" s="16" t="s">
        <v>155</v>
      </c>
      <c r="BE208" s="142">
        <f>IF(N208="základní",J208,0)</f>
        <v>0</v>
      </c>
      <c r="BF208" s="142">
        <f>IF(N208="snížená",J208,0)</f>
        <v>0</v>
      </c>
      <c r="BG208" s="142">
        <f>IF(N208="zákl. přenesená",J208,0)</f>
        <v>0</v>
      </c>
      <c r="BH208" s="142">
        <f>IF(N208="sníž. přenesená",J208,0)</f>
        <v>0</v>
      </c>
      <c r="BI208" s="142">
        <f>IF(N208="nulová",J208,0)</f>
        <v>0</v>
      </c>
      <c r="BJ208" s="16" t="s">
        <v>161</v>
      </c>
      <c r="BK208" s="142">
        <f>ROUND(I208*H208,2)</f>
        <v>0</v>
      </c>
      <c r="BL208" s="16" t="s">
        <v>160</v>
      </c>
      <c r="BM208" s="141" t="s">
        <v>266</v>
      </c>
    </row>
    <row r="209" spans="2:65" s="12" customFormat="1">
      <c r="B209" s="143"/>
      <c r="D209" s="144" t="s">
        <v>163</v>
      </c>
      <c r="E209" s="145" t="s">
        <v>1</v>
      </c>
      <c r="F209" s="146" t="s">
        <v>267</v>
      </c>
      <c r="H209" s="147">
        <v>1.2</v>
      </c>
      <c r="I209" s="148"/>
      <c r="L209" s="143"/>
      <c r="M209" s="149"/>
      <c r="T209" s="150"/>
      <c r="AT209" s="145" t="s">
        <v>163</v>
      </c>
      <c r="AU209" s="145" t="s">
        <v>161</v>
      </c>
      <c r="AV209" s="12" t="s">
        <v>161</v>
      </c>
      <c r="AW209" s="12" t="s">
        <v>34</v>
      </c>
      <c r="AX209" s="12" t="s">
        <v>78</v>
      </c>
      <c r="AY209" s="145" t="s">
        <v>155</v>
      </c>
    </row>
    <row r="210" spans="2:65" s="12" customFormat="1">
      <c r="B210" s="143"/>
      <c r="D210" s="144" t="s">
        <v>163</v>
      </c>
      <c r="E210" s="145" t="s">
        <v>1</v>
      </c>
      <c r="F210" s="146" t="s">
        <v>268</v>
      </c>
      <c r="H210" s="147">
        <v>1.2</v>
      </c>
      <c r="I210" s="148"/>
      <c r="L210" s="143"/>
      <c r="M210" s="149"/>
      <c r="T210" s="150"/>
      <c r="AT210" s="145" t="s">
        <v>163</v>
      </c>
      <c r="AU210" s="145" t="s">
        <v>161</v>
      </c>
      <c r="AV210" s="12" t="s">
        <v>161</v>
      </c>
      <c r="AW210" s="12" t="s">
        <v>34</v>
      </c>
      <c r="AX210" s="12" t="s">
        <v>78</v>
      </c>
      <c r="AY210" s="145" t="s">
        <v>155</v>
      </c>
    </row>
    <row r="211" spans="2:65" s="12" customFormat="1">
      <c r="B211" s="143"/>
      <c r="D211" s="144" t="s">
        <v>163</v>
      </c>
      <c r="E211" s="145" t="s">
        <v>1</v>
      </c>
      <c r="F211" s="146" t="s">
        <v>269</v>
      </c>
      <c r="H211" s="147">
        <v>1.2</v>
      </c>
      <c r="I211" s="148"/>
      <c r="L211" s="143"/>
      <c r="M211" s="149"/>
      <c r="T211" s="150"/>
      <c r="AT211" s="145" t="s">
        <v>163</v>
      </c>
      <c r="AU211" s="145" t="s">
        <v>161</v>
      </c>
      <c r="AV211" s="12" t="s">
        <v>161</v>
      </c>
      <c r="AW211" s="12" t="s">
        <v>34</v>
      </c>
      <c r="AX211" s="12" t="s">
        <v>78</v>
      </c>
      <c r="AY211" s="145" t="s">
        <v>155</v>
      </c>
    </row>
    <row r="212" spans="2:65" s="12" customFormat="1">
      <c r="B212" s="143"/>
      <c r="D212" s="144" t="s">
        <v>163</v>
      </c>
      <c r="E212" s="145" t="s">
        <v>1</v>
      </c>
      <c r="F212" s="146" t="s">
        <v>270</v>
      </c>
      <c r="H212" s="147">
        <v>1.6</v>
      </c>
      <c r="I212" s="148"/>
      <c r="L212" s="143"/>
      <c r="M212" s="149"/>
      <c r="T212" s="150"/>
      <c r="AT212" s="145" t="s">
        <v>163</v>
      </c>
      <c r="AU212" s="145" t="s">
        <v>161</v>
      </c>
      <c r="AV212" s="12" t="s">
        <v>161</v>
      </c>
      <c r="AW212" s="12" t="s">
        <v>34</v>
      </c>
      <c r="AX212" s="12" t="s">
        <v>78</v>
      </c>
      <c r="AY212" s="145" t="s">
        <v>155</v>
      </c>
    </row>
    <row r="213" spans="2:65" s="13" customFormat="1">
      <c r="B213" s="151"/>
      <c r="D213" s="144" t="s">
        <v>163</v>
      </c>
      <c r="E213" s="152" t="s">
        <v>1</v>
      </c>
      <c r="F213" s="153" t="s">
        <v>167</v>
      </c>
      <c r="H213" s="154">
        <v>5.1999999999999993</v>
      </c>
      <c r="I213" s="155"/>
      <c r="L213" s="151"/>
      <c r="M213" s="156"/>
      <c r="T213" s="157"/>
      <c r="AT213" s="152" t="s">
        <v>163</v>
      </c>
      <c r="AU213" s="152" t="s">
        <v>161</v>
      </c>
      <c r="AV213" s="13" t="s">
        <v>160</v>
      </c>
      <c r="AW213" s="13" t="s">
        <v>34</v>
      </c>
      <c r="AX213" s="13" t="s">
        <v>86</v>
      </c>
      <c r="AY213" s="152" t="s">
        <v>155</v>
      </c>
    </row>
    <row r="214" spans="2:65" s="1" customFormat="1" ht="24.2" customHeight="1">
      <c r="B214" s="31"/>
      <c r="C214" s="129" t="s">
        <v>7</v>
      </c>
      <c r="D214" s="129" t="s">
        <v>157</v>
      </c>
      <c r="E214" s="130" t="s">
        <v>271</v>
      </c>
      <c r="F214" s="131" t="s">
        <v>272</v>
      </c>
      <c r="G214" s="132" t="s">
        <v>90</v>
      </c>
      <c r="H214" s="133">
        <v>5</v>
      </c>
      <c r="I214" s="134"/>
      <c r="J214" s="135">
        <f>ROUND(I214*H214,2)</f>
        <v>0</v>
      </c>
      <c r="K214" s="136"/>
      <c r="L214" s="31"/>
      <c r="M214" s="137" t="s">
        <v>1</v>
      </c>
      <c r="N214" s="138" t="s">
        <v>44</v>
      </c>
      <c r="P214" s="139">
        <f>O214*H214</f>
        <v>0</v>
      </c>
      <c r="Q214" s="139">
        <v>5.5999999999999995E-4</v>
      </c>
      <c r="R214" s="139">
        <f>Q214*H214</f>
        <v>2.7999999999999995E-3</v>
      </c>
      <c r="S214" s="139">
        <v>0.27</v>
      </c>
      <c r="T214" s="140">
        <f>S214*H214</f>
        <v>1.35</v>
      </c>
      <c r="AR214" s="141" t="s">
        <v>160</v>
      </c>
      <c r="AT214" s="141" t="s">
        <v>157</v>
      </c>
      <c r="AU214" s="141" t="s">
        <v>161</v>
      </c>
      <c r="AY214" s="16" t="s">
        <v>155</v>
      </c>
      <c r="BE214" s="142">
        <f>IF(N214="základní",J214,0)</f>
        <v>0</v>
      </c>
      <c r="BF214" s="142">
        <f>IF(N214="snížená",J214,0)</f>
        <v>0</v>
      </c>
      <c r="BG214" s="142">
        <f>IF(N214="zákl. přenesená",J214,0)</f>
        <v>0</v>
      </c>
      <c r="BH214" s="142">
        <f>IF(N214="sníž. přenesená",J214,0)</f>
        <v>0</v>
      </c>
      <c r="BI214" s="142">
        <f>IF(N214="nulová",J214,0)</f>
        <v>0</v>
      </c>
      <c r="BJ214" s="16" t="s">
        <v>161</v>
      </c>
      <c r="BK214" s="142">
        <f>ROUND(I214*H214,2)</f>
        <v>0</v>
      </c>
      <c r="BL214" s="16" t="s">
        <v>160</v>
      </c>
      <c r="BM214" s="141" t="s">
        <v>273</v>
      </c>
    </row>
    <row r="215" spans="2:65" s="12" customFormat="1">
      <c r="B215" s="143"/>
      <c r="D215" s="144" t="s">
        <v>163</v>
      </c>
      <c r="E215" s="145" t="s">
        <v>1</v>
      </c>
      <c r="F215" s="146" t="s">
        <v>274</v>
      </c>
      <c r="H215" s="147">
        <v>2.5</v>
      </c>
      <c r="I215" s="148"/>
      <c r="L215" s="143"/>
      <c r="M215" s="149"/>
      <c r="T215" s="150"/>
      <c r="AT215" s="145" t="s">
        <v>163</v>
      </c>
      <c r="AU215" s="145" t="s">
        <v>161</v>
      </c>
      <c r="AV215" s="12" t="s">
        <v>161</v>
      </c>
      <c r="AW215" s="12" t="s">
        <v>34</v>
      </c>
      <c r="AX215" s="12" t="s">
        <v>78</v>
      </c>
      <c r="AY215" s="145" t="s">
        <v>155</v>
      </c>
    </row>
    <row r="216" spans="2:65" s="12" customFormat="1">
      <c r="B216" s="143"/>
      <c r="D216" s="144" t="s">
        <v>163</v>
      </c>
      <c r="E216" s="145" t="s">
        <v>1</v>
      </c>
      <c r="F216" s="146" t="s">
        <v>275</v>
      </c>
      <c r="H216" s="147">
        <v>2.5</v>
      </c>
      <c r="I216" s="148"/>
      <c r="L216" s="143"/>
      <c r="M216" s="149"/>
      <c r="T216" s="150"/>
      <c r="AT216" s="145" t="s">
        <v>163</v>
      </c>
      <c r="AU216" s="145" t="s">
        <v>161</v>
      </c>
      <c r="AV216" s="12" t="s">
        <v>161</v>
      </c>
      <c r="AW216" s="12" t="s">
        <v>34</v>
      </c>
      <c r="AX216" s="12" t="s">
        <v>78</v>
      </c>
      <c r="AY216" s="145" t="s">
        <v>155</v>
      </c>
    </row>
    <row r="217" spans="2:65" s="13" customFormat="1">
      <c r="B217" s="151"/>
      <c r="D217" s="144" t="s">
        <v>163</v>
      </c>
      <c r="E217" s="152" t="s">
        <v>1</v>
      </c>
      <c r="F217" s="153" t="s">
        <v>167</v>
      </c>
      <c r="H217" s="154">
        <v>5</v>
      </c>
      <c r="I217" s="155"/>
      <c r="L217" s="151"/>
      <c r="M217" s="156"/>
      <c r="T217" s="157"/>
      <c r="AT217" s="152" t="s">
        <v>163</v>
      </c>
      <c r="AU217" s="152" t="s">
        <v>161</v>
      </c>
      <c r="AV217" s="13" t="s">
        <v>160</v>
      </c>
      <c r="AW217" s="13" t="s">
        <v>34</v>
      </c>
      <c r="AX217" s="13" t="s">
        <v>86</v>
      </c>
      <c r="AY217" s="152" t="s">
        <v>155</v>
      </c>
    </row>
    <row r="218" spans="2:65" s="1" customFormat="1" ht="24.2" customHeight="1">
      <c r="B218" s="31"/>
      <c r="C218" s="129" t="s">
        <v>276</v>
      </c>
      <c r="D218" s="129" t="s">
        <v>157</v>
      </c>
      <c r="E218" s="130" t="s">
        <v>277</v>
      </c>
      <c r="F218" s="131" t="s">
        <v>278</v>
      </c>
      <c r="G218" s="132" t="s">
        <v>231</v>
      </c>
      <c r="H218" s="133">
        <v>40</v>
      </c>
      <c r="I218" s="134"/>
      <c r="J218" s="135">
        <f>ROUND(I218*H218,2)</f>
        <v>0</v>
      </c>
      <c r="K218" s="136"/>
      <c r="L218" s="31"/>
      <c r="M218" s="137" t="s">
        <v>1</v>
      </c>
      <c r="N218" s="138" t="s">
        <v>44</v>
      </c>
      <c r="P218" s="139">
        <f>O218*H218</f>
        <v>0</v>
      </c>
      <c r="Q218" s="139">
        <v>5.0000000000000001E-4</v>
      </c>
      <c r="R218" s="139">
        <f>Q218*H218</f>
        <v>0.02</v>
      </c>
      <c r="S218" s="139">
        <v>6.0000000000000001E-3</v>
      </c>
      <c r="T218" s="140">
        <f>S218*H218</f>
        <v>0.24</v>
      </c>
      <c r="AR218" s="141" t="s">
        <v>160</v>
      </c>
      <c r="AT218" s="141" t="s">
        <v>157</v>
      </c>
      <c r="AU218" s="141" t="s">
        <v>161</v>
      </c>
      <c r="AY218" s="16" t="s">
        <v>155</v>
      </c>
      <c r="BE218" s="142">
        <f>IF(N218="základní",J218,0)</f>
        <v>0</v>
      </c>
      <c r="BF218" s="142">
        <f>IF(N218="snížená",J218,0)</f>
        <v>0</v>
      </c>
      <c r="BG218" s="142">
        <f>IF(N218="zákl. přenesená",J218,0)</f>
        <v>0</v>
      </c>
      <c r="BH218" s="142">
        <f>IF(N218="sníž. přenesená",J218,0)</f>
        <v>0</v>
      </c>
      <c r="BI218" s="142">
        <f>IF(N218="nulová",J218,0)</f>
        <v>0</v>
      </c>
      <c r="BJ218" s="16" t="s">
        <v>161</v>
      </c>
      <c r="BK218" s="142">
        <f>ROUND(I218*H218,2)</f>
        <v>0</v>
      </c>
      <c r="BL218" s="16" t="s">
        <v>160</v>
      </c>
      <c r="BM218" s="141" t="s">
        <v>279</v>
      </c>
    </row>
    <row r="219" spans="2:65" s="12" customFormat="1">
      <c r="B219" s="143"/>
      <c r="D219" s="144" t="s">
        <v>163</v>
      </c>
      <c r="E219" s="145" t="s">
        <v>1</v>
      </c>
      <c r="F219" s="146" t="s">
        <v>280</v>
      </c>
      <c r="H219" s="147">
        <v>20</v>
      </c>
      <c r="I219" s="148"/>
      <c r="L219" s="143"/>
      <c r="M219" s="149"/>
      <c r="T219" s="150"/>
      <c r="AT219" s="145" t="s">
        <v>163</v>
      </c>
      <c r="AU219" s="145" t="s">
        <v>161</v>
      </c>
      <c r="AV219" s="12" t="s">
        <v>161</v>
      </c>
      <c r="AW219" s="12" t="s">
        <v>34</v>
      </c>
      <c r="AX219" s="12" t="s">
        <v>78</v>
      </c>
      <c r="AY219" s="145" t="s">
        <v>155</v>
      </c>
    </row>
    <row r="220" spans="2:65" s="12" customFormat="1">
      <c r="B220" s="143"/>
      <c r="D220" s="144" t="s">
        <v>163</v>
      </c>
      <c r="E220" s="145" t="s">
        <v>1</v>
      </c>
      <c r="F220" s="146" t="s">
        <v>281</v>
      </c>
      <c r="H220" s="147">
        <v>20</v>
      </c>
      <c r="I220" s="148"/>
      <c r="L220" s="143"/>
      <c r="M220" s="149"/>
      <c r="T220" s="150"/>
      <c r="AT220" s="145" t="s">
        <v>163</v>
      </c>
      <c r="AU220" s="145" t="s">
        <v>161</v>
      </c>
      <c r="AV220" s="12" t="s">
        <v>161</v>
      </c>
      <c r="AW220" s="12" t="s">
        <v>34</v>
      </c>
      <c r="AX220" s="12" t="s">
        <v>78</v>
      </c>
      <c r="AY220" s="145" t="s">
        <v>155</v>
      </c>
    </row>
    <row r="221" spans="2:65" s="13" customFormat="1">
      <c r="B221" s="151"/>
      <c r="D221" s="144" t="s">
        <v>163</v>
      </c>
      <c r="E221" s="152" t="s">
        <v>1</v>
      </c>
      <c r="F221" s="153" t="s">
        <v>167</v>
      </c>
      <c r="H221" s="154">
        <v>40</v>
      </c>
      <c r="I221" s="155"/>
      <c r="L221" s="151"/>
      <c r="M221" s="156"/>
      <c r="T221" s="157"/>
      <c r="AT221" s="152" t="s">
        <v>163</v>
      </c>
      <c r="AU221" s="152" t="s">
        <v>161</v>
      </c>
      <c r="AV221" s="13" t="s">
        <v>160</v>
      </c>
      <c r="AW221" s="13" t="s">
        <v>34</v>
      </c>
      <c r="AX221" s="13" t="s">
        <v>86</v>
      </c>
      <c r="AY221" s="152" t="s">
        <v>155</v>
      </c>
    </row>
    <row r="222" spans="2:65" s="1" customFormat="1" ht="33" customHeight="1">
      <c r="B222" s="31"/>
      <c r="C222" s="129" t="s">
        <v>282</v>
      </c>
      <c r="D222" s="129" t="s">
        <v>157</v>
      </c>
      <c r="E222" s="130" t="s">
        <v>283</v>
      </c>
      <c r="F222" s="131" t="s">
        <v>284</v>
      </c>
      <c r="G222" s="132" t="s">
        <v>90</v>
      </c>
      <c r="H222" s="133">
        <v>29.7</v>
      </c>
      <c r="I222" s="134"/>
      <c r="J222" s="135">
        <f>ROUND(I222*H222,2)</f>
        <v>0</v>
      </c>
      <c r="K222" s="136"/>
      <c r="L222" s="31"/>
      <c r="M222" s="137" t="s">
        <v>1</v>
      </c>
      <c r="N222" s="138" t="s">
        <v>44</v>
      </c>
      <c r="P222" s="139">
        <f>O222*H222</f>
        <v>0</v>
      </c>
      <c r="Q222" s="139">
        <v>0</v>
      </c>
      <c r="R222" s="139">
        <f>Q222*H222</f>
        <v>0</v>
      </c>
      <c r="S222" s="139">
        <v>4.5999999999999999E-2</v>
      </c>
      <c r="T222" s="140">
        <f>S222*H222</f>
        <v>1.3661999999999999</v>
      </c>
      <c r="AR222" s="141" t="s">
        <v>160</v>
      </c>
      <c r="AT222" s="141" t="s">
        <v>157</v>
      </c>
      <c r="AU222" s="141" t="s">
        <v>161</v>
      </c>
      <c r="AY222" s="16" t="s">
        <v>155</v>
      </c>
      <c r="BE222" s="142">
        <f>IF(N222="základní",J222,0)</f>
        <v>0</v>
      </c>
      <c r="BF222" s="142">
        <f>IF(N222="snížená",J222,0)</f>
        <v>0</v>
      </c>
      <c r="BG222" s="142">
        <f>IF(N222="zákl. přenesená",J222,0)</f>
        <v>0</v>
      </c>
      <c r="BH222" s="142">
        <f>IF(N222="sníž. přenesená",J222,0)</f>
        <v>0</v>
      </c>
      <c r="BI222" s="142">
        <f>IF(N222="nulová",J222,0)</f>
        <v>0</v>
      </c>
      <c r="BJ222" s="16" t="s">
        <v>161</v>
      </c>
      <c r="BK222" s="142">
        <f>ROUND(I222*H222,2)</f>
        <v>0</v>
      </c>
      <c r="BL222" s="16" t="s">
        <v>160</v>
      </c>
      <c r="BM222" s="141" t="s">
        <v>285</v>
      </c>
    </row>
    <row r="223" spans="2:65" s="14" customFormat="1">
      <c r="B223" s="158"/>
      <c r="D223" s="144" t="s">
        <v>163</v>
      </c>
      <c r="E223" s="159" t="s">
        <v>1</v>
      </c>
      <c r="F223" s="160" t="s">
        <v>211</v>
      </c>
      <c r="H223" s="159" t="s">
        <v>1</v>
      </c>
      <c r="I223" s="161"/>
      <c r="L223" s="158"/>
      <c r="M223" s="162"/>
      <c r="T223" s="163"/>
      <c r="AT223" s="159" t="s">
        <v>163</v>
      </c>
      <c r="AU223" s="159" t="s">
        <v>161</v>
      </c>
      <c r="AV223" s="14" t="s">
        <v>86</v>
      </c>
      <c r="AW223" s="14" t="s">
        <v>34</v>
      </c>
      <c r="AX223" s="14" t="s">
        <v>78</v>
      </c>
      <c r="AY223" s="159" t="s">
        <v>155</v>
      </c>
    </row>
    <row r="224" spans="2:65" s="12" customFormat="1">
      <c r="B224" s="143"/>
      <c r="D224" s="144" t="s">
        <v>163</v>
      </c>
      <c r="E224" s="145" t="s">
        <v>1</v>
      </c>
      <c r="F224" s="146" t="s">
        <v>212</v>
      </c>
      <c r="H224" s="147">
        <v>17.8</v>
      </c>
      <c r="I224" s="148"/>
      <c r="L224" s="143"/>
      <c r="M224" s="149"/>
      <c r="T224" s="150"/>
      <c r="AT224" s="145" t="s">
        <v>163</v>
      </c>
      <c r="AU224" s="145" t="s">
        <v>161</v>
      </c>
      <c r="AV224" s="12" t="s">
        <v>161</v>
      </c>
      <c r="AW224" s="12" t="s">
        <v>34</v>
      </c>
      <c r="AX224" s="12" t="s">
        <v>78</v>
      </c>
      <c r="AY224" s="145" t="s">
        <v>155</v>
      </c>
    </row>
    <row r="225" spans="2:65" s="14" customFormat="1">
      <c r="B225" s="158"/>
      <c r="D225" s="144" t="s">
        <v>163</v>
      </c>
      <c r="E225" s="159" t="s">
        <v>1</v>
      </c>
      <c r="F225" s="160" t="s">
        <v>213</v>
      </c>
      <c r="H225" s="159" t="s">
        <v>1</v>
      </c>
      <c r="I225" s="161"/>
      <c r="L225" s="158"/>
      <c r="M225" s="162"/>
      <c r="T225" s="163"/>
      <c r="AT225" s="159" t="s">
        <v>163</v>
      </c>
      <c r="AU225" s="159" t="s">
        <v>161</v>
      </c>
      <c r="AV225" s="14" t="s">
        <v>86</v>
      </c>
      <c r="AW225" s="14" t="s">
        <v>34</v>
      </c>
      <c r="AX225" s="14" t="s">
        <v>78</v>
      </c>
      <c r="AY225" s="159" t="s">
        <v>155</v>
      </c>
    </row>
    <row r="226" spans="2:65" s="12" customFormat="1">
      <c r="B226" s="143"/>
      <c r="D226" s="144" t="s">
        <v>163</v>
      </c>
      <c r="E226" s="145" t="s">
        <v>1</v>
      </c>
      <c r="F226" s="146" t="s">
        <v>214</v>
      </c>
      <c r="H226" s="147">
        <v>11.9</v>
      </c>
      <c r="I226" s="148"/>
      <c r="L226" s="143"/>
      <c r="M226" s="149"/>
      <c r="T226" s="150"/>
      <c r="AT226" s="145" t="s">
        <v>163</v>
      </c>
      <c r="AU226" s="145" t="s">
        <v>161</v>
      </c>
      <c r="AV226" s="12" t="s">
        <v>161</v>
      </c>
      <c r="AW226" s="12" t="s">
        <v>34</v>
      </c>
      <c r="AX226" s="12" t="s">
        <v>78</v>
      </c>
      <c r="AY226" s="145" t="s">
        <v>155</v>
      </c>
    </row>
    <row r="227" spans="2:65" s="13" customFormat="1">
      <c r="B227" s="151"/>
      <c r="D227" s="144" t="s">
        <v>163</v>
      </c>
      <c r="E227" s="152" t="s">
        <v>1</v>
      </c>
      <c r="F227" s="153" t="s">
        <v>167</v>
      </c>
      <c r="H227" s="154">
        <v>29.7</v>
      </c>
      <c r="I227" s="155"/>
      <c r="L227" s="151"/>
      <c r="M227" s="156"/>
      <c r="T227" s="157"/>
      <c r="AT227" s="152" t="s">
        <v>163</v>
      </c>
      <c r="AU227" s="152" t="s">
        <v>161</v>
      </c>
      <c r="AV227" s="13" t="s">
        <v>160</v>
      </c>
      <c r="AW227" s="13" t="s">
        <v>34</v>
      </c>
      <c r="AX227" s="13" t="s">
        <v>86</v>
      </c>
      <c r="AY227" s="152" t="s">
        <v>155</v>
      </c>
    </row>
    <row r="228" spans="2:65" s="11" customFormat="1" ht="22.9" customHeight="1">
      <c r="B228" s="117"/>
      <c r="D228" s="118" t="s">
        <v>77</v>
      </c>
      <c r="E228" s="127" t="s">
        <v>286</v>
      </c>
      <c r="F228" s="127" t="s">
        <v>287</v>
      </c>
      <c r="I228" s="120"/>
      <c r="J228" s="128">
        <f>BK228</f>
        <v>0</v>
      </c>
      <c r="L228" s="117"/>
      <c r="M228" s="122"/>
      <c r="P228" s="123">
        <f>SUM(P229:P242)</f>
        <v>0</v>
      </c>
      <c r="R228" s="123">
        <f>SUM(R229:R242)</f>
        <v>0</v>
      </c>
      <c r="T228" s="124">
        <f>SUM(T229:T242)</f>
        <v>0</v>
      </c>
      <c r="AR228" s="118" t="s">
        <v>86</v>
      </c>
      <c r="AT228" s="125" t="s">
        <v>77</v>
      </c>
      <c r="AU228" s="125" t="s">
        <v>86</v>
      </c>
      <c r="AY228" s="118" t="s">
        <v>155</v>
      </c>
      <c r="BK228" s="126">
        <f>SUM(BK229:BK242)</f>
        <v>0</v>
      </c>
    </row>
    <row r="229" spans="2:65" s="1" customFormat="1" ht="24.2" customHeight="1">
      <c r="B229" s="31"/>
      <c r="C229" s="129" t="s">
        <v>288</v>
      </c>
      <c r="D229" s="129" t="s">
        <v>157</v>
      </c>
      <c r="E229" s="130" t="s">
        <v>289</v>
      </c>
      <c r="F229" s="131" t="s">
        <v>290</v>
      </c>
      <c r="G229" s="132" t="s">
        <v>291</v>
      </c>
      <c r="H229" s="133">
        <v>14.301</v>
      </c>
      <c r="I229" s="134"/>
      <c r="J229" s="135">
        <f>ROUND(I229*H229,2)</f>
        <v>0</v>
      </c>
      <c r="K229" s="136"/>
      <c r="L229" s="31"/>
      <c r="M229" s="137" t="s">
        <v>1</v>
      </c>
      <c r="N229" s="138" t="s">
        <v>44</v>
      </c>
      <c r="P229" s="139">
        <f>O229*H229</f>
        <v>0</v>
      </c>
      <c r="Q229" s="139">
        <v>0</v>
      </c>
      <c r="R229" s="139">
        <f>Q229*H229</f>
        <v>0</v>
      </c>
      <c r="S229" s="139">
        <v>0</v>
      </c>
      <c r="T229" s="140">
        <f>S229*H229</f>
        <v>0</v>
      </c>
      <c r="AR229" s="141" t="s">
        <v>160</v>
      </c>
      <c r="AT229" s="141" t="s">
        <v>157</v>
      </c>
      <c r="AU229" s="141" t="s">
        <v>161</v>
      </c>
      <c r="AY229" s="16" t="s">
        <v>155</v>
      </c>
      <c r="BE229" s="142">
        <f>IF(N229="základní",J229,0)</f>
        <v>0</v>
      </c>
      <c r="BF229" s="142">
        <f>IF(N229="snížená",J229,0)</f>
        <v>0</v>
      </c>
      <c r="BG229" s="142">
        <f>IF(N229="zákl. přenesená",J229,0)</f>
        <v>0</v>
      </c>
      <c r="BH229" s="142">
        <f>IF(N229="sníž. přenesená",J229,0)</f>
        <v>0</v>
      </c>
      <c r="BI229" s="142">
        <f>IF(N229="nulová",J229,0)</f>
        <v>0</v>
      </c>
      <c r="BJ229" s="16" t="s">
        <v>161</v>
      </c>
      <c r="BK229" s="142">
        <f>ROUND(I229*H229,2)</f>
        <v>0</v>
      </c>
      <c r="BL229" s="16" t="s">
        <v>160</v>
      </c>
      <c r="BM229" s="141" t="s">
        <v>292</v>
      </c>
    </row>
    <row r="230" spans="2:65" s="1" customFormat="1" ht="33" customHeight="1">
      <c r="B230" s="31"/>
      <c r="C230" s="129" t="s">
        <v>293</v>
      </c>
      <c r="D230" s="129" t="s">
        <v>157</v>
      </c>
      <c r="E230" s="130" t="s">
        <v>294</v>
      </c>
      <c r="F230" s="131" t="s">
        <v>295</v>
      </c>
      <c r="G230" s="132" t="s">
        <v>291</v>
      </c>
      <c r="H230" s="133">
        <v>14.301</v>
      </c>
      <c r="I230" s="134"/>
      <c r="J230" s="135">
        <f>ROUND(I230*H230,2)</f>
        <v>0</v>
      </c>
      <c r="K230" s="136"/>
      <c r="L230" s="31"/>
      <c r="M230" s="137" t="s">
        <v>1</v>
      </c>
      <c r="N230" s="138" t="s">
        <v>44</v>
      </c>
      <c r="P230" s="139">
        <f>O230*H230</f>
        <v>0</v>
      </c>
      <c r="Q230" s="139">
        <v>0</v>
      </c>
      <c r="R230" s="139">
        <f>Q230*H230</f>
        <v>0</v>
      </c>
      <c r="S230" s="139">
        <v>0</v>
      </c>
      <c r="T230" s="140">
        <f>S230*H230</f>
        <v>0</v>
      </c>
      <c r="AR230" s="141" t="s">
        <v>160</v>
      </c>
      <c r="AT230" s="141" t="s">
        <v>157</v>
      </c>
      <c r="AU230" s="141" t="s">
        <v>161</v>
      </c>
      <c r="AY230" s="16" t="s">
        <v>155</v>
      </c>
      <c r="BE230" s="142">
        <f>IF(N230="základní",J230,0)</f>
        <v>0</v>
      </c>
      <c r="BF230" s="142">
        <f>IF(N230="snížená",J230,0)</f>
        <v>0</v>
      </c>
      <c r="BG230" s="142">
        <f>IF(N230="zákl. přenesená",J230,0)</f>
        <v>0</v>
      </c>
      <c r="BH230" s="142">
        <f>IF(N230="sníž. přenesená",J230,0)</f>
        <v>0</v>
      </c>
      <c r="BI230" s="142">
        <f>IF(N230="nulová",J230,0)</f>
        <v>0</v>
      </c>
      <c r="BJ230" s="16" t="s">
        <v>161</v>
      </c>
      <c r="BK230" s="142">
        <f>ROUND(I230*H230,2)</f>
        <v>0</v>
      </c>
      <c r="BL230" s="16" t="s">
        <v>160</v>
      </c>
      <c r="BM230" s="141" t="s">
        <v>296</v>
      </c>
    </row>
    <row r="231" spans="2:65" s="1" customFormat="1" ht="24.2" customHeight="1">
      <c r="B231" s="31"/>
      <c r="C231" s="129" t="s">
        <v>297</v>
      </c>
      <c r="D231" s="129" t="s">
        <v>157</v>
      </c>
      <c r="E231" s="130" t="s">
        <v>298</v>
      </c>
      <c r="F231" s="131" t="s">
        <v>299</v>
      </c>
      <c r="G231" s="132" t="s">
        <v>291</v>
      </c>
      <c r="H231" s="133">
        <v>71.504999999999995</v>
      </c>
      <c r="I231" s="134"/>
      <c r="J231" s="135">
        <f>ROUND(I231*H231,2)</f>
        <v>0</v>
      </c>
      <c r="K231" s="136"/>
      <c r="L231" s="31"/>
      <c r="M231" s="137" t="s">
        <v>1</v>
      </c>
      <c r="N231" s="138" t="s">
        <v>44</v>
      </c>
      <c r="P231" s="139">
        <f>O231*H231</f>
        <v>0</v>
      </c>
      <c r="Q231" s="139">
        <v>0</v>
      </c>
      <c r="R231" s="139">
        <f>Q231*H231</f>
        <v>0</v>
      </c>
      <c r="S231" s="139">
        <v>0</v>
      </c>
      <c r="T231" s="140">
        <f>S231*H231</f>
        <v>0</v>
      </c>
      <c r="AR231" s="141" t="s">
        <v>160</v>
      </c>
      <c r="AT231" s="141" t="s">
        <v>157</v>
      </c>
      <c r="AU231" s="141" t="s">
        <v>161</v>
      </c>
      <c r="AY231" s="16" t="s">
        <v>155</v>
      </c>
      <c r="BE231" s="142">
        <f>IF(N231="základní",J231,0)</f>
        <v>0</v>
      </c>
      <c r="BF231" s="142">
        <f>IF(N231="snížená",J231,0)</f>
        <v>0</v>
      </c>
      <c r="BG231" s="142">
        <f>IF(N231="zákl. přenesená",J231,0)</f>
        <v>0</v>
      </c>
      <c r="BH231" s="142">
        <f>IF(N231="sníž. přenesená",J231,0)</f>
        <v>0</v>
      </c>
      <c r="BI231" s="142">
        <f>IF(N231="nulová",J231,0)</f>
        <v>0</v>
      </c>
      <c r="BJ231" s="16" t="s">
        <v>161</v>
      </c>
      <c r="BK231" s="142">
        <f>ROUND(I231*H231,2)</f>
        <v>0</v>
      </c>
      <c r="BL231" s="16" t="s">
        <v>160</v>
      </c>
      <c r="BM231" s="141" t="s">
        <v>300</v>
      </c>
    </row>
    <row r="232" spans="2:65" s="12" customFormat="1">
      <c r="B232" s="143"/>
      <c r="D232" s="144" t="s">
        <v>163</v>
      </c>
      <c r="F232" s="146" t="s">
        <v>301</v>
      </c>
      <c r="H232" s="147">
        <v>71.504999999999995</v>
      </c>
      <c r="I232" s="148"/>
      <c r="L232" s="143"/>
      <c r="M232" s="149"/>
      <c r="T232" s="150"/>
      <c r="AT232" s="145" t="s">
        <v>163</v>
      </c>
      <c r="AU232" s="145" t="s">
        <v>161</v>
      </c>
      <c r="AV232" s="12" t="s">
        <v>161</v>
      </c>
      <c r="AW232" s="12" t="s">
        <v>4</v>
      </c>
      <c r="AX232" s="12" t="s">
        <v>86</v>
      </c>
      <c r="AY232" s="145" t="s">
        <v>155</v>
      </c>
    </row>
    <row r="233" spans="2:65" s="1" customFormat="1" ht="33" customHeight="1">
      <c r="B233" s="31"/>
      <c r="C233" s="129" t="s">
        <v>302</v>
      </c>
      <c r="D233" s="129" t="s">
        <v>157</v>
      </c>
      <c r="E233" s="130" t="s">
        <v>303</v>
      </c>
      <c r="F233" s="131" t="s">
        <v>304</v>
      </c>
      <c r="G233" s="132" t="s">
        <v>291</v>
      </c>
      <c r="H233" s="133">
        <v>12.512</v>
      </c>
      <c r="I233" s="134"/>
      <c r="J233" s="135">
        <f>ROUND(I233*H233,2)</f>
        <v>0</v>
      </c>
      <c r="K233" s="136"/>
      <c r="L233" s="31"/>
      <c r="M233" s="137" t="s">
        <v>1</v>
      </c>
      <c r="N233" s="138" t="s">
        <v>44</v>
      </c>
      <c r="P233" s="139">
        <f>O233*H233</f>
        <v>0</v>
      </c>
      <c r="Q233" s="139">
        <v>0</v>
      </c>
      <c r="R233" s="139">
        <f>Q233*H233</f>
        <v>0</v>
      </c>
      <c r="S233" s="139">
        <v>0</v>
      </c>
      <c r="T233" s="140">
        <f>S233*H233</f>
        <v>0</v>
      </c>
      <c r="AR233" s="141" t="s">
        <v>160</v>
      </c>
      <c r="AT233" s="141" t="s">
        <v>157</v>
      </c>
      <c r="AU233" s="141" t="s">
        <v>161</v>
      </c>
      <c r="AY233" s="16" t="s">
        <v>155</v>
      </c>
      <c r="BE233" s="142">
        <f>IF(N233="základní",J233,0)</f>
        <v>0</v>
      </c>
      <c r="BF233" s="142">
        <f>IF(N233="snížená",J233,0)</f>
        <v>0</v>
      </c>
      <c r="BG233" s="142">
        <f>IF(N233="zákl. přenesená",J233,0)</f>
        <v>0</v>
      </c>
      <c r="BH233" s="142">
        <f>IF(N233="sníž. přenesená",J233,0)</f>
        <v>0</v>
      </c>
      <c r="BI233" s="142">
        <f>IF(N233="nulová",J233,0)</f>
        <v>0</v>
      </c>
      <c r="BJ233" s="16" t="s">
        <v>161</v>
      </c>
      <c r="BK233" s="142">
        <f>ROUND(I233*H233,2)</f>
        <v>0</v>
      </c>
      <c r="BL233" s="16" t="s">
        <v>160</v>
      </c>
      <c r="BM233" s="141" t="s">
        <v>305</v>
      </c>
    </row>
    <row r="234" spans="2:65" s="12" customFormat="1">
      <c r="B234" s="143"/>
      <c r="D234" s="144" t="s">
        <v>163</v>
      </c>
      <c r="E234" s="145" t="s">
        <v>1</v>
      </c>
      <c r="F234" s="146" t="s">
        <v>306</v>
      </c>
      <c r="H234" s="147">
        <v>14.301</v>
      </c>
      <c r="I234" s="148"/>
      <c r="L234" s="143"/>
      <c r="M234" s="149"/>
      <c r="T234" s="150"/>
      <c r="AT234" s="145" t="s">
        <v>163</v>
      </c>
      <c r="AU234" s="145" t="s">
        <v>161</v>
      </c>
      <c r="AV234" s="12" t="s">
        <v>161</v>
      </c>
      <c r="AW234" s="12" t="s">
        <v>34</v>
      </c>
      <c r="AX234" s="12" t="s">
        <v>78</v>
      </c>
      <c r="AY234" s="145" t="s">
        <v>155</v>
      </c>
    </row>
    <row r="235" spans="2:65" s="12" customFormat="1">
      <c r="B235" s="143"/>
      <c r="D235" s="144" t="s">
        <v>163</v>
      </c>
      <c r="E235" s="145" t="s">
        <v>1</v>
      </c>
      <c r="F235" s="146" t="s">
        <v>307</v>
      </c>
      <c r="H235" s="147">
        <v>-1.7889999999999999</v>
      </c>
      <c r="I235" s="148"/>
      <c r="L235" s="143"/>
      <c r="M235" s="149"/>
      <c r="T235" s="150"/>
      <c r="AT235" s="145" t="s">
        <v>163</v>
      </c>
      <c r="AU235" s="145" t="s">
        <v>161</v>
      </c>
      <c r="AV235" s="12" t="s">
        <v>161</v>
      </c>
      <c r="AW235" s="12" t="s">
        <v>34</v>
      </c>
      <c r="AX235" s="12" t="s">
        <v>78</v>
      </c>
      <c r="AY235" s="145" t="s">
        <v>155</v>
      </c>
    </row>
    <row r="236" spans="2:65" s="13" customFormat="1">
      <c r="B236" s="151"/>
      <c r="D236" s="144" t="s">
        <v>163</v>
      </c>
      <c r="E236" s="152" t="s">
        <v>1</v>
      </c>
      <c r="F236" s="153" t="s">
        <v>167</v>
      </c>
      <c r="H236" s="154">
        <v>12.512</v>
      </c>
      <c r="I236" s="155"/>
      <c r="L236" s="151"/>
      <c r="M236" s="156"/>
      <c r="T236" s="157"/>
      <c r="AT236" s="152" t="s">
        <v>163</v>
      </c>
      <c r="AU236" s="152" t="s">
        <v>161</v>
      </c>
      <c r="AV236" s="13" t="s">
        <v>160</v>
      </c>
      <c r="AW236" s="13" t="s">
        <v>34</v>
      </c>
      <c r="AX236" s="13" t="s">
        <v>86</v>
      </c>
      <c r="AY236" s="152" t="s">
        <v>155</v>
      </c>
    </row>
    <row r="237" spans="2:65" s="1" customFormat="1" ht="33" customHeight="1">
      <c r="B237" s="31"/>
      <c r="C237" s="129" t="s">
        <v>308</v>
      </c>
      <c r="D237" s="129" t="s">
        <v>157</v>
      </c>
      <c r="E237" s="130" t="s">
        <v>309</v>
      </c>
      <c r="F237" s="131" t="s">
        <v>310</v>
      </c>
      <c r="G237" s="132" t="s">
        <v>291</v>
      </c>
      <c r="H237" s="133">
        <v>1.7889999999999999</v>
      </c>
      <c r="I237" s="134"/>
      <c r="J237" s="135">
        <f>ROUND(I237*H237,2)</f>
        <v>0</v>
      </c>
      <c r="K237" s="136"/>
      <c r="L237" s="31"/>
      <c r="M237" s="137" t="s">
        <v>1</v>
      </c>
      <c r="N237" s="138" t="s">
        <v>44</v>
      </c>
      <c r="P237" s="139">
        <f>O237*H237</f>
        <v>0</v>
      </c>
      <c r="Q237" s="139">
        <v>0</v>
      </c>
      <c r="R237" s="139">
        <f>Q237*H237</f>
        <v>0</v>
      </c>
      <c r="S237" s="139">
        <v>0</v>
      </c>
      <c r="T237" s="140">
        <f>S237*H237</f>
        <v>0</v>
      </c>
      <c r="AR237" s="141" t="s">
        <v>160</v>
      </c>
      <c r="AT237" s="141" t="s">
        <v>157</v>
      </c>
      <c r="AU237" s="141" t="s">
        <v>161</v>
      </c>
      <c r="AY237" s="16" t="s">
        <v>155</v>
      </c>
      <c r="BE237" s="142">
        <f>IF(N237="základní",J237,0)</f>
        <v>0</v>
      </c>
      <c r="BF237" s="142">
        <f>IF(N237="snížená",J237,0)</f>
        <v>0</v>
      </c>
      <c r="BG237" s="142">
        <f>IF(N237="zákl. přenesená",J237,0)</f>
        <v>0</v>
      </c>
      <c r="BH237" s="142">
        <f>IF(N237="sníž. přenesená",J237,0)</f>
        <v>0</v>
      </c>
      <c r="BI237" s="142">
        <f>IF(N237="nulová",J237,0)</f>
        <v>0</v>
      </c>
      <c r="BJ237" s="16" t="s">
        <v>161</v>
      </c>
      <c r="BK237" s="142">
        <f>ROUND(I237*H237,2)</f>
        <v>0</v>
      </c>
      <c r="BL237" s="16" t="s">
        <v>160</v>
      </c>
      <c r="BM237" s="141" t="s">
        <v>311</v>
      </c>
    </row>
    <row r="238" spans="2:65" s="12" customFormat="1">
      <c r="B238" s="143"/>
      <c r="D238" s="144" t="s">
        <v>163</v>
      </c>
      <c r="E238" s="145" t="s">
        <v>1</v>
      </c>
      <c r="F238" s="146" t="s">
        <v>312</v>
      </c>
      <c r="H238" s="147">
        <v>0.496</v>
      </c>
      <c r="I238" s="148"/>
      <c r="L238" s="143"/>
      <c r="M238" s="149"/>
      <c r="T238" s="150"/>
      <c r="AT238" s="145" t="s">
        <v>163</v>
      </c>
      <c r="AU238" s="145" t="s">
        <v>161</v>
      </c>
      <c r="AV238" s="12" t="s">
        <v>161</v>
      </c>
      <c r="AW238" s="12" t="s">
        <v>34</v>
      </c>
      <c r="AX238" s="12" t="s">
        <v>78</v>
      </c>
      <c r="AY238" s="145" t="s">
        <v>155</v>
      </c>
    </row>
    <row r="239" spans="2:65" s="12" customFormat="1">
      <c r="B239" s="143"/>
      <c r="D239" s="144" t="s">
        <v>163</v>
      </c>
      <c r="E239" s="145" t="s">
        <v>1</v>
      </c>
      <c r="F239" s="146" t="s">
        <v>313</v>
      </c>
      <c r="H239" s="147">
        <v>0.51900000000000002</v>
      </c>
      <c r="I239" s="148"/>
      <c r="L239" s="143"/>
      <c r="M239" s="149"/>
      <c r="T239" s="150"/>
      <c r="AT239" s="145" t="s">
        <v>163</v>
      </c>
      <c r="AU239" s="145" t="s">
        <v>161</v>
      </c>
      <c r="AV239" s="12" t="s">
        <v>161</v>
      </c>
      <c r="AW239" s="12" t="s">
        <v>34</v>
      </c>
      <c r="AX239" s="12" t="s">
        <v>78</v>
      </c>
      <c r="AY239" s="145" t="s">
        <v>155</v>
      </c>
    </row>
    <row r="240" spans="2:65" s="12" customFormat="1">
      <c r="B240" s="143"/>
      <c r="D240" s="144" t="s">
        <v>163</v>
      </c>
      <c r="E240" s="145" t="s">
        <v>1</v>
      </c>
      <c r="F240" s="146" t="s">
        <v>314</v>
      </c>
      <c r="H240" s="147">
        <v>5.2999999999999999E-2</v>
      </c>
      <c r="I240" s="148"/>
      <c r="L240" s="143"/>
      <c r="M240" s="149"/>
      <c r="T240" s="150"/>
      <c r="AT240" s="145" t="s">
        <v>163</v>
      </c>
      <c r="AU240" s="145" t="s">
        <v>161</v>
      </c>
      <c r="AV240" s="12" t="s">
        <v>161</v>
      </c>
      <c r="AW240" s="12" t="s">
        <v>34</v>
      </c>
      <c r="AX240" s="12" t="s">
        <v>78</v>
      </c>
      <c r="AY240" s="145" t="s">
        <v>155</v>
      </c>
    </row>
    <row r="241" spans="2:65" s="12" customFormat="1">
      <c r="B241" s="143"/>
      <c r="D241" s="144" t="s">
        <v>163</v>
      </c>
      <c r="E241" s="145" t="s">
        <v>1</v>
      </c>
      <c r="F241" s="146" t="s">
        <v>315</v>
      </c>
      <c r="H241" s="147">
        <v>0.72099999999999997</v>
      </c>
      <c r="I241" s="148"/>
      <c r="L241" s="143"/>
      <c r="M241" s="149"/>
      <c r="T241" s="150"/>
      <c r="AT241" s="145" t="s">
        <v>163</v>
      </c>
      <c r="AU241" s="145" t="s">
        <v>161</v>
      </c>
      <c r="AV241" s="12" t="s">
        <v>161</v>
      </c>
      <c r="AW241" s="12" t="s">
        <v>34</v>
      </c>
      <c r="AX241" s="12" t="s">
        <v>78</v>
      </c>
      <c r="AY241" s="145" t="s">
        <v>155</v>
      </c>
    </row>
    <row r="242" spans="2:65" s="13" customFormat="1">
      <c r="B242" s="151"/>
      <c r="D242" s="144" t="s">
        <v>163</v>
      </c>
      <c r="E242" s="152" t="s">
        <v>1</v>
      </c>
      <c r="F242" s="153" t="s">
        <v>167</v>
      </c>
      <c r="H242" s="154">
        <v>1.7890000000000001</v>
      </c>
      <c r="I242" s="155"/>
      <c r="L242" s="151"/>
      <c r="M242" s="156"/>
      <c r="T242" s="157"/>
      <c r="AT242" s="152" t="s">
        <v>163</v>
      </c>
      <c r="AU242" s="152" t="s">
        <v>161</v>
      </c>
      <c r="AV242" s="13" t="s">
        <v>160</v>
      </c>
      <c r="AW242" s="13" t="s">
        <v>34</v>
      </c>
      <c r="AX242" s="13" t="s">
        <v>86</v>
      </c>
      <c r="AY242" s="152" t="s">
        <v>155</v>
      </c>
    </row>
    <row r="243" spans="2:65" s="11" customFormat="1" ht="22.9" customHeight="1">
      <c r="B243" s="117"/>
      <c r="D243" s="118" t="s">
        <v>77</v>
      </c>
      <c r="E243" s="127" t="s">
        <v>316</v>
      </c>
      <c r="F243" s="127" t="s">
        <v>317</v>
      </c>
      <c r="I243" s="120"/>
      <c r="J243" s="128">
        <f>BK243</f>
        <v>0</v>
      </c>
      <c r="L243" s="117"/>
      <c r="M243" s="122"/>
      <c r="P243" s="123">
        <f>P244</f>
        <v>0</v>
      </c>
      <c r="R243" s="123">
        <f>R244</f>
        <v>0</v>
      </c>
      <c r="T243" s="124">
        <f>T244</f>
        <v>0</v>
      </c>
      <c r="AR243" s="118" t="s">
        <v>86</v>
      </c>
      <c r="AT243" s="125" t="s">
        <v>77</v>
      </c>
      <c r="AU243" s="125" t="s">
        <v>86</v>
      </c>
      <c r="AY243" s="118" t="s">
        <v>155</v>
      </c>
      <c r="BK243" s="126">
        <f>BK244</f>
        <v>0</v>
      </c>
    </row>
    <row r="244" spans="2:65" s="1" customFormat="1" ht="21.75" customHeight="1">
      <c r="B244" s="31"/>
      <c r="C244" s="129" t="s">
        <v>318</v>
      </c>
      <c r="D244" s="129" t="s">
        <v>157</v>
      </c>
      <c r="E244" s="130" t="s">
        <v>319</v>
      </c>
      <c r="F244" s="131" t="s">
        <v>320</v>
      </c>
      <c r="G244" s="132" t="s">
        <v>291</v>
      </c>
      <c r="H244" s="133">
        <v>9.343</v>
      </c>
      <c r="I244" s="134"/>
      <c r="J244" s="135">
        <f>ROUND(I244*H244,2)</f>
        <v>0</v>
      </c>
      <c r="K244" s="136"/>
      <c r="L244" s="31"/>
      <c r="M244" s="137" t="s">
        <v>1</v>
      </c>
      <c r="N244" s="138" t="s">
        <v>44</v>
      </c>
      <c r="P244" s="139">
        <f>O244*H244</f>
        <v>0</v>
      </c>
      <c r="Q244" s="139">
        <v>0</v>
      </c>
      <c r="R244" s="139">
        <f>Q244*H244</f>
        <v>0</v>
      </c>
      <c r="S244" s="139">
        <v>0</v>
      </c>
      <c r="T244" s="140">
        <f>S244*H244</f>
        <v>0</v>
      </c>
      <c r="AR244" s="141" t="s">
        <v>160</v>
      </c>
      <c r="AT244" s="141" t="s">
        <v>157</v>
      </c>
      <c r="AU244" s="141" t="s">
        <v>161</v>
      </c>
      <c r="AY244" s="16" t="s">
        <v>155</v>
      </c>
      <c r="BE244" s="142">
        <f>IF(N244="základní",J244,0)</f>
        <v>0</v>
      </c>
      <c r="BF244" s="142">
        <f>IF(N244="snížená",J244,0)</f>
        <v>0</v>
      </c>
      <c r="BG244" s="142">
        <f>IF(N244="zákl. přenesená",J244,0)</f>
        <v>0</v>
      </c>
      <c r="BH244" s="142">
        <f>IF(N244="sníž. přenesená",J244,0)</f>
        <v>0</v>
      </c>
      <c r="BI244" s="142">
        <f>IF(N244="nulová",J244,0)</f>
        <v>0</v>
      </c>
      <c r="BJ244" s="16" t="s">
        <v>161</v>
      </c>
      <c r="BK244" s="142">
        <f>ROUND(I244*H244,2)</f>
        <v>0</v>
      </c>
      <c r="BL244" s="16" t="s">
        <v>160</v>
      </c>
      <c r="BM244" s="141" t="s">
        <v>321</v>
      </c>
    </row>
    <row r="245" spans="2:65" s="11" customFormat="1" ht="25.9" customHeight="1">
      <c r="B245" s="117"/>
      <c r="D245" s="118" t="s">
        <v>77</v>
      </c>
      <c r="E245" s="119" t="s">
        <v>322</v>
      </c>
      <c r="F245" s="119" t="s">
        <v>323</v>
      </c>
      <c r="I245" s="120"/>
      <c r="J245" s="121">
        <f>BK245</f>
        <v>0</v>
      </c>
      <c r="L245" s="117"/>
      <c r="M245" s="122"/>
      <c r="P245" s="123">
        <f>P246+P257+P266+P278+P304+P322+P328+P340+P348+P351+P395+P417+P424+P473+P502+P519</f>
        <v>0</v>
      </c>
      <c r="R245" s="123">
        <f>R246+R257+R266+R278+R304+R322+R328+R340+R348+R351+R395+R417+R424+R473+R502+R519</f>
        <v>1.70671656</v>
      </c>
      <c r="T245" s="124">
        <f>T246+T257+T266+T278+T304+T322+T328+T340+T348+T351+T395+T417+T424+T473+T502+T519</f>
        <v>7.0407574000000013</v>
      </c>
      <c r="AR245" s="118" t="s">
        <v>161</v>
      </c>
      <c r="AT245" s="125" t="s">
        <v>77</v>
      </c>
      <c r="AU245" s="125" t="s">
        <v>78</v>
      </c>
      <c r="AY245" s="118" t="s">
        <v>155</v>
      </c>
      <c r="BK245" s="126">
        <f>BK246+BK257+BK266+BK278+BK304+BK322+BK328+BK340+BK348+BK351+BK395+BK417+BK424+BK473+BK502+BK519</f>
        <v>0</v>
      </c>
    </row>
    <row r="246" spans="2:65" s="11" customFormat="1" ht="22.9" customHeight="1">
      <c r="B246" s="117"/>
      <c r="D246" s="118" t="s">
        <v>77</v>
      </c>
      <c r="E246" s="127" t="s">
        <v>324</v>
      </c>
      <c r="F246" s="127" t="s">
        <v>325</v>
      </c>
      <c r="I246" s="120"/>
      <c r="J246" s="128">
        <f>BK246</f>
        <v>0</v>
      </c>
      <c r="L246" s="117"/>
      <c r="M246" s="122"/>
      <c r="P246" s="123">
        <f>SUM(P247:P256)</f>
        <v>0</v>
      </c>
      <c r="R246" s="123">
        <f>SUM(R247:R256)</f>
        <v>7.5712500000000002E-2</v>
      </c>
      <c r="T246" s="124">
        <f>SUM(T247:T256)</f>
        <v>3.9918712000000003</v>
      </c>
      <c r="AR246" s="118" t="s">
        <v>161</v>
      </c>
      <c r="AT246" s="125" t="s">
        <v>77</v>
      </c>
      <c r="AU246" s="125" t="s">
        <v>86</v>
      </c>
      <c r="AY246" s="118" t="s">
        <v>155</v>
      </c>
      <c r="BK246" s="126">
        <f>SUM(BK247:BK256)</f>
        <v>0</v>
      </c>
    </row>
    <row r="247" spans="2:65" s="1" customFormat="1" ht="24.2" customHeight="1">
      <c r="B247" s="31"/>
      <c r="C247" s="129" t="s">
        <v>326</v>
      </c>
      <c r="D247" s="129" t="s">
        <v>157</v>
      </c>
      <c r="E247" s="130" t="s">
        <v>327</v>
      </c>
      <c r="F247" s="131" t="s">
        <v>328</v>
      </c>
      <c r="G247" s="132" t="s">
        <v>90</v>
      </c>
      <c r="H247" s="133">
        <v>28.843</v>
      </c>
      <c r="I247" s="134"/>
      <c r="J247" s="135">
        <f>ROUND(I247*H247,2)</f>
        <v>0</v>
      </c>
      <c r="K247" s="136"/>
      <c r="L247" s="31"/>
      <c r="M247" s="137" t="s">
        <v>1</v>
      </c>
      <c r="N247" s="138" t="s">
        <v>44</v>
      </c>
      <c r="P247" s="139">
        <f>O247*H247</f>
        <v>0</v>
      </c>
      <c r="Q247" s="139">
        <v>0</v>
      </c>
      <c r="R247" s="139">
        <f>Q247*H247</f>
        <v>0</v>
      </c>
      <c r="S247" s="139">
        <v>3.3999999999999998E-3</v>
      </c>
      <c r="T247" s="140">
        <f>S247*H247</f>
        <v>9.8066199999999992E-2</v>
      </c>
      <c r="AR247" s="141" t="s">
        <v>241</v>
      </c>
      <c r="AT247" s="141" t="s">
        <v>157</v>
      </c>
      <c r="AU247" s="141" t="s">
        <v>161</v>
      </c>
      <c r="AY247" s="16" t="s">
        <v>155</v>
      </c>
      <c r="BE247" s="142">
        <f>IF(N247="základní",J247,0)</f>
        <v>0</v>
      </c>
      <c r="BF247" s="142">
        <f>IF(N247="snížená",J247,0)</f>
        <v>0</v>
      </c>
      <c r="BG247" s="142">
        <f>IF(N247="zákl. přenesená",J247,0)</f>
        <v>0</v>
      </c>
      <c r="BH247" s="142">
        <f>IF(N247="sníž. přenesená",J247,0)</f>
        <v>0</v>
      </c>
      <c r="BI247" s="142">
        <f>IF(N247="nulová",J247,0)</f>
        <v>0</v>
      </c>
      <c r="BJ247" s="16" t="s">
        <v>161</v>
      </c>
      <c r="BK247" s="142">
        <f>ROUND(I247*H247,2)</f>
        <v>0</v>
      </c>
      <c r="BL247" s="16" t="s">
        <v>241</v>
      </c>
      <c r="BM247" s="141" t="s">
        <v>329</v>
      </c>
    </row>
    <row r="248" spans="2:65" s="12" customFormat="1">
      <c r="B248" s="143"/>
      <c r="D248" s="144" t="s">
        <v>163</v>
      </c>
      <c r="E248" s="145" t="s">
        <v>1</v>
      </c>
      <c r="F248" s="146" t="s">
        <v>88</v>
      </c>
      <c r="H248" s="147">
        <v>28.843</v>
      </c>
      <c r="I248" s="148"/>
      <c r="L248" s="143"/>
      <c r="M248" s="149"/>
      <c r="T248" s="150"/>
      <c r="AT248" s="145" t="s">
        <v>163</v>
      </c>
      <c r="AU248" s="145" t="s">
        <v>161</v>
      </c>
      <c r="AV248" s="12" t="s">
        <v>161</v>
      </c>
      <c r="AW248" s="12" t="s">
        <v>34</v>
      </c>
      <c r="AX248" s="12" t="s">
        <v>86</v>
      </c>
      <c r="AY248" s="145" t="s">
        <v>155</v>
      </c>
    </row>
    <row r="249" spans="2:65" s="1" customFormat="1" ht="24.2" customHeight="1">
      <c r="B249" s="31"/>
      <c r="C249" s="129" t="s">
        <v>330</v>
      </c>
      <c r="D249" s="129" t="s">
        <v>157</v>
      </c>
      <c r="E249" s="130" t="s">
        <v>331</v>
      </c>
      <c r="F249" s="131" t="s">
        <v>332</v>
      </c>
      <c r="G249" s="132" t="s">
        <v>90</v>
      </c>
      <c r="H249" s="133">
        <v>28.843</v>
      </c>
      <c r="I249" s="134"/>
      <c r="J249" s="135">
        <f>ROUND(I249*H249,2)</f>
        <v>0</v>
      </c>
      <c r="K249" s="136"/>
      <c r="L249" s="31"/>
      <c r="M249" s="137" t="s">
        <v>1</v>
      </c>
      <c r="N249" s="138" t="s">
        <v>44</v>
      </c>
      <c r="P249" s="139">
        <f>O249*H249</f>
        <v>0</v>
      </c>
      <c r="Q249" s="139">
        <v>0</v>
      </c>
      <c r="R249" s="139">
        <f>Q249*H249</f>
        <v>0</v>
      </c>
      <c r="S249" s="139">
        <v>0</v>
      </c>
      <c r="T249" s="140">
        <f>S249*H249</f>
        <v>0</v>
      </c>
      <c r="AR249" s="141" t="s">
        <v>241</v>
      </c>
      <c r="AT249" s="141" t="s">
        <v>157</v>
      </c>
      <c r="AU249" s="141" t="s">
        <v>161</v>
      </c>
      <c r="AY249" s="16" t="s">
        <v>155</v>
      </c>
      <c r="BE249" s="142">
        <f>IF(N249="základní",J249,0)</f>
        <v>0</v>
      </c>
      <c r="BF249" s="142">
        <f>IF(N249="snížená",J249,0)</f>
        <v>0</v>
      </c>
      <c r="BG249" s="142">
        <f>IF(N249="zákl. přenesená",J249,0)</f>
        <v>0</v>
      </c>
      <c r="BH249" s="142">
        <f>IF(N249="sníž. přenesená",J249,0)</f>
        <v>0</v>
      </c>
      <c r="BI249" s="142">
        <f>IF(N249="nulová",J249,0)</f>
        <v>0</v>
      </c>
      <c r="BJ249" s="16" t="s">
        <v>161</v>
      </c>
      <c r="BK249" s="142">
        <f>ROUND(I249*H249,2)</f>
        <v>0</v>
      </c>
      <c r="BL249" s="16" t="s">
        <v>241</v>
      </c>
      <c r="BM249" s="141" t="s">
        <v>333</v>
      </c>
    </row>
    <row r="250" spans="2:65" s="12" customFormat="1">
      <c r="B250" s="143"/>
      <c r="D250" s="144" t="s">
        <v>163</v>
      </c>
      <c r="E250" s="145" t="s">
        <v>1</v>
      </c>
      <c r="F250" s="146" t="s">
        <v>88</v>
      </c>
      <c r="H250" s="147">
        <v>28.843</v>
      </c>
      <c r="I250" s="148"/>
      <c r="L250" s="143"/>
      <c r="M250" s="149"/>
      <c r="T250" s="150"/>
      <c r="AT250" s="145" t="s">
        <v>163</v>
      </c>
      <c r="AU250" s="145" t="s">
        <v>161</v>
      </c>
      <c r="AV250" s="12" t="s">
        <v>161</v>
      </c>
      <c r="AW250" s="12" t="s">
        <v>34</v>
      </c>
      <c r="AX250" s="12" t="s">
        <v>86</v>
      </c>
      <c r="AY250" s="145" t="s">
        <v>155</v>
      </c>
    </row>
    <row r="251" spans="2:65" s="1" customFormat="1" ht="24.2" customHeight="1">
      <c r="B251" s="31"/>
      <c r="C251" s="164" t="s">
        <v>334</v>
      </c>
      <c r="D251" s="164" t="s">
        <v>335</v>
      </c>
      <c r="E251" s="165" t="s">
        <v>336</v>
      </c>
      <c r="F251" s="166" t="s">
        <v>337</v>
      </c>
      <c r="G251" s="167" t="s">
        <v>90</v>
      </c>
      <c r="H251" s="168">
        <v>30.285</v>
      </c>
      <c r="I251" s="169"/>
      <c r="J251" s="170">
        <f>ROUND(I251*H251,2)</f>
        <v>0</v>
      </c>
      <c r="K251" s="171"/>
      <c r="L251" s="172"/>
      <c r="M251" s="173" t="s">
        <v>1</v>
      </c>
      <c r="N251" s="174" t="s">
        <v>44</v>
      </c>
      <c r="P251" s="139">
        <f>O251*H251</f>
        <v>0</v>
      </c>
      <c r="Q251" s="139">
        <v>2.5000000000000001E-3</v>
      </c>
      <c r="R251" s="139">
        <f>Q251*H251</f>
        <v>7.5712500000000002E-2</v>
      </c>
      <c r="S251" s="139">
        <v>0</v>
      </c>
      <c r="T251" s="140">
        <f>S251*H251</f>
        <v>0</v>
      </c>
      <c r="AR251" s="141" t="s">
        <v>334</v>
      </c>
      <c r="AT251" s="141" t="s">
        <v>335</v>
      </c>
      <c r="AU251" s="141" t="s">
        <v>161</v>
      </c>
      <c r="AY251" s="16" t="s">
        <v>155</v>
      </c>
      <c r="BE251" s="142">
        <f>IF(N251="základní",J251,0)</f>
        <v>0</v>
      </c>
      <c r="BF251" s="142">
        <f>IF(N251="snížená",J251,0)</f>
        <v>0</v>
      </c>
      <c r="BG251" s="142">
        <f>IF(N251="zákl. přenesená",J251,0)</f>
        <v>0</v>
      </c>
      <c r="BH251" s="142">
        <f>IF(N251="sníž. přenesená",J251,0)</f>
        <v>0</v>
      </c>
      <c r="BI251" s="142">
        <f>IF(N251="nulová",J251,0)</f>
        <v>0</v>
      </c>
      <c r="BJ251" s="16" t="s">
        <v>161</v>
      </c>
      <c r="BK251" s="142">
        <f>ROUND(I251*H251,2)</f>
        <v>0</v>
      </c>
      <c r="BL251" s="16" t="s">
        <v>241</v>
      </c>
      <c r="BM251" s="141" t="s">
        <v>338</v>
      </c>
    </row>
    <row r="252" spans="2:65" s="12" customFormat="1">
      <c r="B252" s="143"/>
      <c r="D252" s="144" t="s">
        <v>163</v>
      </c>
      <c r="E252" s="145" t="s">
        <v>1</v>
      </c>
      <c r="F252" s="146" t="s">
        <v>88</v>
      </c>
      <c r="H252" s="147">
        <v>28.843</v>
      </c>
      <c r="I252" s="148"/>
      <c r="L252" s="143"/>
      <c r="M252" s="149"/>
      <c r="T252" s="150"/>
      <c r="AT252" s="145" t="s">
        <v>163</v>
      </c>
      <c r="AU252" s="145" t="s">
        <v>161</v>
      </c>
      <c r="AV252" s="12" t="s">
        <v>161</v>
      </c>
      <c r="AW252" s="12" t="s">
        <v>34</v>
      </c>
      <c r="AX252" s="12" t="s">
        <v>86</v>
      </c>
      <c r="AY252" s="145" t="s">
        <v>155</v>
      </c>
    </row>
    <row r="253" spans="2:65" s="12" customFormat="1">
      <c r="B253" s="143"/>
      <c r="D253" s="144" t="s">
        <v>163</v>
      </c>
      <c r="F253" s="146" t="s">
        <v>339</v>
      </c>
      <c r="H253" s="147">
        <v>30.285</v>
      </c>
      <c r="I253" s="148"/>
      <c r="L253" s="143"/>
      <c r="M253" s="149"/>
      <c r="T253" s="150"/>
      <c r="AT253" s="145" t="s">
        <v>163</v>
      </c>
      <c r="AU253" s="145" t="s">
        <v>161</v>
      </c>
      <c r="AV253" s="12" t="s">
        <v>161</v>
      </c>
      <c r="AW253" s="12" t="s">
        <v>4</v>
      </c>
      <c r="AX253" s="12" t="s">
        <v>86</v>
      </c>
      <c r="AY253" s="145" t="s">
        <v>155</v>
      </c>
    </row>
    <row r="254" spans="2:65" s="1" customFormat="1" ht="24.2" customHeight="1">
      <c r="B254" s="31"/>
      <c r="C254" s="129" t="s">
        <v>340</v>
      </c>
      <c r="D254" s="129" t="s">
        <v>157</v>
      </c>
      <c r="E254" s="130" t="s">
        <v>341</v>
      </c>
      <c r="F254" s="131" t="s">
        <v>342</v>
      </c>
      <c r="G254" s="132" t="s">
        <v>90</v>
      </c>
      <c r="H254" s="133">
        <v>28.843</v>
      </c>
      <c r="I254" s="134"/>
      <c r="J254" s="135">
        <f>ROUND(I254*H254,2)</f>
        <v>0</v>
      </c>
      <c r="K254" s="136"/>
      <c r="L254" s="31"/>
      <c r="M254" s="137" t="s">
        <v>1</v>
      </c>
      <c r="N254" s="138" t="s">
        <v>44</v>
      </c>
      <c r="P254" s="139">
        <f>O254*H254</f>
        <v>0</v>
      </c>
      <c r="Q254" s="139">
        <v>0</v>
      </c>
      <c r="R254" s="139">
        <f>Q254*H254</f>
        <v>0</v>
      </c>
      <c r="S254" s="139">
        <v>0.13500000000000001</v>
      </c>
      <c r="T254" s="140">
        <f>S254*H254</f>
        <v>3.8938050000000004</v>
      </c>
      <c r="AR254" s="141" t="s">
        <v>241</v>
      </c>
      <c r="AT254" s="141" t="s">
        <v>157</v>
      </c>
      <c r="AU254" s="141" t="s">
        <v>161</v>
      </c>
      <c r="AY254" s="16" t="s">
        <v>155</v>
      </c>
      <c r="BE254" s="142">
        <f>IF(N254="základní",J254,0)</f>
        <v>0</v>
      </c>
      <c r="BF254" s="142">
        <f>IF(N254="snížená",J254,0)</f>
        <v>0</v>
      </c>
      <c r="BG254" s="142">
        <f>IF(N254="zákl. přenesená",J254,0)</f>
        <v>0</v>
      </c>
      <c r="BH254" s="142">
        <f>IF(N254="sníž. přenesená",J254,0)</f>
        <v>0</v>
      </c>
      <c r="BI254" s="142">
        <f>IF(N254="nulová",J254,0)</f>
        <v>0</v>
      </c>
      <c r="BJ254" s="16" t="s">
        <v>161</v>
      </c>
      <c r="BK254" s="142">
        <f>ROUND(I254*H254,2)</f>
        <v>0</v>
      </c>
      <c r="BL254" s="16" t="s">
        <v>241</v>
      </c>
      <c r="BM254" s="141" t="s">
        <v>343</v>
      </c>
    </row>
    <row r="255" spans="2:65" s="12" customFormat="1">
      <c r="B255" s="143"/>
      <c r="D255" s="144" t="s">
        <v>163</v>
      </c>
      <c r="E255" s="145" t="s">
        <v>1</v>
      </c>
      <c r="F255" s="146" t="s">
        <v>88</v>
      </c>
      <c r="H255" s="147">
        <v>28.843</v>
      </c>
      <c r="I255" s="148"/>
      <c r="L255" s="143"/>
      <c r="M255" s="149"/>
      <c r="T255" s="150"/>
      <c r="AT255" s="145" t="s">
        <v>163</v>
      </c>
      <c r="AU255" s="145" t="s">
        <v>161</v>
      </c>
      <c r="AV255" s="12" t="s">
        <v>161</v>
      </c>
      <c r="AW255" s="12" t="s">
        <v>34</v>
      </c>
      <c r="AX255" s="12" t="s">
        <v>86</v>
      </c>
      <c r="AY255" s="145" t="s">
        <v>155</v>
      </c>
    </row>
    <row r="256" spans="2:65" s="1" customFormat="1" ht="24.2" customHeight="1">
      <c r="B256" s="31"/>
      <c r="C256" s="129" t="s">
        <v>344</v>
      </c>
      <c r="D256" s="129" t="s">
        <v>157</v>
      </c>
      <c r="E256" s="130" t="s">
        <v>345</v>
      </c>
      <c r="F256" s="131" t="s">
        <v>346</v>
      </c>
      <c r="G256" s="132" t="s">
        <v>291</v>
      </c>
      <c r="H256" s="133">
        <v>7.5999999999999998E-2</v>
      </c>
      <c r="I256" s="134"/>
      <c r="J256" s="135">
        <f>ROUND(I256*H256,2)</f>
        <v>0</v>
      </c>
      <c r="K256" s="136"/>
      <c r="L256" s="31"/>
      <c r="M256" s="137" t="s">
        <v>1</v>
      </c>
      <c r="N256" s="138" t="s">
        <v>44</v>
      </c>
      <c r="P256" s="139">
        <f>O256*H256</f>
        <v>0</v>
      </c>
      <c r="Q256" s="139">
        <v>0</v>
      </c>
      <c r="R256" s="139">
        <f>Q256*H256</f>
        <v>0</v>
      </c>
      <c r="S256" s="139">
        <v>0</v>
      </c>
      <c r="T256" s="140">
        <f>S256*H256</f>
        <v>0</v>
      </c>
      <c r="AR256" s="141" t="s">
        <v>241</v>
      </c>
      <c r="AT256" s="141" t="s">
        <v>157</v>
      </c>
      <c r="AU256" s="141" t="s">
        <v>161</v>
      </c>
      <c r="AY256" s="16" t="s">
        <v>155</v>
      </c>
      <c r="BE256" s="142">
        <f>IF(N256="základní",J256,0)</f>
        <v>0</v>
      </c>
      <c r="BF256" s="142">
        <f>IF(N256="snížená",J256,0)</f>
        <v>0</v>
      </c>
      <c r="BG256" s="142">
        <f>IF(N256="zákl. přenesená",J256,0)</f>
        <v>0</v>
      </c>
      <c r="BH256" s="142">
        <f>IF(N256="sníž. přenesená",J256,0)</f>
        <v>0</v>
      </c>
      <c r="BI256" s="142">
        <f>IF(N256="nulová",J256,0)</f>
        <v>0</v>
      </c>
      <c r="BJ256" s="16" t="s">
        <v>161</v>
      </c>
      <c r="BK256" s="142">
        <f>ROUND(I256*H256,2)</f>
        <v>0</v>
      </c>
      <c r="BL256" s="16" t="s">
        <v>241</v>
      </c>
      <c r="BM256" s="141" t="s">
        <v>347</v>
      </c>
    </row>
    <row r="257" spans="2:65" s="11" customFormat="1" ht="22.9" customHeight="1">
      <c r="B257" s="117"/>
      <c r="D257" s="118" t="s">
        <v>77</v>
      </c>
      <c r="E257" s="127" t="s">
        <v>348</v>
      </c>
      <c r="F257" s="127" t="s">
        <v>349</v>
      </c>
      <c r="I257" s="120"/>
      <c r="J257" s="128">
        <f>BK257</f>
        <v>0</v>
      </c>
      <c r="L257" s="117"/>
      <c r="M257" s="122"/>
      <c r="P257" s="123">
        <f>SUM(P258:P265)</f>
        <v>0</v>
      </c>
      <c r="R257" s="123">
        <f>SUM(R258:R265)</f>
        <v>5.4709999999999995E-2</v>
      </c>
      <c r="T257" s="124">
        <f>SUM(T258:T265)</f>
        <v>0</v>
      </c>
      <c r="AR257" s="118" t="s">
        <v>161</v>
      </c>
      <c r="AT257" s="125" t="s">
        <v>77</v>
      </c>
      <c r="AU257" s="125" t="s">
        <v>86</v>
      </c>
      <c r="AY257" s="118" t="s">
        <v>155</v>
      </c>
      <c r="BK257" s="126">
        <f>SUM(BK258:BK265)</f>
        <v>0</v>
      </c>
    </row>
    <row r="258" spans="2:65" s="1" customFormat="1" ht="16.5" customHeight="1">
      <c r="B258" s="31"/>
      <c r="C258" s="129" t="s">
        <v>350</v>
      </c>
      <c r="D258" s="129" t="s">
        <v>157</v>
      </c>
      <c r="E258" s="130" t="s">
        <v>351</v>
      </c>
      <c r="F258" s="131" t="s">
        <v>352</v>
      </c>
      <c r="G258" s="132" t="s">
        <v>353</v>
      </c>
      <c r="H258" s="133">
        <v>1</v>
      </c>
      <c r="I258" s="134"/>
      <c r="J258" s="135">
        <f>ROUND(I258*H258,2)</f>
        <v>0</v>
      </c>
      <c r="K258" s="136"/>
      <c r="L258" s="31"/>
      <c r="M258" s="137" t="s">
        <v>1</v>
      </c>
      <c r="N258" s="138" t="s">
        <v>44</v>
      </c>
      <c r="P258" s="139">
        <f>O258*H258</f>
        <v>0</v>
      </c>
      <c r="Q258" s="139">
        <v>0</v>
      </c>
      <c r="R258" s="139">
        <f>Q258*H258</f>
        <v>0</v>
      </c>
      <c r="S258" s="139">
        <v>0</v>
      </c>
      <c r="T258" s="140">
        <f>S258*H258</f>
        <v>0</v>
      </c>
      <c r="AR258" s="141" t="s">
        <v>241</v>
      </c>
      <c r="AT258" s="141" t="s">
        <v>157</v>
      </c>
      <c r="AU258" s="141" t="s">
        <v>161</v>
      </c>
      <c r="AY258" s="16" t="s">
        <v>155</v>
      </c>
      <c r="BE258" s="142">
        <f>IF(N258="základní",J258,0)</f>
        <v>0</v>
      </c>
      <c r="BF258" s="142">
        <f>IF(N258="snížená",J258,0)</f>
        <v>0</v>
      </c>
      <c r="BG258" s="142">
        <f>IF(N258="zákl. přenesená",J258,0)</f>
        <v>0</v>
      </c>
      <c r="BH258" s="142">
        <f>IF(N258="sníž. přenesená",J258,0)</f>
        <v>0</v>
      </c>
      <c r="BI258" s="142">
        <f>IF(N258="nulová",J258,0)</f>
        <v>0</v>
      </c>
      <c r="BJ258" s="16" t="s">
        <v>161</v>
      </c>
      <c r="BK258" s="142">
        <f>ROUND(I258*H258,2)</f>
        <v>0</v>
      </c>
      <c r="BL258" s="16" t="s">
        <v>241</v>
      </c>
      <c r="BM258" s="141" t="s">
        <v>354</v>
      </c>
    </row>
    <row r="259" spans="2:65" s="12" customFormat="1">
      <c r="B259" s="143"/>
      <c r="D259" s="144" t="s">
        <v>163</v>
      </c>
      <c r="E259" s="145" t="s">
        <v>1</v>
      </c>
      <c r="F259" s="146" t="s">
        <v>86</v>
      </c>
      <c r="H259" s="147">
        <v>1</v>
      </c>
      <c r="I259" s="148"/>
      <c r="L259" s="143"/>
      <c r="M259" s="149"/>
      <c r="T259" s="150"/>
      <c r="AT259" s="145" t="s">
        <v>163</v>
      </c>
      <c r="AU259" s="145" t="s">
        <v>161</v>
      </c>
      <c r="AV259" s="12" t="s">
        <v>161</v>
      </c>
      <c r="AW259" s="12" t="s">
        <v>34</v>
      </c>
      <c r="AX259" s="12" t="s">
        <v>86</v>
      </c>
      <c r="AY259" s="145" t="s">
        <v>155</v>
      </c>
    </row>
    <row r="260" spans="2:65" s="1" customFormat="1" ht="16.5" customHeight="1">
      <c r="B260" s="31"/>
      <c r="C260" s="129" t="s">
        <v>355</v>
      </c>
      <c r="D260" s="129" t="s">
        <v>157</v>
      </c>
      <c r="E260" s="130" t="s">
        <v>356</v>
      </c>
      <c r="F260" s="131" t="s">
        <v>357</v>
      </c>
      <c r="G260" s="132" t="s">
        <v>231</v>
      </c>
      <c r="H260" s="133">
        <v>1</v>
      </c>
      <c r="I260" s="134"/>
      <c r="J260" s="135">
        <f>ROUND(I260*H260,2)</f>
        <v>0</v>
      </c>
      <c r="K260" s="136"/>
      <c r="L260" s="31"/>
      <c r="M260" s="137" t="s">
        <v>1</v>
      </c>
      <c r="N260" s="138" t="s">
        <v>44</v>
      </c>
      <c r="P260" s="139">
        <f>O260*H260</f>
        <v>0</v>
      </c>
      <c r="Q260" s="139">
        <v>1.171E-2</v>
      </c>
      <c r="R260" s="139">
        <f>Q260*H260</f>
        <v>1.171E-2</v>
      </c>
      <c r="S260" s="139">
        <v>0</v>
      </c>
      <c r="T260" s="140">
        <f>S260*H260</f>
        <v>0</v>
      </c>
      <c r="AR260" s="141" t="s">
        <v>241</v>
      </c>
      <c r="AT260" s="141" t="s">
        <v>157</v>
      </c>
      <c r="AU260" s="141" t="s">
        <v>161</v>
      </c>
      <c r="AY260" s="16" t="s">
        <v>155</v>
      </c>
      <c r="BE260" s="142">
        <f>IF(N260="základní",J260,0)</f>
        <v>0</v>
      </c>
      <c r="BF260" s="142">
        <f>IF(N260="snížená",J260,0)</f>
        <v>0</v>
      </c>
      <c r="BG260" s="142">
        <f>IF(N260="zákl. přenesená",J260,0)</f>
        <v>0</v>
      </c>
      <c r="BH260" s="142">
        <f>IF(N260="sníž. přenesená",J260,0)</f>
        <v>0</v>
      </c>
      <c r="BI260" s="142">
        <f>IF(N260="nulová",J260,0)</f>
        <v>0</v>
      </c>
      <c r="BJ260" s="16" t="s">
        <v>161</v>
      </c>
      <c r="BK260" s="142">
        <f>ROUND(I260*H260,2)</f>
        <v>0</v>
      </c>
      <c r="BL260" s="16" t="s">
        <v>241</v>
      </c>
      <c r="BM260" s="141" t="s">
        <v>358</v>
      </c>
    </row>
    <row r="261" spans="2:65" s="14" customFormat="1">
      <c r="B261" s="158"/>
      <c r="D261" s="144" t="s">
        <v>163</v>
      </c>
      <c r="E261" s="159" t="s">
        <v>1</v>
      </c>
      <c r="F261" s="160" t="s">
        <v>359</v>
      </c>
      <c r="H261" s="159" t="s">
        <v>1</v>
      </c>
      <c r="I261" s="161"/>
      <c r="L261" s="158"/>
      <c r="M261" s="162"/>
      <c r="T261" s="163"/>
      <c r="AT261" s="159" t="s">
        <v>163</v>
      </c>
      <c r="AU261" s="159" t="s">
        <v>161</v>
      </c>
      <c r="AV261" s="14" t="s">
        <v>86</v>
      </c>
      <c r="AW261" s="14" t="s">
        <v>34</v>
      </c>
      <c r="AX261" s="14" t="s">
        <v>78</v>
      </c>
      <c r="AY261" s="159" t="s">
        <v>155</v>
      </c>
    </row>
    <row r="262" spans="2:65" s="12" customFormat="1">
      <c r="B262" s="143"/>
      <c r="D262" s="144" t="s">
        <v>163</v>
      </c>
      <c r="E262" s="145" t="s">
        <v>1</v>
      </c>
      <c r="F262" s="146" t="s">
        <v>360</v>
      </c>
      <c r="H262" s="147">
        <v>1</v>
      </c>
      <c r="I262" s="148"/>
      <c r="L262" s="143"/>
      <c r="M262" s="149"/>
      <c r="T262" s="150"/>
      <c r="AT262" s="145" t="s">
        <v>163</v>
      </c>
      <c r="AU262" s="145" t="s">
        <v>161</v>
      </c>
      <c r="AV262" s="12" t="s">
        <v>161</v>
      </c>
      <c r="AW262" s="12" t="s">
        <v>34</v>
      </c>
      <c r="AX262" s="12" t="s">
        <v>86</v>
      </c>
      <c r="AY262" s="145" t="s">
        <v>155</v>
      </c>
    </row>
    <row r="263" spans="2:65" s="1" customFormat="1" ht="16.5" customHeight="1">
      <c r="B263" s="31"/>
      <c r="C263" s="129" t="s">
        <v>361</v>
      </c>
      <c r="D263" s="129" t="s">
        <v>157</v>
      </c>
      <c r="E263" s="130" t="s">
        <v>362</v>
      </c>
      <c r="F263" s="131" t="s">
        <v>363</v>
      </c>
      <c r="G263" s="132" t="s">
        <v>231</v>
      </c>
      <c r="H263" s="133">
        <v>20</v>
      </c>
      <c r="I263" s="134"/>
      <c r="J263" s="135">
        <f>ROUND(I263*H263,2)</f>
        <v>0</v>
      </c>
      <c r="K263" s="136"/>
      <c r="L263" s="31"/>
      <c r="M263" s="137" t="s">
        <v>1</v>
      </c>
      <c r="N263" s="138" t="s">
        <v>44</v>
      </c>
      <c r="P263" s="139">
        <f>O263*H263</f>
        <v>0</v>
      </c>
      <c r="Q263" s="139">
        <v>2.15E-3</v>
      </c>
      <c r="R263" s="139">
        <f>Q263*H263</f>
        <v>4.2999999999999997E-2</v>
      </c>
      <c r="S263" s="139">
        <v>0</v>
      </c>
      <c r="T263" s="140">
        <f>S263*H263</f>
        <v>0</v>
      </c>
      <c r="AR263" s="141" t="s">
        <v>241</v>
      </c>
      <c r="AT263" s="141" t="s">
        <v>157</v>
      </c>
      <c r="AU263" s="141" t="s">
        <v>161</v>
      </c>
      <c r="AY263" s="16" t="s">
        <v>155</v>
      </c>
      <c r="BE263" s="142">
        <f>IF(N263="základní",J263,0)</f>
        <v>0</v>
      </c>
      <c r="BF263" s="142">
        <f>IF(N263="snížená",J263,0)</f>
        <v>0</v>
      </c>
      <c r="BG263" s="142">
        <f>IF(N263="zákl. přenesená",J263,0)</f>
        <v>0</v>
      </c>
      <c r="BH263" s="142">
        <f>IF(N263="sníž. přenesená",J263,0)</f>
        <v>0</v>
      </c>
      <c r="BI263" s="142">
        <f>IF(N263="nulová",J263,0)</f>
        <v>0</v>
      </c>
      <c r="BJ263" s="16" t="s">
        <v>161</v>
      </c>
      <c r="BK263" s="142">
        <f>ROUND(I263*H263,2)</f>
        <v>0</v>
      </c>
      <c r="BL263" s="16" t="s">
        <v>241</v>
      </c>
      <c r="BM263" s="141" t="s">
        <v>364</v>
      </c>
    </row>
    <row r="264" spans="2:65" s="12" customFormat="1">
      <c r="B264" s="143"/>
      <c r="D264" s="144" t="s">
        <v>163</v>
      </c>
      <c r="E264" s="145" t="s">
        <v>1</v>
      </c>
      <c r="F264" s="146" t="s">
        <v>365</v>
      </c>
      <c r="H264" s="147">
        <v>20</v>
      </c>
      <c r="I264" s="148"/>
      <c r="L264" s="143"/>
      <c r="M264" s="149"/>
      <c r="T264" s="150"/>
      <c r="AT264" s="145" t="s">
        <v>163</v>
      </c>
      <c r="AU264" s="145" t="s">
        <v>161</v>
      </c>
      <c r="AV264" s="12" t="s">
        <v>161</v>
      </c>
      <c r="AW264" s="12" t="s">
        <v>34</v>
      </c>
      <c r="AX264" s="12" t="s">
        <v>86</v>
      </c>
      <c r="AY264" s="145" t="s">
        <v>155</v>
      </c>
    </row>
    <row r="265" spans="2:65" s="1" customFormat="1" ht="24.2" customHeight="1">
      <c r="B265" s="31"/>
      <c r="C265" s="129" t="s">
        <v>366</v>
      </c>
      <c r="D265" s="129" t="s">
        <v>157</v>
      </c>
      <c r="E265" s="130" t="s">
        <v>367</v>
      </c>
      <c r="F265" s="131" t="s">
        <v>368</v>
      </c>
      <c r="G265" s="132" t="s">
        <v>291</v>
      </c>
      <c r="H265" s="133">
        <v>5.5E-2</v>
      </c>
      <c r="I265" s="134"/>
      <c r="J265" s="135">
        <f>ROUND(I265*H265,2)</f>
        <v>0</v>
      </c>
      <c r="K265" s="136"/>
      <c r="L265" s="31"/>
      <c r="M265" s="137" t="s">
        <v>1</v>
      </c>
      <c r="N265" s="138" t="s">
        <v>44</v>
      </c>
      <c r="P265" s="139">
        <f>O265*H265</f>
        <v>0</v>
      </c>
      <c r="Q265" s="139">
        <v>0</v>
      </c>
      <c r="R265" s="139">
        <f>Q265*H265</f>
        <v>0</v>
      </c>
      <c r="S265" s="139">
        <v>0</v>
      </c>
      <c r="T265" s="140">
        <f>S265*H265</f>
        <v>0</v>
      </c>
      <c r="AR265" s="141" t="s">
        <v>241</v>
      </c>
      <c r="AT265" s="141" t="s">
        <v>157</v>
      </c>
      <c r="AU265" s="141" t="s">
        <v>161</v>
      </c>
      <c r="AY265" s="16" t="s">
        <v>155</v>
      </c>
      <c r="BE265" s="142">
        <f>IF(N265="základní",J265,0)</f>
        <v>0</v>
      </c>
      <c r="BF265" s="142">
        <f>IF(N265="snížená",J265,0)</f>
        <v>0</v>
      </c>
      <c r="BG265" s="142">
        <f>IF(N265="zákl. přenesená",J265,0)</f>
        <v>0</v>
      </c>
      <c r="BH265" s="142">
        <f>IF(N265="sníž. přenesená",J265,0)</f>
        <v>0</v>
      </c>
      <c r="BI265" s="142">
        <f>IF(N265="nulová",J265,0)</f>
        <v>0</v>
      </c>
      <c r="BJ265" s="16" t="s">
        <v>161</v>
      </c>
      <c r="BK265" s="142">
        <f>ROUND(I265*H265,2)</f>
        <v>0</v>
      </c>
      <c r="BL265" s="16" t="s">
        <v>241</v>
      </c>
      <c r="BM265" s="141" t="s">
        <v>369</v>
      </c>
    </row>
    <row r="266" spans="2:65" s="11" customFormat="1" ht="22.9" customHeight="1">
      <c r="B266" s="117"/>
      <c r="D266" s="118" t="s">
        <v>77</v>
      </c>
      <c r="E266" s="127" t="s">
        <v>370</v>
      </c>
      <c r="F266" s="127" t="s">
        <v>371</v>
      </c>
      <c r="I266" s="120"/>
      <c r="J266" s="128">
        <f>BK266</f>
        <v>0</v>
      </c>
      <c r="L266" s="117"/>
      <c r="M266" s="122"/>
      <c r="P266" s="123">
        <f>SUM(P267:P277)</f>
        <v>0</v>
      </c>
      <c r="R266" s="123">
        <f>SUM(R267:R277)</f>
        <v>2.4160000000000001E-2</v>
      </c>
      <c r="T266" s="124">
        <f>SUM(T267:T277)</f>
        <v>0</v>
      </c>
      <c r="AR266" s="118" t="s">
        <v>161</v>
      </c>
      <c r="AT266" s="125" t="s">
        <v>77</v>
      </c>
      <c r="AU266" s="125" t="s">
        <v>86</v>
      </c>
      <c r="AY266" s="118" t="s">
        <v>155</v>
      </c>
      <c r="BK266" s="126">
        <f>SUM(BK267:BK277)</f>
        <v>0</v>
      </c>
    </row>
    <row r="267" spans="2:65" s="1" customFormat="1" ht="16.5" customHeight="1">
      <c r="B267" s="31"/>
      <c r="C267" s="129" t="s">
        <v>372</v>
      </c>
      <c r="D267" s="129" t="s">
        <v>157</v>
      </c>
      <c r="E267" s="130" t="s">
        <v>373</v>
      </c>
      <c r="F267" s="131" t="s">
        <v>374</v>
      </c>
      <c r="G267" s="132" t="s">
        <v>353</v>
      </c>
      <c r="H267" s="133">
        <v>1</v>
      </c>
      <c r="I267" s="134"/>
      <c r="J267" s="135">
        <f>ROUND(I267*H267,2)</f>
        <v>0</v>
      </c>
      <c r="K267" s="136"/>
      <c r="L267" s="31"/>
      <c r="M267" s="137" t="s">
        <v>1</v>
      </c>
      <c r="N267" s="138" t="s">
        <v>44</v>
      </c>
      <c r="P267" s="139">
        <f>O267*H267</f>
        <v>0</v>
      </c>
      <c r="Q267" s="139">
        <v>0</v>
      </c>
      <c r="R267" s="139">
        <f>Q267*H267</f>
        <v>0</v>
      </c>
      <c r="S267" s="139">
        <v>0</v>
      </c>
      <c r="T267" s="140">
        <f>S267*H267</f>
        <v>0</v>
      </c>
      <c r="AR267" s="141" t="s">
        <v>241</v>
      </c>
      <c r="AT267" s="141" t="s">
        <v>157</v>
      </c>
      <c r="AU267" s="141" t="s">
        <v>161</v>
      </c>
      <c r="AY267" s="16" t="s">
        <v>155</v>
      </c>
      <c r="BE267" s="142">
        <f>IF(N267="základní",J267,0)</f>
        <v>0</v>
      </c>
      <c r="BF267" s="142">
        <f>IF(N267="snížená",J267,0)</f>
        <v>0</v>
      </c>
      <c r="BG267" s="142">
        <f>IF(N267="zákl. přenesená",J267,0)</f>
        <v>0</v>
      </c>
      <c r="BH267" s="142">
        <f>IF(N267="sníž. přenesená",J267,0)</f>
        <v>0</v>
      </c>
      <c r="BI267" s="142">
        <f>IF(N267="nulová",J267,0)</f>
        <v>0</v>
      </c>
      <c r="BJ267" s="16" t="s">
        <v>161</v>
      </c>
      <c r="BK267" s="142">
        <f>ROUND(I267*H267,2)</f>
        <v>0</v>
      </c>
      <c r="BL267" s="16" t="s">
        <v>241</v>
      </c>
      <c r="BM267" s="141" t="s">
        <v>375</v>
      </c>
    </row>
    <row r="268" spans="2:65" s="12" customFormat="1">
      <c r="B268" s="143"/>
      <c r="D268" s="144" t="s">
        <v>163</v>
      </c>
      <c r="E268" s="145" t="s">
        <v>1</v>
      </c>
      <c r="F268" s="146" t="s">
        <v>86</v>
      </c>
      <c r="H268" s="147">
        <v>1</v>
      </c>
      <c r="I268" s="148"/>
      <c r="L268" s="143"/>
      <c r="M268" s="149"/>
      <c r="T268" s="150"/>
      <c r="AT268" s="145" t="s">
        <v>163</v>
      </c>
      <c r="AU268" s="145" t="s">
        <v>161</v>
      </c>
      <c r="AV268" s="12" t="s">
        <v>161</v>
      </c>
      <c r="AW268" s="12" t="s">
        <v>34</v>
      </c>
      <c r="AX268" s="12" t="s">
        <v>86</v>
      </c>
      <c r="AY268" s="145" t="s">
        <v>155</v>
      </c>
    </row>
    <row r="269" spans="2:65" s="1" customFormat="1" ht="24.2" customHeight="1">
      <c r="B269" s="31"/>
      <c r="C269" s="129" t="s">
        <v>376</v>
      </c>
      <c r="D269" s="129" t="s">
        <v>157</v>
      </c>
      <c r="E269" s="130" t="s">
        <v>377</v>
      </c>
      <c r="F269" s="131" t="s">
        <v>378</v>
      </c>
      <c r="G269" s="132" t="s">
        <v>231</v>
      </c>
      <c r="H269" s="133">
        <v>20</v>
      </c>
      <c r="I269" s="134"/>
      <c r="J269" s="135">
        <f>ROUND(I269*H269,2)</f>
        <v>0</v>
      </c>
      <c r="K269" s="136"/>
      <c r="L269" s="31"/>
      <c r="M269" s="137" t="s">
        <v>1</v>
      </c>
      <c r="N269" s="138" t="s">
        <v>44</v>
      </c>
      <c r="P269" s="139">
        <f>O269*H269</f>
        <v>0</v>
      </c>
      <c r="Q269" s="139">
        <v>8.4999999999999995E-4</v>
      </c>
      <c r="R269" s="139">
        <f>Q269*H269</f>
        <v>1.6999999999999998E-2</v>
      </c>
      <c r="S269" s="139">
        <v>0</v>
      </c>
      <c r="T269" s="140">
        <f>S269*H269</f>
        <v>0</v>
      </c>
      <c r="AR269" s="141" t="s">
        <v>241</v>
      </c>
      <c r="AT269" s="141" t="s">
        <v>157</v>
      </c>
      <c r="AU269" s="141" t="s">
        <v>161</v>
      </c>
      <c r="AY269" s="16" t="s">
        <v>155</v>
      </c>
      <c r="BE269" s="142">
        <f>IF(N269="základní",J269,0)</f>
        <v>0</v>
      </c>
      <c r="BF269" s="142">
        <f>IF(N269="snížená",J269,0)</f>
        <v>0</v>
      </c>
      <c r="BG269" s="142">
        <f>IF(N269="zákl. přenesená",J269,0)</f>
        <v>0</v>
      </c>
      <c r="BH269" s="142">
        <f>IF(N269="sníž. přenesená",J269,0)</f>
        <v>0</v>
      </c>
      <c r="BI269" s="142">
        <f>IF(N269="nulová",J269,0)</f>
        <v>0</v>
      </c>
      <c r="BJ269" s="16" t="s">
        <v>161</v>
      </c>
      <c r="BK269" s="142">
        <f>ROUND(I269*H269,2)</f>
        <v>0</v>
      </c>
      <c r="BL269" s="16" t="s">
        <v>241</v>
      </c>
      <c r="BM269" s="141" t="s">
        <v>379</v>
      </c>
    </row>
    <row r="270" spans="2:65" s="12" customFormat="1">
      <c r="B270" s="143"/>
      <c r="D270" s="144" t="s">
        <v>163</v>
      </c>
      <c r="E270" s="145" t="s">
        <v>1</v>
      </c>
      <c r="F270" s="146" t="s">
        <v>380</v>
      </c>
      <c r="H270" s="147">
        <v>20</v>
      </c>
      <c r="I270" s="148"/>
      <c r="L270" s="143"/>
      <c r="M270" s="149"/>
      <c r="T270" s="150"/>
      <c r="AT270" s="145" t="s">
        <v>163</v>
      </c>
      <c r="AU270" s="145" t="s">
        <v>161</v>
      </c>
      <c r="AV270" s="12" t="s">
        <v>161</v>
      </c>
      <c r="AW270" s="12" t="s">
        <v>34</v>
      </c>
      <c r="AX270" s="12" t="s">
        <v>86</v>
      </c>
      <c r="AY270" s="145" t="s">
        <v>155</v>
      </c>
    </row>
    <row r="271" spans="2:65" s="1" customFormat="1" ht="24.2" customHeight="1">
      <c r="B271" s="31"/>
      <c r="C271" s="129" t="s">
        <v>381</v>
      </c>
      <c r="D271" s="129" t="s">
        <v>157</v>
      </c>
      <c r="E271" s="130" t="s">
        <v>382</v>
      </c>
      <c r="F271" s="131" t="s">
        <v>383</v>
      </c>
      <c r="G271" s="132" t="s">
        <v>231</v>
      </c>
      <c r="H271" s="133">
        <v>20</v>
      </c>
      <c r="I271" s="134"/>
      <c r="J271" s="135">
        <f>ROUND(I271*H271,2)</f>
        <v>0</v>
      </c>
      <c r="K271" s="136"/>
      <c r="L271" s="31"/>
      <c r="M271" s="137" t="s">
        <v>1</v>
      </c>
      <c r="N271" s="138" t="s">
        <v>44</v>
      </c>
      <c r="P271" s="139">
        <f>O271*H271</f>
        <v>0</v>
      </c>
      <c r="Q271" s="139">
        <v>1.2999999999999999E-4</v>
      </c>
      <c r="R271" s="139">
        <f>Q271*H271</f>
        <v>2.5999999999999999E-3</v>
      </c>
      <c r="S271" s="139">
        <v>0</v>
      </c>
      <c r="T271" s="140">
        <f>S271*H271</f>
        <v>0</v>
      </c>
      <c r="AR271" s="141" t="s">
        <v>241</v>
      </c>
      <c r="AT271" s="141" t="s">
        <v>157</v>
      </c>
      <c r="AU271" s="141" t="s">
        <v>161</v>
      </c>
      <c r="AY271" s="16" t="s">
        <v>155</v>
      </c>
      <c r="BE271" s="142">
        <f>IF(N271="základní",J271,0)</f>
        <v>0</v>
      </c>
      <c r="BF271" s="142">
        <f>IF(N271="snížená",J271,0)</f>
        <v>0</v>
      </c>
      <c r="BG271" s="142">
        <f>IF(N271="zákl. přenesená",J271,0)</f>
        <v>0</v>
      </c>
      <c r="BH271" s="142">
        <f>IF(N271="sníž. přenesená",J271,0)</f>
        <v>0</v>
      </c>
      <c r="BI271" s="142">
        <f>IF(N271="nulová",J271,0)</f>
        <v>0</v>
      </c>
      <c r="BJ271" s="16" t="s">
        <v>161</v>
      </c>
      <c r="BK271" s="142">
        <f>ROUND(I271*H271,2)</f>
        <v>0</v>
      </c>
      <c r="BL271" s="16" t="s">
        <v>241</v>
      </c>
      <c r="BM271" s="141" t="s">
        <v>384</v>
      </c>
    </row>
    <row r="272" spans="2:65" s="12" customFormat="1">
      <c r="B272" s="143"/>
      <c r="D272" s="144" t="s">
        <v>163</v>
      </c>
      <c r="E272" s="145" t="s">
        <v>1</v>
      </c>
      <c r="F272" s="146" t="s">
        <v>380</v>
      </c>
      <c r="H272" s="147">
        <v>20</v>
      </c>
      <c r="I272" s="148"/>
      <c r="L272" s="143"/>
      <c r="M272" s="149"/>
      <c r="T272" s="150"/>
      <c r="AT272" s="145" t="s">
        <v>163</v>
      </c>
      <c r="AU272" s="145" t="s">
        <v>161</v>
      </c>
      <c r="AV272" s="12" t="s">
        <v>161</v>
      </c>
      <c r="AW272" s="12" t="s">
        <v>34</v>
      </c>
      <c r="AX272" s="12" t="s">
        <v>86</v>
      </c>
      <c r="AY272" s="145" t="s">
        <v>155</v>
      </c>
    </row>
    <row r="273" spans="2:65" s="1" customFormat="1" ht="16.5" customHeight="1">
      <c r="B273" s="31"/>
      <c r="C273" s="129" t="s">
        <v>385</v>
      </c>
      <c r="D273" s="129" t="s">
        <v>157</v>
      </c>
      <c r="E273" s="130" t="s">
        <v>386</v>
      </c>
      <c r="F273" s="131" t="s">
        <v>387</v>
      </c>
      <c r="G273" s="132" t="s">
        <v>388</v>
      </c>
      <c r="H273" s="133">
        <v>6</v>
      </c>
      <c r="I273" s="134"/>
      <c r="J273" s="135">
        <f>ROUND(I273*H273,2)</f>
        <v>0</v>
      </c>
      <c r="K273" s="136"/>
      <c r="L273" s="31"/>
      <c r="M273" s="137" t="s">
        <v>1</v>
      </c>
      <c r="N273" s="138" t="s">
        <v>44</v>
      </c>
      <c r="P273" s="139">
        <f>O273*H273</f>
        <v>0</v>
      </c>
      <c r="Q273" s="139">
        <v>7.6000000000000004E-4</v>
      </c>
      <c r="R273" s="139">
        <f>Q273*H273</f>
        <v>4.5599999999999998E-3</v>
      </c>
      <c r="S273" s="139">
        <v>0</v>
      </c>
      <c r="T273" s="140">
        <f>S273*H273</f>
        <v>0</v>
      </c>
      <c r="AR273" s="141" t="s">
        <v>241</v>
      </c>
      <c r="AT273" s="141" t="s">
        <v>157</v>
      </c>
      <c r="AU273" s="141" t="s">
        <v>161</v>
      </c>
      <c r="AY273" s="16" t="s">
        <v>155</v>
      </c>
      <c r="BE273" s="142">
        <f>IF(N273="základní",J273,0)</f>
        <v>0</v>
      </c>
      <c r="BF273" s="142">
        <f>IF(N273="snížená",J273,0)</f>
        <v>0</v>
      </c>
      <c r="BG273" s="142">
        <f>IF(N273="zákl. přenesená",J273,0)</f>
        <v>0</v>
      </c>
      <c r="BH273" s="142">
        <f>IF(N273="sníž. přenesená",J273,0)</f>
        <v>0</v>
      </c>
      <c r="BI273" s="142">
        <f>IF(N273="nulová",J273,0)</f>
        <v>0</v>
      </c>
      <c r="BJ273" s="16" t="s">
        <v>161</v>
      </c>
      <c r="BK273" s="142">
        <f>ROUND(I273*H273,2)</f>
        <v>0</v>
      </c>
      <c r="BL273" s="16" t="s">
        <v>241</v>
      </c>
      <c r="BM273" s="141" t="s">
        <v>389</v>
      </c>
    </row>
    <row r="274" spans="2:65" s="12" customFormat="1">
      <c r="B274" s="143"/>
      <c r="D274" s="144" t="s">
        <v>163</v>
      </c>
      <c r="E274" s="145" t="s">
        <v>1</v>
      </c>
      <c r="F274" s="146" t="s">
        <v>390</v>
      </c>
      <c r="H274" s="147">
        <v>4</v>
      </c>
      <c r="I274" s="148"/>
      <c r="L274" s="143"/>
      <c r="M274" s="149"/>
      <c r="T274" s="150"/>
      <c r="AT274" s="145" t="s">
        <v>163</v>
      </c>
      <c r="AU274" s="145" t="s">
        <v>161</v>
      </c>
      <c r="AV274" s="12" t="s">
        <v>161</v>
      </c>
      <c r="AW274" s="12" t="s">
        <v>34</v>
      </c>
      <c r="AX274" s="12" t="s">
        <v>78</v>
      </c>
      <c r="AY274" s="145" t="s">
        <v>155</v>
      </c>
    </row>
    <row r="275" spans="2:65" s="12" customFormat="1">
      <c r="B275" s="143"/>
      <c r="D275" s="144" t="s">
        <v>163</v>
      </c>
      <c r="E275" s="145" t="s">
        <v>1</v>
      </c>
      <c r="F275" s="146" t="s">
        <v>391</v>
      </c>
      <c r="H275" s="147">
        <v>2</v>
      </c>
      <c r="I275" s="148"/>
      <c r="L275" s="143"/>
      <c r="M275" s="149"/>
      <c r="T275" s="150"/>
      <c r="AT275" s="145" t="s">
        <v>163</v>
      </c>
      <c r="AU275" s="145" t="s">
        <v>161</v>
      </c>
      <c r="AV275" s="12" t="s">
        <v>161</v>
      </c>
      <c r="AW275" s="12" t="s">
        <v>34</v>
      </c>
      <c r="AX275" s="12" t="s">
        <v>78</v>
      </c>
      <c r="AY275" s="145" t="s">
        <v>155</v>
      </c>
    </row>
    <row r="276" spans="2:65" s="13" customFormat="1">
      <c r="B276" s="151"/>
      <c r="D276" s="144" t="s">
        <v>163</v>
      </c>
      <c r="E276" s="152" t="s">
        <v>1</v>
      </c>
      <c r="F276" s="153" t="s">
        <v>167</v>
      </c>
      <c r="H276" s="154">
        <v>6</v>
      </c>
      <c r="I276" s="155"/>
      <c r="L276" s="151"/>
      <c r="M276" s="156"/>
      <c r="T276" s="157"/>
      <c r="AT276" s="152" t="s">
        <v>163</v>
      </c>
      <c r="AU276" s="152" t="s">
        <v>161</v>
      </c>
      <c r="AV276" s="13" t="s">
        <v>160</v>
      </c>
      <c r="AW276" s="13" t="s">
        <v>34</v>
      </c>
      <c r="AX276" s="13" t="s">
        <v>86</v>
      </c>
      <c r="AY276" s="152" t="s">
        <v>155</v>
      </c>
    </row>
    <row r="277" spans="2:65" s="1" customFormat="1" ht="24.2" customHeight="1">
      <c r="B277" s="31"/>
      <c r="C277" s="129" t="s">
        <v>392</v>
      </c>
      <c r="D277" s="129" t="s">
        <v>157</v>
      </c>
      <c r="E277" s="130" t="s">
        <v>393</v>
      </c>
      <c r="F277" s="131" t="s">
        <v>394</v>
      </c>
      <c r="G277" s="132" t="s">
        <v>291</v>
      </c>
      <c r="H277" s="133">
        <v>2.4E-2</v>
      </c>
      <c r="I277" s="134"/>
      <c r="J277" s="135">
        <f>ROUND(I277*H277,2)</f>
        <v>0</v>
      </c>
      <c r="K277" s="136"/>
      <c r="L277" s="31"/>
      <c r="M277" s="137" t="s">
        <v>1</v>
      </c>
      <c r="N277" s="138" t="s">
        <v>44</v>
      </c>
      <c r="P277" s="139">
        <f>O277*H277</f>
        <v>0</v>
      </c>
      <c r="Q277" s="139">
        <v>0</v>
      </c>
      <c r="R277" s="139">
        <f>Q277*H277</f>
        <v>0</v>
      </c>
      <c r="S277" s="139">
        <v>0</v>
      </c>
      <c r="T277" s="140">
        <f>S277*H277</f>
        <v>0</v>
      </c>
      <c r="AR277" s="141" t="s">
        <v>241</v>
      </c>
      <c r="AT277" s="141" t="s">
        <v>157</v>
      </c>
      <c r="AU277" s="141" t="s">
        <v>161</v>
      </c>
      <c r="AY277" s="16" t="s">
        <v>155</v>
      </c>
      <c r="BE277" s="142">
        <f>IF(N277="základní",J277,0)</f>
        <v>0</v>
      </c>
      <c r="BF277" s="142">
        <f>IF(N277="snížená",J277,0)</f>
        <v>0</v>
      </c>
      <c r="BG277" s="142">
        <f>IF(N277="zákl. přenesená",J277,0)</f>
        <v>0</v>
      </c>
      <c r="BH277" s="142">
        <f>IF(N277="sníž. přenesená",J277,0)</f>
        <v>0</v>
      </c>
      <c r="BI277" s="142">
        <f>IF(N277="nulová",J277,0)</f>
        <v>0</v>
      </c>
      <c r="BJ277" s="16" t="s">
        <v>161</v>
      </c>
      <c r="BK277" s="142">
        <f>ROUND(I277*H277,2)</f>
        <v>0</v>
      </c>
      <c r="BL277" s="16" t="s">
        <v>241</v>
      </c>
      <c r="BM277" s="141" t="s">
        <v>395</v>
      </c>
    </row>
    <row r="278" spans="2:65" s="11" customFormat="1" ht="22.9" customHeight="1">
      <c r="B278" s="117"/>
      <c r="D278" s="118" t="s">
        <v>77</v>
      </c>
      <c r="E278" s="127" t="s">
        <v>396</v>
      </c>
      <c r="F278" s="127" t="s">
        <v>397</v>
      </c>
      <c r="I278" s="120"/>
      <c r="J278" s="128">
        <f>BK278</f>
        <v>0</v>
      </c>
      <c r="L278" s="117"/>
      <c r="M278" s="122"/>
      <c r="P278" s="123">
        <f>SUM(P279:P303)</f>
        <v>0</v>
      </c>
      <c r="R278" s="123">
        <f>SUM(R279:R303)</f>
        <v>7.0539999999999978E-2</v>
      </c>
      <c r="T278" s="124">
        <f>SUM(T279:T303)</f>
        <v>9.1240000000000002E-2</v>
      </c>
      <c r="AR278" s="118" t="s">
        <v>161</v>
      </c>
      <c r="AT278" s="125" t="s">
        <v>77</v>
      </c>
      <c r="AU278" s="125" t="s">
        <v>86</v>
      </c>
      <c r="AY278" s="118" t="s">
        <v>155</v>
      </c>
      <c r="BK278" s="126">
        <f>SUM(BK279:BK303)</f>
        <v>0</v>
      </c>
    </row>
    <row r="279" spans="2:65" s="1" customFormat="1" ht="16.5" customHeight="1">
      <c r="B279" s="31"/>
      <c r="C279" s="129" t="s">
        <v>398</v>
      </c>
      <c r="D279" s="129" t="s">
        <v>157</v>
      </c>
      <c r="E279" s="130" t="s">
        <v>399</v>
      </c>
      <c r="F279" s="131" t="s">
        <v>400</v>
      </c>
      <c r="G279" s="132" t="s">
        <v>401</v>
      </c>
      <c r="H279" s="133">
        <v>1</v>
      </c>
      <c r="I279" s="134"/>
      <c r="J279" s="135">
        <f>ROUND(I279*H279,2)</f>
        <v>0</v>
      </c>
      <c r="K279" s="136"/>
      <c r="L279" s="31"/>
      <c r="M279" s="137" t="s">
        <v>1</v>
      </c>
      <c r="N279" s="138" t="s">
        <v>44</v>
      </c>
      <c r="P279" s="139">
        <f>O279*H279</f>
        <v>0</v>
      </c>
      <c r="Q279" s="139">
        <v>0</v>
      </c>
      <c r="R279" s="139">
        <f>Q279*H279</f>
        <v>0</v>
      </c>
      <c r="S279" s="139">
        <v>3.4200000000000001E-2</v>
      </c>
      <c r="T279" s="140">
        <f>S279*H279</f>
        <v>3.4200000000000001E-2</v>
      </c>
      <c r="AR279" s="141" t="s">
        <v>241</v>
      </c>
      <c r="AT279" s="141" t="s">
        <v>157</v>
      </c>
      <c r="AU279" s="141" t="s">
        <v>161</v>
      </c>
      <c r="AY279" s="16" t="s">
        <v>155</v>
      </c>
      <c r="BE279" s="142">
        <f>IF(N279="základní",J279,0)</f>
        <v>0</v>
      </c>
      <c r="BF279" s="142">
        <f>IF(N279="snížená",J279,0)</f>
        <v>0</v>
      </c>
      <c r="BG279" s="142">
        <f>IF(N279="zákl. přenesená",J279,0)</f>
        <v>0</v>
      </c>
      <c r="BH279" s="142">
        <f>IF(N279="sníž. přenesená",J279,0)</f>
        <v>0</v>
      </c>
      <c r="BI279" s="142">
        <f>IF(N279="nulová",J279,0)</f>
        <v>0</v>
      </c>
      <c r="BJ279" s="16" t="s">
        <v>161</v>
      </c>
      <c r="BK279" s="142">
        <f>ROUND(I279*H279,2)</f>
        <v>0</v>
      </c>
      <c r="BL279" s="16" t="s">
        <v>241</v>
      </c>
      <c r="BM279" s="141" t="s">
        <v>402</v>
      </c>
    </row>
    <row r="280" spans="2:65" s="12" customFormat="1">
      <c r="B280" s="143"/>
      <c r="D280" s="144" t="s">
        <v>163</v>
      </c>
      <c r="E280" s="145" t="s">
        <v>1</v>
      </c>
      <c r="F280" s="146" t="s">
        <v>86</v>
      </c>
      <c r="H280" s="147">
        <v>1</v>
      </c>
      <c r="I280" s="148"/>
      <c r="L280" s="143"/>
      <c r="M280" s="149"/>
      <c r="T280" s="150"/>
      <c r="AT280" s="145" t="s">
        <v>163</v>
      </c>
      <c r="AU280" s="145" t="s">
        <v>161</v>
      </c>
      <c r="AV280" s="12" t="s">
        <v>161</v>
      </c>
      <c r="AW280" s="12" t="s">
        <v>34</v>
      </c>
      <c r="AX280" s="12" t="s">
        <v>86</v>
      </c>
      <c r="AY280" s="145" t="s">
        <v>155</v>
      </c>
    </row>
    <row r="281" spans="2:65" s="1" customFormat="1" ht="16.5" customHeight="1">
      <c r="B281" s="31"/>
      <c r="C281" s="129" t="s">
        <v>403</v>
      </c>
      <c r="D281" s="129" t="s">
        <v>157</v>
      </c>
      <c r="E281" s="130" t="s">
        <v>404</v>
      </c>
      <c r="F281" s="131" t="s">
        <v>405</v>
      </c>
      <c r="G281" s="132" t="s">
        <v>401</v>
      </c>
      <c r="H281" s="133">
        <v>1</v>
      </c>
      <c r="I281" s="134"/>
      <c r="J281" s="135">
        <f>ROUND(I281*H281,2)</f>
        <v>0</v>
      </c>
      <c r="K281" s="136"/>
      <c r="L281" s="31"/>
      <c r="M281" s="137" t="s">
        <v>1</v>
      </c>
      <c r="N281" s="138" t="s">
        <v>44</v>
      </c>
      <c r="P281" s="139">
        <f>O281*H281</f>
        <v>0</v>
      </c>
      <c r="Q281" s="139">
        <v>3.1919999999999997E-2</v>
      </c>
      <c r="R281" s="139">
        <f>Q281*H281</f>
        <v>3.1919999999999997E-2</v>
      </c>
      <c r="S281" s="139">
        <v>0</v>
      </c>
      <c r="T281" s="140">
        <f>S281*H281</f>
        <v>0</v>
      </c>
      <c r="AR281" s="141" t="s">
        <v>86</v>
      </c>
      <c r="AT281" s="141" t="s">
        <v>157</v>
      </c>
      <c r="AU281" s="141" t="s">
        <v>161</v>
      </c>
      <c r="AY281" s="16" t="s">
        <v>155</v>
      </c>
      <c r="BE281" s="142">
        <f>IF(N281="základní",J281,0)</f>
        <v>0</v>
      </c>
      <c r="BF281" s="142">
        <f>IF(N281="snížená",J281,0)</f>
        <v>0</v>
      </c>
      <c r="BG281" s="142">
        <f>IF(N281="zákl. přenesená",J281,0)</f>
        <v>0</v>
      </c>
      <c r="BH281" s="142">
        <f>IF(N281="sníž. přenesená",J281,0)</f>
        <v>0</v>
      </c>
      <c r="BI281" s="142">
        <f>IF(N281="nulová",J281,0)</f>
        <v>0</v>
      </c>
      <c r="BJ281" s="16" t="s">
        <v>161</v>
      </c>
      <c r="BK281" s="142">
        <f>ROUND(I281*H281,2)</f>
        <v>0</v>
      </c>
      <c r="BL281" s="16" t="s">
        <v>86</v>
      </c>
      <c r="BM281" s="141" t="s">
        <v>406</v>
      </c>
    </row>
    <row r="282" spans="2:65" s="12" customFormat="1">
      <c r="B282" s="143"/>
      <c r="D282" s="144" t="s">
        <v>163</v>
      </c>
      <c r="E282" s="145" t="s">
        <v>1</v>
      </c>
      <c r="F282" s="146" t="s">
        <v>86</v>
      </c>
      <c r="H282" s="147">
        <v>1</v>
      </c>
      <c r="I282" s="148"/>
      <c r="L282" s="143"/>
      <c r="M282" s="149"/>
      <c r="T282" s="150"/>
      <c r="AT282" s="145" t="s">
        <v>163</v>
      </c>
      <c r="AU282" s="145" t="s">
        <v>161</v>
      </c>
      <c r="AV282" s="12" t="s">
        <v>161</v>
      </c>
      <c r="AW282" s="12" t="s">
        <v>34</v>
      </c>
      <c r="AX282" s="12" t="s">
        <v>86</v>
      </c>
      <c r="AY282" s="145" t="s">
        <v>155</v>
      </c>
    </row>
    <row r="283" spans="2:65" s="1" customFormat="1" ht="16.5" customHeight="1">
      <c r="B283" s="31"/>
      <c r="C283" s="129" t="s">
        <v>407</v>
      </c>
      <c r="D283" s="129" t="s">
        <v>157</v>
      </c>
      <c r="E283" s="130" t="s">
        <v>408</v>
      </c>
      <c r="F283" s="131" t="s">
        <v>409</v>
      </c>
      <c r="G283" s="132" t="s">
        <v>401</v>
      </c>
      <c r="H283" s="133">
        <v>1</v>
      </c>
      <c r="I283" s="134"/>
      <c r="J283" s="135">
        <f>ROUND(I283*H283,2)</f>
        <v>0</v>
      </c>
      <c r="K283" s="136"/>
      <c r="L283" s="31"/>
      <c r="M283" s="137" t="s">
        <v>1</v>
      </c>
      <c r="N283" s="138" t="s">
        <v>44</v>
      </c>
      <c r="P283" s="139">
        <f>O283*H283</f>
        <v>0</v>
      </c>
      <c r="Q283" s="139">
        <v>0</v>
      </c>
      <c r="R283" s="139">
        <f>Q283*H283</f>
        <v>0</v>
      </c>
      <c r="S283" s="139">
        <v>1.9460000000000002E-2</v>
      </c>
      <c r="T283" s="140">
        <f>S283*H283</f>
        <v>1.9460000000000002E-2</v>
      </c>
      <c r="AR283" s="141" t="s">
        <v>86</v>
      </c>
      <c r="AT283" s="141" t="s">
        <v>157</v>
      </c>
      <c r="AU283" s="141" t="s">
        <v>161</v>
      </c>
      <c r="AY283" s="16" t="s">
        <v>155</v>
      </c>
      <c r="BE283" s="142">
        <f>IF(N283="základní",J283,0)</f>
        <v>0</v>
      </c>
      <c r="BF283" s="142">
        <f>IF(N283="snížená",J283,0)</f>
        <v>0</v>
      </c>
      <c r="BG283" s="142">
        <f>IF(N283="zákl. přenesená",J283,0)</f>
        <v>0</v>
      </c>
      <c r="BH283" s="142">
        <f>IF(N283="sníž. přenesená",J283,0)</f>
        <v>0</v>
      </c>
      <c r="BI283" s="142">
        <f>IF(N283="nulová",J283,0)</f>
        <v>0</v>
      </c>
      <c r="BJ283" s="16" t="s">
        <v>161</v>
      </c>
      <c r="BK283" s="142">
        <f>ROUND(I283*H283,2)</f>
        <v>0</v>
      </c>
      <c r="BL283" s="16" t="s">
        <v>86</v>
      </c>
      <c r="BM283" s="141" t="s">
        <v>410</v>
      </c>
    </row>
    <row r="284" spans="2:65" s="12" customFormat="1">
      <c r="B284" s="143"/>
      <c r="D284" s="144" t="s">
        <v>163</v>
      </c>
      <c r="E284" s="145" t="s">
        <v>1</v>
      </c>
      <c r="F284" s="146" t="s">
        <v>411</v>
      </c>
      <c r="H284" s="147">
        <v>1</v>
      </c>
      <c r="I284" s="148"/>
      <c r="L284" s="143"/>
      <c r="M284" s="149"/>
      <c r="T284" s="150"/>
      <c r="AT284" s="145" t="s">
        <v>163</v>
      </c>
      <c r="AU284" s="145" t="s">
        <v>161</v>
      </c>
      <c r="AV284" s="12" t="s">
        <v>161</v>
      </c>
      <c r="AW284" s="12" t="s">
        <v>34</v>
      </c>
      <c r="AX284" s="12" t="s">
        <v>86</v>
      </c>
      <c r="AY284" s="145" t="s">
        <v>155</v>
      </c>
    </row>
    <row r="285" spans="2:65" s="1" customFormat="1" ht="24.2" customHeight="1">
      <c r="B285" s="31"/>
      <c r="C285" s="129" t="s">
        <v>412</v>
      </c>
      <c r="D285" s="129" t="s">
        <v>157</v>
      </c>
      <c r="E285" s="130" t="s">
        <v>413</v>
      </c>
      <c r="F285" s="131" t="s">
        <v>414</v>
      </c>
      <c r="G285" s="132" t="s">
        <v>401</v>
      </c>
      <c r="H285" s="133">
        <v>1</v>
      </c>
      <c r="I285" s="134"/>
      <c r="J285" s="135">
        <f>ROUND(I285*H285,2)</f>
        <v>0</v>
      </c>
      <c r="K285" s="136"/>
      <c r="L285" s="31"/>
      <c r="M285" s="137" t="s">
        <v>1</v>
      </c>
      <c r="N285" s="138" t="s">
        <v>44</v>
      </c>
      <c r="P285" s="139">
        <f>O285*H285</f>
        <v>0</v>
      </c>
      <c r="Q285" s="139">
        <v>1.5520000000000001E-2</v>
      </c>
      <c r="R285" s="139">
        <f>Q285*H285</f>
        <v>1.5520000000000001E-2</v>
      </c>
      <c r="S285" s="139">
        <v>0</v>
      </c>
      <c r="T285" s="140">
        <f>S285*H285</f>
        <v>0</v>
      </c>
      <c r="AR285" s="141" t="s">
        <v>86</v>
      </c>
      <c r="AT285" s="141" t="s">
        <v>157</v>
      </c>
      <c r="AU285" s="141" t="s">
        <v>161</v>
      </c>
      <c r="AY285" s="16" t="s">
        <v>155</v>
      </c>
      <c r="BE285" s="142">
        <f>IF(N285="základní",J285,0)</f>
        <v>0</v>
      </c>
      <c r="BF285" s="142">
        <f>IF(N285="snížená",J285,0)</f>
        <v>0</v>
      </c>
      <c r="BG285" s="142">
        <f>IF(N285="zákl. přenesená",J285,0)</f>
        <v>0</v>
      </c>
      <c r="BH285" s="142">
        <f>IF(N285="sníž. přenesená",J285,0)</f>
        <v>0</v>
      </c>
      <c r="BI285" s="142">
        <f>IF(N285="nulová",J285,0)</f>
        <v>0</v>
      </c>
      <c r="BJ285" s="16" t="s">
        <v>161</v>
      </c>
      <c r="BK285" s="142">
        <f>ROUND(I285*H285,2)</f>
        <v>0</v>
      </c>
      <c r="BL285" s="16" t="s">
        <v>86</v>
      </c>
      <c r="BM285" s="141" t="s">
        <v>415</v>
      </c>
    </row>
    <row r="286" spans="2:65" s="12" customFormat="1">
      <c r="B286" s="143"/>
      <c r="D286" s="144" t="s">
        <v>163</v>
      </c>
      <c r="E286" s="145" t="s">
        <v>1</v>
      </c>
      <c r="F286" s="146" t="s">
        <v>86</v>
      </c>
      <c r="H286" s="147">
        <v>1</v>
      </c>
      <c r="I286" s="148"/>
      <c r="L286" s="143"/>
      <c r="M286" s="149"/>
      <c r="T286" s="150"/>
      <c r="AT286" s="145" t="s">
        <v>163</v>
      </c>
      <c r="AU286" s="145" t="s">
        <v>161</v>
      </c>
      <c r="AV286" s="12" t="s">
        <v>161</v>
      </c>
      <c r="AW286" s="12" t="s">
        <v>34</v>
      </c>
      <c r="AX286" s="12" t="s">
        <v>86</v>
      </c>
      <c r="AY286" s="145" t="s">
        <v>155</v>
      </c>
    </row>
    <row r="287" spans="2:65" s="1" customFormat="1" ht="16.5" customHeight="1">
      <c r="B287" s="31"/>
      <c r="C287" s="129" t="s">
        <v>416</v>
      </c>
      <c r="D287" s="129" t="s">
        <v>157</v>
      </c>
      <c r="E287" s="130" t="s">
        <v>417</v>
      </c>
      <c r="F287" s="131" t="s">
        <v>418</v>
      </c>
      <c r="G287" s="132" t="s">
        <v>401</v>
      </c>
      <c r="H287" s="133">
        <v>1</v>
      </c>
      <c r="I287" s="134"/>
      <c r="J287" s="135">
        <f>ROUND(I287*H287,2)</f>
        <v>0</v>
      </c>
      <c r="K287" s="136"/>
      <c r="L287" s="31"/>
      <c r="M287" s="137" t="s">
        <v>1</v>
      </c>
      <c r="N287" s="138" t="s">
        <v>44</v>
      </c>
      <c r="P287" s="139">
        <f>O287*H287</f>
        <v>0</v>
      </c>
      <c r="Q287" s="139">
        <v>0</v>
      </c>
      <c r="R287" s="139">
        <f>Q287*H287</f>
        <v>0</v>
      </c>
      <c r="S287" s="139">
        <v>3.2899999999999999E-2</v>
      </c>
      <c r="T287" s="140">
        <f>S287*H287</f>
        <v>3.2899999999999999E-2</v>
      </c>
      <c r="AR287" s="141" t="s">
        <v>86</v>
      </c>
      <c r="AT287" s="141" t="s">
        <v>157</v>
      </c>
      <c r="AU287" s="141" t="s">
        <v>161</v>
      </c>
      <c r="AY287" s="16" t="s">
        <v>155</v>
      </c>
      <c r="BE287" s="142">
        <f>IF(N287="základní",J287,0)</f>
        <v>0</v>
      </c>
      <c r="BF287" s="142">
        <f>IF(N287="snížená",J287,0)</f>
        <v>0</v>
      </c>
      <c r="BG287" s="142">
        <f>IF(N287="zákl. přenesená",J287,0)</f>
        <v>0</v>
      </c>
      <c r="BH287" s="142">
        <f>IF(N287="sníž. přenesená",J287,0)</f>
        <v>0</v>
      </c>
      <c r="BI287" s="142">
        <f>IF(N287="nulová",J287,0)</f>
        <v>0</v>
      </c>
      <c r="BJ287" s="16" t="s">
        <v>161</v>
      </c>
      <c r="BK287" s="142">
        <f>ROUND(I287*H287,2)</f>
        <v>0</v>
      </c>
      <c r="BL287" s="16" t="s">
        <v>86</v>
      </c>
      <c r="BM287" s="141" t="s">
        <v>419</v>
      </c>
    </row>
    <row r="288" spans="2:65" s="12" customFormat="1">
      <c r="B288" s="143"/>
      <c r="D288" s="144" t="s">
        <v>163</v>
      </c>
      <c r="E288" s="145" t="s">
        <v>1</v>
      </c>
      <c r="F288" s="146" t="s">
        <v>86</v>
      </c>
      <c r="H288" s="147">
        <v>1</v>
      </c>
      <c r="I288" s="148"/>
      <c r="L288" s="143"/>
      <c r="M288" s="149"/>
      <c r="T288" s="150"/>
      <c r="AT288" s="145" t="s">
        <v>163</v>
      </c>
      <c r="AU288" s="145" t="s">
        <v>161</v>
      </c>
      <c r="AV288" s="12" t="s">
        <v>161</v>
      </c>
      <c r="AW288" s="12" t="s">
        <v>34</v>
      </c>
      <c r="AX288" s="12" t="s">
        <v>86</v>
      </c>
      <c r="AY288" s="145" t="s">
        <v>155</v>
      </c>
    </row>
    <row r="289" spans="2:65" s="1" customFormat="1" ht="24.2" customHeight="1">
      <c r="B289" s="31"/>
      <c r="C289" s="129" t="s">
        <v>420</v>
      </c>
      <c r="D289" s="129" t="s">
        <v>157</v>
      </c>
      <c r="E289" s="130" t="s">
        <v>421</v>
      </c>
      <c r="F289" s="131" t="s">
        <v>422</v>
      </c>
      <c r="G289" s="132" t="s">
        <v>401</v>
      </c>
      <c r="H289" s="133">
        <v>1</v>
      </c>
      <c r="I289" s="134"/>
      <c r="J289" s="135">
        <f>ROUND(I289*H289,2)</f>
        <v>0</v>
      </c>
      <c r="K289" s="136"/>
      <c r="L289" s="31"/>
      <c r="M289" s="137" t="s">
        <v>1</v>
      </c>
      <c r="N289" s="138" t="s">
        <v>44</v>
      </c>
      <c r="P289" s="139">
        <f>O289*H289</f>
        <v>0</v>
      </c>
      <c r="Q289" s="139">
        <v>1.9099999999999999E-2</v>
      </c>
      <c r="R289" s="139">
        <f>Q289*H289</f>
        <v>1.9099999999999999E-2</v>
      </c>
      <c r="S289" s="139">
        <v>0</v>
      </c>
      <c r="T289" s="140">
        <f>S289*H289</f>
        <v>0</v>
      </c>
      <c r="AR289" s="141" t="s">
        <v>86</v>
      </c>
      <c r="AT289" s="141" t="s">
        <v>157</v>
      </c>
      <c r="AU289" s="141" t="s">
        <v>161</v>
      </c>
      <c r="AY289" s="16" t="s">
        <v>155</v>
      </c>
      <c r="BE289" s="142">
        <f>IF(N289="základní",J289,0)</f>
        <v>0</v>
      </c>
      <c r="BF289" s="142">
        <f>IF(N289="snížená",J289,0)</f>
        <v>0</v>
      </c>
      <c r="BG289" s="142">
        <f>IF(N289="zákl. přenesená",J289,0)</f>
        <v>0</v>
      </c>
      <c r="BH289" s="142">
        <f>IF(N289="sníž. přenesená",J289,0)</f>
        <v>0</v>
      </c>
      <c r="BI289" s="142">
        <f>IF(N289="nulová",J289,0)</f>
        <v>0</v>
      </c>
      <c r="BJ289" s="16" t="s">
        <v>161</v>
      </c>
      <c r="BK289" s="142">
        <f>ROUND(I289*H289,2)</f>
        <v>0</v>
      </c>
      <c r="BL289" s="16" t="s">
        <v>86</v>
      </c>
      <c r="BM289" s="141" t="s">
        <v>423</v>
      </c>
    </row>
    <row r="290" spans="2:65" s="12" customFormat="1">
      <c r="B290" s="143"/>
      <c r="D290" s="144" t="s">
        <v>163</v>
      </c>
      <c r="E290" s="145" t="s">
        <v>1</v>
      </c>
      <c r="F290" s="146" t="s">
        <v>86</v>
      </c>
      <c r="H290" s="147">
        <v>1</v>
      </c>
      <c r="I290" s="148"/>
      <c r="L290" s="143"/>
      <c r="M290" s="149"/>
      <c r="T290" s="150"/>
      <c r="AT290" s="145" t="s">
        <v>163</v>
      </c>
      <c r="AU290" s="145" t="s">
        <v>161</v>
      </c>
      <c r="AV290" s="12" t="s">
        <v>161</v>
      </c>
      <c r="AW290" s="12" t="s">
        <v>34</v>
      </c>
      <c r="AX290" s="12" t="s">
        <v>86</v>
      </c>
      <c r="AY290" s="145" t="s">
        <v>155</v>
      </c>
    </row>
    <row r="291" spans="2:65" s="1" customFormat="1" ht="16.5" customHeight="1">
      <c r="B291" s="31"/>
      <c r="C291" s="129" t="s">
        <v>424</v>
      </c>
      <c r="D291" s="129" t="s">
        <v>157</v>
      </c>
      <c r="E291" s="130" t="s">
        <v>425</v>
      </c>
      <c r="F291" s="131" t="s">
        <v>426</v>
      </c>
      <c r="G291" s="132" t="s">
        <v>401</v>
      </c>
      <c r="H291" s="133">
        <v>3</v>
      </c>
      <c r="I291" s="134"/>
      <c r="J291" s="135">
        <f>ROUND(I291*H291,2)</f>
        <v>0</v>
      </c>
      <c r="K291" s="136"/>
      <c r="L291" s="31"/>
      <c r="M291" s="137" t="s">
        <v>1</v>
      </c>
      <c r="N291" s="138" t="s">
        <v>44</v>
      </c>
      <c r="P291" s="139">
        <f>O291*H291</f>
        <v>0</v>
      </c>
      <c r="Q291" s="139">
        <v>0</v>
      </c>
      <c r="R291" s="139">
        <f>Q291*H291</f>
        <v>0</v>
      </c>
      <c r="S291" s="139">
        <v>1.56E-3</v>
      </c>
      <c r="T291" s="140">
        <f>S291*H291</f>
        <v>4.6800000000000001E-3</v>
      </c>
      <c r="AR291" s="141" t="s">
        <v>86</v>
      </c>
      <c r="AT291" s="141" t="s">
        <v>157</v>
      </c>
      <c r="AU291" s="141" t="s">
        <v>161</v>
      </c>
      <c r="AY291" s="16" t="s">
        <v>155</v>
      </c>
      <c r="BE291" s="142">
        <f>IF(N291="základní",J291,0)</f>
        <v>0</v>
      </c>
      <c r="BF291" s="142">
        <f>IF(N291="snížená",J291,0)</f>
        <v>0</v>
      </c>
      <c r="BG291" s="142">
        <f>IF(N291="zákl. přenesená",J291,0)</f>
        <v>0</v>
      </c>
      <c r="BH291" s="142">
        <f>IF(N291="sníž. přenesená",J291,0)</f>
        <v>0</v>
      </c>
      <c r="BI291" s="142">
        <f>IF(N291="nulová",J291,0)</f>
        <v>0</v>
      </c>
      <c r="BJ291" s="16" t="s">
        <v>161</v>
      </c>
      <c r="BK291" s="142">
        <f>ROUND(I291*H291,2)</f>
        <v>0</v>
      </c>
      <c r="BL291" s="16" t="s">
        <v>86</v>
      </c>
      <c r="BM291" s="141" t="s">
        <v>427</v>
      </c>
    </row>
    <row r="292" spans="2:65" s="12" customFormat="1">
      <c r="B292" s="143"/>
      <c r="D292" s="144" t="s">
        <v>163</v>
      </c>
      <c r="E292" s="145" t="s">
        <v>1</v>
      </c>
      <c r="F292" s="146" t="s">
        <v>428</v>
      </c>
      <c r="H292" s="147">
        <v>2</v>
      </c>
      <c r="I292" s="148"/>
      <c r="L292" s="143"/>
      <c r="M292" s="149"/>
      <c r="T292" s="150"/>
      <c r="AT292" s="145" t="s">
        <v>163</v>
      </c>
      <c r="AU292" s="145" t="s">
        <v>161</v>
      </c>
      <c r="AV292" s="12" t="s">
        <v>161</v>
      </c>
      <c r="AW292" s="12" t="s">
        <v>34</v>
      </c>
      <c r="AX292" s="12" t="s">
        <v>78</v>
      </c>
      <c r="AY292" s="145" t="s">
        <v>155</v>
      </c>
    </row>
    <row r="293" spans="2:65" s="12" customFormat="1">
      <c r="B293" s="143"/>
      <c r="D293" s="144" t="s">
        <v>163</v>
      </c>
      <c r="E293" s="145" t="s">
        <v>1</v>
      </c>
      <c r="F293" s="146" t="s">
        <v>429</v>
      </c>
      <c r="H293" s="147">
        <v>1</v>
      </c>
      <c r="I293" s="148"/>
      <c r="L293" s="143"/>
      <c r="M293" s="149"/>
      <c r="T293" s="150"/>
      <c r="AT293" s="145" t="s">
        <v>163</v>
      </c>
      <c r="AU293" s="145" t="s">
        <v>161</v>
      </c>
      <c r="AV293" s="12" t="s">
        <v>161</v>
      </c>
      <c r="AW293" s="12" t="s">
        <v>34</v>
      </c>
      <c r="AX293" s="12" t="s">
        <v>78</v>
      </c>
      <c r="AY293" s="145" t="s">
        <v>155</v>
      </c>
    </row>
    <row r="294" spans="2:65" s="13" customFormat="1">
      <c r="B294" s="151"/>
      <c r="D294" s="144" t="s">
        <v>163</v>
      </c>
      <c r="E294" s="152" t="s">
        <v>1</v>
      </c>
      <c r="F294" s="153" t="s">
        <v>167</v>
      </c>
      <c r="H294" s="154">
        <v>3</v>
      </c>
      <c r="I294" s="155"/>
      <c r="L294" s="151"/>
      <c r="M294" s="156"/>
      <c r="T294" s="157"/>
      <c r="AT294" s="152" t="s">
        <v>163</v>
      </c>
      <c r="AU294" s="152" t="s">
        <v>161</v>
      </c>
      <c r="AV294" s="13" t="s">
        <v>160</v>
      </c>
      <c r="AW294" s="13" t="s">
        <v>34</v>
      </c>
      <c r="AX294" s="13" t="s">
        <v>86</v>
      </c>
      <c r="AY294" s="152" t="s">
        <v>155</v>
      </c>
    </row>
    <row r="295" spans="2:65" s="1" customFormat="1" ht="16.5" customHeight="1">
      <c r="B295" s="31"/>
      <c r="C295" s="129" t="s">
        <v>430</v>
      </c>
      <c r="D295" s="129" t="s">
        <v>157</v>
      </c>
      <c r="E295" s="130" t="s">
        <v>431</v>
      </c>
      <c r="F295" s="131" t="s">
        <v>432</v>
      </c>
      <c r="G295" s="132" t="s">
        <v>401</v>
      </c>
      <c r="H295" s="133">
        <v>1</v>
      </c>
      <c r="I295" s="134"/>
      <c r="J295" s="135">
        <f>ROUND(I295*H295,2)</f>
        <v>0</v>
      </c>
      <c r="K295" s="136"/>
      <c r="L295" s="31"/>
      <c r="M295" s="137" t="s">
        <v>1</v>
      </c>
      <c r="N295" s="138" t="s">
        <v>44</v>
      </c>
      <c r="P295" s="139">
        <f>O295*H295</f>
        <v>0</v>
      </c>
      <c r="Q295" s="139">
        <v>1.5399999999999999E-3</v>
      </c>
      <c r="R295" s="139">
        <f>Q295*H295</f>
        <v>1.5399999999999999E-3</v>
      </c>
      <c r="S295" s="139">
        <v>0</v>
      </c>
      <c r="T295" s="140">
        <f>S295*H295</f>
        <v>0</v>
      </c>
      <c r="AR295" s="141" t="s">
        <v>86</v>
      </c>
      <c r="AT295" s="141" t="s">
        <v>157</v>
      </c>
      <c r="AU295" s="141" t="s">
        <v>161</v>
      </c>
      <c r="AY295" s="16" t="s">
        <v>155</v>
      </c>
      <c r="BE295" s="142">
        <f>IF(N295="základní",J295,0)</f>
        <v>0</v>
      </c>
      <c r="BF295" s="142">
        <f>IF(N295="snížená",J295,0)</f>
        <v>0</v>
      </c>
      <c r="BG295" s="142">
        <f>IF(N295="zákl. přenesená",J295,0)</f>
        <v>0</v>
      </c>
      <c r="BH295" s="142">
        <f>IF(N295="sníž. přenesená",J295,0)</f>
        <v>0</v>
      </c>
      <c r="BI295" s="142">
        <f>IF(N295="nulová",J295,0)</f>
        <v>0</v>
      </c>
      <c r="BJ295" s="16" t="s">
        <v>161</v>
      </c>
      <c r="BK295" s="142">
        <f>ROUND(I295*H295,2)</f>
        <v>0</v>
      </c>
      <c r="BL295" s="16" t="s">
        <v>86</v>
      </c>
      <c r="BM295" s="141" t="s">
        <v>433</v>
      </c>
    </row>
    <row r="296" spans="2:65" s="12" customFormat="1">
      <c r="B296" s="143"/>
      <c r="D296" s="144" t="s">
        <v>163</v>
      </c>
      <c r="E296" s="145" t="s">
        <v>1</v>
      </c>
      <c r="F296" s="146" t="s">
        <v>411</v>
      </c>
      <c r="H296" s="147">
        <v>1</v>
      </c>
      <c r="I296" s="148"/>
      <c r="L296" s="143"/>
      <c r="M296" s="149"/>
      <c r="T296" s="150"/>
      <c r="AT296" s="145" t="s">
        <v>163</v>
      </c>
      <c r="AU296" s="145" t="s">
        <v>161</v>
      </c>
      <c r="AV296" s="12" t="s">
        <v>161</v>
      </c>
      <c r="AW296" s="12" t="s">
        <v>34</v>
      </c>
      <c r="AX296" s="12" t="s">
        <v>86</v>
      </c>
      <c r="AY296" s="145" t="s">
        <v>155</v>
      </c>
    </row>
    <row r="297" spans="2:65" s="1" customFormat="1" ht="24.2" customHeight="1">
      <c r="B297" s="31"/>
      <c r="C297" s="129" t="s">
        <v>434</v>
      </c>
      <c r="D297" s="129" t="s">
        <v>157</v>
      </c>
      <c r="E297" s="130" t="s">
        <v>435</v>
      </c>
      <c r="F297" s="131" t="s">
        <v>436</v>
      </c>
      <c r="G297" s="132" t="s">
        <v>401</v>
      </c>
      <c r="H297" s="133">
        <v>1</v>
      </c>
      <c r="I297" s="134"/>
      <c r="J297" s="135">
        <f>ROUND(I297*H297,2)</f>
        <v>0</v>
      </c>
      <c r="K297" s="136"/>
      <c r="L297" s="31"/>
      <c r="M297" s="137" t="s">
        <v>1</v>
      </c>
      <c r="N297" s="138" t="s">
        <v>44</v>
      </c>
      <c r="P297" s="139">
        <f>O297*H297</f>
        <v>0</v>
      </c>
      <c r="Q297" s="139">
        <v>1.8400000000000001E-3</v>
      </c>
      <c r="R297" s="139">
        <f>Q297*H297</f>
        <v>1.8400000000000001E-3</v>
      </c>
      <c r="S297" s="139">
        <v>0</v>
      </c>
      <c r="T297" s="140">
        <f>S297*H297</f>
        <v>0</v>
      </c>
      <c r="AR297" s="141" t="s">
        <v>86</v>
      </c>
      <c r="AT297" s="141" t="s">
        <v>157</v>
      </c>
      <c r="AU297" s="141" t="s">
        <v>161</v>
      </c>
      <c r="AY297" s="16" t="s">
        <v>155</v>
      </c>
      <c r="BE297" s="142">
        <f>IF(N297="základní",J297,0)</f>
        <v>0</v>
      </c>
      <c r="BF297" s="142">
        <f>IF(N297="snížená",J297,0)</f>
        <v>0</v>
      </c>
      <c r="BG297" s="142">
        <f>IF(N297="zákl. přenesená",J297,0)</f>
        <v>0</v>
      </c>
      <c r="BH297" s="142">
        <f>IF(N297="sníž. přenesená",J297,0)</f>
        <v>0</v>
      </c>
      <c r="BI297" s="142">
        <f>IF(N297="nulová",J297,0)</f>
        <v>0</v>
      </c>
      <c r="BJ297" s="16" t="s">
        <v>161</v>
      </c>
      <c r="BK297" s="142">
        <f>ROUND(I297*H297,2)</f>
        <v>0</v>
      </c>
      <c r="BL297" s="16" t="s">
        <v>86</v>
      </c>
      <c r="BM297" s="141" t="s">
        <v>437</v>
      </c>
    </row>
    <row r="298" spans="2:65" s="12" customFormat="1">
      <c r="B298" s="143"/>
      <c r="D298" s="144" t="s">
        <v>163</v>
      </c>
      <c r="E298" s="145" t="s">
        <v>1</v>
      </c>
      <c r="F298" s="146" t="s">
        <v>411</v>
      </c>
      <c r="H298" s="147">
        <v>1</v>
      </c>
      <c r="I298" s="148"/>
      <c r="L298" s="143"/>
      <c r="M298" s="149"/>
      <c r="T298" s="150"/>
      <c r="AT298" s="145" t="s">
        <v>163</v>
      </c>
      <c r="AU298" s="145" t="s">
        <v>161</v>
      </c>
      <c r="AV298" s="12" t="s">
        <v>161</v>
      </c>
      <c r="AW298" s="12" t="s">
        <v>34</v>
      </c>
      <c r="AX298" s="12" t="s">
        <v>86</v>
      </c>
      <c r="AY298" s="145" t="s">
        <v>155</v>
      </c>
    </row>
    <row r="299" spans="2:65" s="1" customFormat="1" ht="16.5" customHeight="1">
      <c r="B299" s="31"/>
      <c r="C299" s="129" t="s">
        <v>438</v>
      </c>
      <c r="D299" s="129" t="s">
        <v>157</v>
      </c>
      <c r="E299" s="130" t="s">
        <v>439</v>
      </c>
      <c r="F299" s="131" t="s">
        <v>440</v>
      </c>
      <c r="G299" s="132" t="s">
        <v>388</v>
      </c>
      <c r="H299" s="133">
        <v>2</v>
      </c>
      <c r="I299" s="134"/>
      <c r="J299" s="135">
        <f>ROUND(I299*H299,2)</f>
        <v>0</v>
      </c>
      <c r="K299" s="136"/>
      <c r="L299" s="31"/>
      <c r="M299" s="137" t="s">
        <v>1</v>
      </c>
      <c r="N299" s="138" t="s">
        <v>44</v>
      </c>
      <c r="P299" s="139">
        <f>O299*H299</f>
        <v>0</v>
      </c>
      <c r="Q299" s="139">
        <v>3.1E-4</v>
      </c>
      <c r="R299" s="139">
        <f>Q299*H299</f>
        <v>6.2E-4</v>
      </c>
      <c r="S299" s="139">
        <v>0</v>
      </c>
      <c r="T299" s="140">
        <f>S299*H299</f>
        <v>0</v>
      </c>
      <c r="AR299" s="141" t="s">
        <v>86</v>
      </c>
      <c r="AT299" s="141" t="s">
        <v>157</v>
      </c>
      <c r="AU299" s="141" t="s">
        <v>161</v>
      </c>
      <c r="AY299" s="16" t="s">
        <v>155</v>
      </c>
      <c r="BE299" s="142">
        <f>IF(N299="základní",J299,0)</f>
        <v>0</v>
      </c>
      <c r="BF299" s="142">
        <f>IF(N299="snížená",J299,0)</f>
        <v>0</v>
      </c>
      <c r="BG299" s="142">
        <f>IF(N299="zákl. přenesená",J299,0)</f>
        <v>0</v>
      </c>
      <c r="BH299" s="142">
        <f>IF(N299="sníž. přenesená",J299,0)</f>
        <v>0</v>
      </c>
      <c r="BI299" s="142">
        <f>IF(N299="nulová",J299,0)</f>
        <v>0</v>
      </c>
      <c r="BJ299" s="16" t="s">
        <v>161</v>
      </c>
      <c r="BK299" s="142">
        <f>ROUND(I299*H299,2)</f>
        <v>0</v>
      </c>
      <c r="BL299" s="16" t="s">
        <v>86</v>
      </c>
      <c r="BM299" s="141" t="s">
        <v>441</v>
      </c>
    </row>
    <row r="300" spans="2:65" s="12" customFormat="1">
      <c r="B300" s="143"/>
      <c r="D300" s="144" t="s">
        <v>163</v>
      </c>
      <c r="E300" s="145" t="s">
        <v>1</v>
      </c>
      <c r="F300" s="146" t="s">
        <v>442</v>
      </c>
      <c r="H300" s="147">
        <v>1</v>
      </c>
      <c r="I300" s="148"/>
      <c r="L300" s="143"/>
      <c r="M300" s="149"/>
      <c r="T300" s="150"/>
      <c r="AT300" s="145" t="s">
        <v>163</v>
      </c>
      <c r="AU300" s="145" t="s">
        <v>161</v>
      </c>
      <c r="AV300" s="12" t="s">
        <v>161</v>
      </c>
      <c r="AW300" s="12" t="s">
        <v>34</v>
      </c>
      <c r="AX300" s="12" t="s">
        <v>78</v>
      </c>
      <c r="AY300" s="145" t="s">
        <v>155</v>
      </c>
    </row>
    <row r="301" spans="2:65" s="12" customFormat="1">
      <c r="B301" s="143"/>
      <c r="D301" s="144" t="s">
        <v>163</v>
      </c>
      <c r="E301" s="145" t="s">
        <v>1</v>
      </c>
      <c r="F301" s="146" t="s">
        <v>443</v>
      </c>
      <c r="H301" s="147">
        <v>1</v>
      </c>
      <c r="I301" s="148"/>
      <c r="L301" s="143"/>
      <c r="M301" s="149"/>
      <c r="T301" s="150"/>
      <c r="AT301" s="145" t="s">
        <v>163</v>
      </c>
      <c r="AU301" s="145" t="s">
        <v>161</v>
      </c>
      <c r="AV301" s="12" t="s">
        <v>161</v>
      </c>
      <c r="AW301" s="12" t="s">
        <v>34</v>
      </c>
      <c r="AX301" s="12" t="s">
        <v>78</v>
      </c>
      <c r="AY301" s="145" t="s">
        <v>155</v>
      </c>
    </row>
    <row r="302" spans="2:65" s="13" customFormat="1">
      <c r="B302" s="151"/>
      <c r="D302" s="144" t="s">
        <v>163</v>
      </c>
      <c r="E302" s="152" t="s">
        <v>1</v>
      </c>
      <c r="F302" s="153" t="s">
        <v>167</v>
      </c>
      <c r="H302" s="154">
        <v>2</v>
      </c>
      <c r="I302" s="155"/>
      <c r="L302" s="151"/>
      <c r="M302" s="156"/>
      <c r="T302" s="157"/>
      <c r="AT302" s="152" t="s">
        <v>163</v>
      </c>
      <c r="AU302" s="152" t="s">
        <v>161</v>
      </c>
      <c r="AV302" s="13" t="s">
        <v>160</v>
      </c>
      <c r="AW302" s="13" t="s">
        <v>34</v>
      </c>
      <c r="AX302" s="13" t="s">
        <v>86</v>
      </c>
      <c r="AY302" s="152" t="s">
        <v>155</v>
      </c>
    </row>
    <row r="303" spans="2:65" s="1" customFormat="1" ht="24.2" customHeight="1">
      <c r="B303" s="31"/>
      <c r="C303" s="129" t="s">
        <v>444</v>
      </c>
      <c r="D303" s="129" t="s">
        <v>157</v>
      </c>
      <c r="E303" s="130" t="s">
        <v>445</v>
      </c>
      <c r="F303" s="131" t="s">
        <v>446</v>
      </c>
      <c r="G303" s="132" t="s">
        <v>291</v>
      </c>
      <c r="H303" s="133">
        <v>7.0999999999999994E-2</v>
      </c>
      <c r="I303" s="134"/>
      <c r="J303" s="135">
        <f>ROUND(I303*H303,2)</f>
        <v>0</v>
      </c>
      <c r="K303" s="136"/>
      <c r="L303" s="31"/>
      <c r="M303" s="137" t="s">
        <v>1</v>
      </c>
      <c r="N303" s="138" t="s">
        <v>44</v>
      </c>
      <c r="P303" s="139">
        <f>O303*H303</f>
        <v>0</v>
      </c>
      <c r="Q303" s="139">
        <v>0</v>
      </c>
      <c r="R303" s="139">
        <f>Q303*H303</f>
        <v>0</v>
      </c>
      <c r="S303" s="139">
        <v>0</v>
      </c>
      <c r="T303" s="140">
        <f>S303*H303</f>
        <v>0</v>
      </c>
      <c r="AR303" s="141" t="s">
        <v>241</v>
      </c>
      <c r="AT303" s="141" t="s">
        <v>157</v>
      </c>
      <c r="AU303" s="141" t="s">
        <v>161</v>
      </c>
      <c r="AY303" s="16" t="s">
        <v>155</v>
      </c>
      <c r="BE303" s="142">
        <f>IF(N303="základní",J303,0)</f>
        <v>0</v>
      </c>
      <c r="BF303" s="142">
        <f>IF(N303="snížená",J303,0)</f>
        <v>0</v>
      </c>
      <c r="BG303" s="142">
        <f>IF(N303="zákl. přenesená",J303,0)</f>
        <v>0</v>
      </c>
      <c r="BH303" s="142">
        <f>IF(N303="sníž. přenesená",J303,0)</f>
        <v>0</v>
      </c>
      <c r="BI303" s="142">
        <f>IF(N303="nulová",J303,0)</f>
        <v>0</v>
      </c>
      <c r="BJ303" s="16" t="s">
        <v>161</v>
      </c>
      <c r="BK303" s="142">
        <f>ROUND(I303*H303,2)</f>
        <v>0</v>
      </c>
      <c r="BL303" s="16" t="s">
        <v>241</v>
      </c>
      <c r="BM303" s="141" t="s">
        <v>447</v>
      </c>
    </row>
    <row r="304" spans="2:65" s="11" customFormat="1" ht="22.9" customHeight="1">
      <c r="B304" s="117"/>
      <c r="D304" s="118" t="s">
        <v>77</v>
      </c>
      <c r="E304" s="127" t="s">
        <v>448</v>
      </c>
      <c r="F304" s="127" t="s">
        <v>449</v>
      </c>
      <c r="I304" s="120"/>
      <c r="J304" s="128">
        <f>BK304</f>
        <v>0</v>
      </c>
      <c r="L304" s="117"/>
      <c r="M304" s="122"/>
      <c r="P304" s="123">
        <f>SUM(P305:P321)</f>
        <v>0</v>
      </c>
      <c r="R304" s="123">
        <f>SUM(R305:R321)</f>
        <v>5.934E-3</v>
      </c>
      <c r="T304" s="124">
        <f>SUM(T305:T321)</f>
        <v>8.6E-3</v>
      </c>
      <c r="AR304" s="118" t="s">
        <v>161</v>
      </c>
      <c r="AT304" s="125" t="s">
        <v>77</v>
      </c>
      <c r="AU304" s="125" t="s">
        <v>86</v>
      </c>
      <c r="AY304" s="118" t="s">
        <v>155</v>
      </c>
      <c r="BK304" s="126">
        <f>SUM(BK305:BK321)</f>
        <v>0</v>
      </c>
    </row>
    <row r="305" spans="2:65" s="1" customFormat="1" ht="16.5" customHeight="1">
      <c r="B305" s="31"/>
      <c r="C305" s="129" t="s">
        <v>450</v>
      </c>
      <c r="D305" s="129" t="s">
        <v>157</v>
      </c>
      <c r="E305" s="130" t="s">
        <v>451</v>
      </c>
      <c r="F305" s="131" t="s">
        <v>452</v>
      </c>
      <c r="G305" s="132" t="s">
        <v>353</v>
      </c>
      <c r="H305" s="133">
        <v>2</v>
      </c>
      <c r="I305" s="134"/>
      <c r="J305" s="135">
        <f>ROUND(I305*H305,2)</f>
        <v>0</v>
      </c>
      <c r="K305" s="136"/>
      <c r="L305" s="31"/>
      <c r="M305" s="137" t="s">
        <v>1</v>
      </c>
      <c r="N305" s="138" t="s">
        <v>44</v>
      </c>
      <c r="P305" s="139">
        <f>O305*H305</f>
        <v>0</v>
      </c>
      <c r="Q305" s="139">
        <v>0</v>
      </c>
      <c r="R305" s="139">
        <f>Q305*H305</f>
        <v>0</v>
      </c>
      <c r="S305" s="139">
        <v>0</v>
      </c>
      <c r="T305" s="140">
        <f>S305*H305</f>
        <v>0</v>
      </c>
      <c r="AR305" s="141" t="s">
        <v>241</v>
      </c>
      <c r="AT305" s="141" t="s">
        <v>157</v>
      </c>
      <c r="AU305" s="141" t="s">
        <v>161</v>
      </c>
      <c r="AY305" s="16" t="s">
        <v>155</v>
      </c>
      <c r="BE305" s="142">
        <f>IF(N305="základní",J305,0)</f>
        <v>0</v>
      </c>
      <c r="BF305" s="142">
        <f>IF(N305="snížená",J305,0)</f>
        <v>0</v>
      </c>
      <c r="BG305" s="142">
        <f>IF(N305="zákl. přenesená",J305,0)</f>
        <v>0</v>
      </c>
      <c r="BH305" s="142">
        <f>IF(N305="sníž. přenesená",J305,0)</f>
        <v>0</v>
      </c>
      <c r="BI305" s="142">
        <f>IF(N305="nulová",J305,0)</f>
        <v>0</v>
      </c>
      <c r="BJ305" s="16" t="s">
        <v>161</v>
      </c>
      <c r="BK305" s="142">
        <f>ROUND(I305*H305,2)</f>
        <v>0</v>
      </c>
      <c r="BL305" s="16" t="s">
        <v>241</v>
      </c>
      <c r="BM305" s="141" t="s">
        <v>453</v>
      </c>
    </row>
    <row r="306" spans="2:65" s="12" customFormat="1">
      <c r="B306" s="143"/>
      <c r="D306" s="144" t="s">
        <v>163</v>
      </c>
      <c r="E306" s="145" t="s">
        <v>1</v>
      </c>
      <c r="F306" s="146" t="s">
        <v>161</v>
      </c>
      <c r="H306" s="147">
        <v>2</v>
      </c>
      <c r="I306" s="148"/>
      <c r="L306" s="143"/>
      <c r="M306" s="149"/>
      <c r="T306" s="150"/>
      <c r="AT306" s="145" t="s">
        <v>163</v>
      </c>
      <c r="AU306" s="145" t="s">
        <v>161</v>
      </c>
      <c r="AV306" s="12" t="s">
        <v>161</v>
      </c>
      <c r="AW306" s="12" t="s">
        <v>34</v>
      </c>
      <c r="AX306" s="12" t="s">
        <v>86</v>
      </c>
      <c r="AY306" s="145" t="s">
        <v>155</v>
      </c>
    </row>
    <row r="307" spans="2:65" s="1" customFormat="1" ht="21.75" customHeight="1">
      <c r="B307" s="31"/>
      <c r="C307" s="129" t="s">
        <v>454</v>
      </c>
      <c r="D307" s="129" t="s">
        <v>157</v>
      </c>
      <c r="E307" s="130" t="s">
        <v>455</v>
      </c>
      <c r="F307" s="131" t="s">
        <v>456</v>
      </c>
      <c r="G307" s="132" t="s">
        <v>231</v>
      </c>
      <c r="H307" s="133">
        <v>8.6</v>
      </c>
      <c r="I307" s="134"/>
      <c r="J307" s="135">
        <f>ROUND(I307*H307,2)</f>
        <v>0</v>
      </c>
      <c r="K307" s="136"/>
      <c r="L307" s="31"/>
      <c r="M307" s="137" t="s">
        <v>1</v>
      </c>
      <c r="N307" s="138" t="s">
        <v>44</v>
      </c>
      <c r="P307" s="139">
        <f>O307*H307</f>
        <v>0</v>
      </c>
      <c r="Q307" s="139">
        <v>2.0000000000000002E-5</v>
      </c>
      <c r="R307" s="139">
        <f>Q307*H307</f>
        <v>1.7200000000000001E-4</v>
      </c>
      <c r="S307" s="139">
        <v>1E-3</v>
      </c>
      <c r="T307" s="140">
        <f>S307*H307</f>
        <v>8.6E-3</v>
      </c>
      <c r="AR307" s="141" t="s">
        <v>241</v>
      </c>
      <c r="AT307" s="141" t="s">
        <v>157</v>
      </c>
      <c r="AU307" s="141" t="s">
        <v>161</v>
      </c>
      <c r="AY307" s="16" t="s">
        <v>155</v>
      </c>
      <c r="BE307" s="142">
        <f>IF(N307="základní",J307,0)</f>
        <v>0</v>
      </c>
      <c r="BF307" s="142">
        <f>IF(N307="snížená",J307,0)</f>
        <v>0</v>
      </c>
      <c r="BG307" s="142">
        <f>IF(N307="zákl. přenesená",J307,0)</f>
        <v>0</v>
      </c>
      <c r="BH307" s="142">
        <f>IF(N307="sníž. přenesená",J307,0)</f>
        <v>0</v>
      </c>
      <c r="BI307" s="142">
        <f>IF(N307="nulová",J307,0)</f>
        <v>0</v>
      </c>
      <c r="BJ307" s="16" t="s">
        <v>161</v>
      </c>
      <c r="BK307" s="142">
        <f>ROUND(I307*H307,2)</f>
        <v>0</v>
      </c>
      <c r="BL307" s="16" t="s">
        <v>241</v>
      </c>
      <c r="BM307" s="141" t="s">
        <v>457</v>
      </c>
    </row>
    <row r="308" spans="2:65" s="14" customFormat="1">
      <c r="B308" s="158"/>
      <c r="D308" s="144" t="s">
        <v>163</v>
      </c>
      <c r="E308" s="159" t="s">
        <v>1</v>
      </c>
      <c r="F308" s="160" t="s">
        <v>458</v>
      </c>
      <c r="H308" s="159" t="s">
        <v>1</v>
      </c>
      <c r="I308" s="161"/>
      <c r="L308" s="158"/>
      <c r="M308" s="162"/>
      <c r="T308" s="163"/>
      <c r="AT308" s="159" t="s">
        <v>163</v>
      </c>
      <c r="AU308" s="159" t="s">
        <v>161</v>
      </c>
      <c r="AV308" s="14" t="s">
        <v>86</v>
      </c>
      <c r="AW308" s="14" t="s">
        <v>34</v>
      </c>
      <c r="AX308" s="14" t="s">
        <v>78</v>
      </c>
      <c r="AY308" s="159" t="s">
        <v>155</v>
      </c>
    </row>
    <row r="309" spans="2:65" s="12" customFormat="1">
      <c r="B309" s="143"/>
      <c r="D309" s="144" t="s">
        <v>163</v>
      </c>
      <c r="E309" s="145" t="s">
        <v>1</v>
      </c>
      <c r="F309" s="146" t="s">
        <v>459</v>
      </c>
      <c r="H309" s="147">
        <v>2.8</v>
      </c>
      <c r="I309" s="148"/>
      <c r="L309" s="143"/>
      <c r="M309" s="149"/>
      <c r="T309" s="150"/>
      <c r="AT309" s="145" t="s">
        <v>163</v>
      </c>
      <c r="AU309" s="145" t="s">
        <v>161</v>
      </c>
      <c r="AV309" s="12" t="s">
        <v>161</v>
      </c>
      <c r="AW309" s="12" t="s">
        <v>34</v>
      </c>
      <c r="AX309" s="12" t="s">
        <v>78</v>
      </c>
      <c r="AY309" s="145" t="s">
        <v>155</v>
      </c>
    </row>
    <row r="310" spans="2:65" s="12" customFormat="1">
      <c r="B310" s="143"/>
      <c r="D310" s="144" t="s">
        <v>163</v>
      </c>
      <c r="E310" s="145" t="s">
        <v>1</v>
      </c>
      <c r="F310" s="146" t="s">
        <v>460</v>
      </c>
      <c r="H310" s="147">
        <v>2.4</v>
      </c>
      <c r="I310" s="148"/>
      <c r="L310" s="143"/>
      <c r="M310" s="149"/>
      <c r="T310" s="150"/>
      <c r="AT310" s="145" t="s">
        <v>163</v>
      </c>
      <c r="AU310" s="145" t="s">
        <v>161</v>
      </c>
      <c r="AV310" s="12" t="s">
        <v>161</v>
      </c>
      <c r="AW310" s="12" t="s">
        <v>34</v>
      </c>
      <c r="AX310" s="12" t="s">
        <v>78</v>
      </c>
      <c r="AY310" s="145" t="s">
        <v>155</v>
      </c>
    </row>
    <row r="311" spans="2:65" s="12" customFormat="1">
      <c r="B311" s="143"/>
      <c r="D311" s="144" t="s">
        <v>163</v>
      </c>
      <c r="E311" s="145" t="s">
        <v>1</v>
      </c>
      <c r="F311" s="146" t="s">
        <v>461</v>
      </c>
      <c r="H311" s="147">
        <v>2</v>
      </c>
      <c r="I311" s="148"/>
      <c r="L311" s="143"/>
      <c r="M311" s="149"/>
      <c r="T311" s="150"/>
      <c r="AT311" s="145" t="s">
        <v>163</v>
      </c>
      <c r="AU311" s="145" t="s">
        <v>161</v>
      </c>
      <c r="AV311" s="12" t="s">
        <v>161</v>
      </c>
      <c r="AW311" s="12" t="s">
        <v>34</v>
      </c>
      <c r="AX311" s="12" t="s">
        <v>78</v>
      </c>
      <c r="AY311" s="145" t="s">
        <v>155</v>
      </c>
    </row>
    <row r="312" spans="2:65" s="12" customFormat="1">
      <c r="B312" s="143"/>
      <c r="D312" s="144" t="s">
        <v>163</v>
      </c>
      <c r="E312" s="145" t="s">
        <v>1</v>
      </c>
      <c r="F312" s="146" t="s">
        <v>462</v>
      </c>
      <c r="H312" s="147">
        <v>1.4</v>
      </c>
      <c r="I312" s="148"/>
      <c r="L312" s="143"/>
      <c r="M312" s="149"/>
      <c r="T312" s="150"/>
      <c r="AT312" s="145" t="s">
        <v>163</v>
      </c>
      <c r="AU312" s="145" t="s">
        <v>161</v>
      </c>
      <c r="AV312" s="12" t="s">
        <v>161</v>
      </c>
      <c r="AW312" s="12" t="s">
        <v>34</v>
      </c>
      <c r="AX312" s="12" t="s">
        <v>78</v>
      </c>
      <c r="AY312" s="145" t="s">
        <v>155</v>
      </c>
    </row>
    <row r="313" spans="2:65" s="13" customFormat="1">
      <c r="B313" s="151"/>
      <c r="D313" s="144" t="s">
        <v>163</v>
      </c>
      <c r="E313" s="152" t="s">
        <v>1</v>
      </c>
      <c r="F313" s="153" t="s">
        <v>167</v>
      </c>
      <c r="H313" s="154">
        <v>8.6</v>
      </c>
      <c r="I313" s="155"/>
      <c r="L313" s="151"/>
      <c r="M313" s="156"/>
      <c r="T313" s="157"/>
      <c r="AT313" s="152" t="s">
        <v>163</v>
      </c>
      <c r="AU313" s="152" t="s">
        <v>161</v>
      </c>
      <c r="AV313" s="13" t="s">
        <v>160</v>
      </c>
      <c r="AW313" s="13" t="s">
        <v>34</v>
      </c>
      <c r="AX313" s="13" t="s">
        <v>86</v>
      </c>
      <c r="AY313" s="152" t="s">
        <v>155</v>
      </c>
    </row>
    <row r="314" spans="2:65" s="1" customFormat="1" ht="24.2" customHeight="1">
      <c r="B314" s="31"/>
      <c r="C314" s="129" t="s">
        <v>463</v>
      </c>
      <c r="D314" s="129" t="s">
        <v>157</v>
      </c>
      <c r="E314" s="130" t="s">
        <v>464</v>
      </c>
      <c r="F314" s="131" t="s">
        <v>465</v>
      </c>
      <c r="G314" s="132" t="s">
        <v>231</v>
      </c>
      <c r="H314" s="133">
        <v>8.6</v>
      </c>
      <c r="I314" s="134"/>
      <c r="J314" s="135">
        <f>ROUND(I314*H314,2)</f>
        <v>0</v>
      </c>
      <c r="K314" s="136"/>
      <c r="L314" s="31"/>
      <c r="M314" s="137" t="s">
        <v>1</v>
      </c>
      <c r="N314" s="138" t="s">
        <v>44</v>
      </c>
      <c r="P314" s="139">
        <f>O314*H314</f>
        <v>0</v>
      </c>
      <c r="Q314" s="139">
        <v>6.7000000000000002E-4</v>
      </c>
      <c r="R314" s="139">
        <f>Q314*H314</f>
        <v>5.7619999999999998E-3</v>
      </c>
      <c r="S314" s="139">
        <v>0</v>
      </c>
      <c r="T314" s="140">
        <f>S314*H314</f>
        <v>0</v>
      </c>
      <c r="AR314" s="141" t="s">
        <v>241</v>
      </c>
      <c r="AT314" s="141" t="s">
        <v>157</v>
      </c>
      <c r="AU314" s="141" t="s">
        <v>161</v>
      </c>
      <c r="AY314" s="16" t="s">
        <v>155</v>
      </c>
      <c r="BE314" s="142">
        <f>IF(N314="základní",J314,0)</f>
        <v>0</v>
      </c>
      <c r="BF314" s="142">
        <f>IF(N314="snížená",J314,0)</f>
        <v>0</v>
      </c>
      <c r="BG314" s="142">
        <f>IF(N314="zákl. přenesená",J314,0)</f>
        <v>0</v>
      </c>
      <c r="BH314" s="142">
        <f>IF(N314="sníž. přenesená",J314,0)</f>
        <v>0</v>
      </c>
      <c r="BI314" s="142">
        <f>IF(N314="nulová",J314,0)</f>
        <v>0</v>
      </c>
      <c r="BJ314" s="16" t="s">
        <v>161</v>
      </c>
      <c r="BK314" s="142">
        <f>ROUND(I314*H314,2)</f>
        <v>0</v>
      </c>
      <c r="BL314" s="16" t="s">
        <v>241</v>
      </c>
      <c r="BM314" s="141" t="s">
        <v>466</v>
      </c>
    </row>
    <row r="315" spans="2:65" s="14" customFormat="1">
      <c r="B315" s="158"/>
      <c r="D315" s="144" t="s">
        <v>163</v>
      </c>
      <c r="E315" s="159" t="s">
        <v>1</v>
      </c>
      <c r="F315" s="160" t="s">
        <v>458</v>
      </c>
      <c r="H315" s="159" t="s">
        <v>1</v>
      </c>
      <c r="I315" s="161"/>
      <c r="L315" s="158"/>
      <c r="M315" s="162"/>
      <c r="T315" s="163"/>
      <c r="AT315" s="159" t="s">
        <v>163</v>
      </c>
      <c r="AU315" s="159" t="s">
        <v>161</v>
      </c>
      <c r="AV315" s="14" t="s">
        <v>86</v>
      </c>
      <c r="AW315" s="14" t="s">
        <v>34</v>
      </c>
      <c r="AX315" s="14" t="s">
        <v>78</v>
      </c>
      <c r="AY315" s="159" t="s">
        <v>155</v>
      </c>
    </row>
    <row r="316" spans="2:65" s="12" customFormat="1">
      <c r="B316" s="143"/>
      <c r="D316" s="144" t="s">
        <v>163</v>
      </c>
      <c r="E316" s="145" t="s">
        <v>1</v>
      </c>
      <c r="F316" s="146" t="s">
        <v>459</v>
      </c>
      <c r="H316" s="147">
        <v>2.8</v>
      </c>
      <c r="I316" s="148"/>
      <c r="L316" s="143"/>
      <c r="M316" s="149"/>
      <c r="T316" s="150"/>
      <c r="AT316" s="145" t="s">
        <v>163</v>
      </c>
      <c r="AU316" s="145" t="s">
        <v>161</v>
      </c>
      <c r="AV316" s="12" t="s">
        <v>161</v>
      </c>
      <c r="AW316" s="12" t="s">
        <v>34</v>
      </c>
      <c r="AX316" s="12" t="s">
        <v>78</v>
      </c>
      <c r="AY316" s="145" t="s">
        <v>155</v>
      </c>
    </row>
    <row r="317" spans="2:65" s="12" customFormat="1">
      <c r="B317" s="143"/>
      <c r="D317" s="144" t="s">
        <v>163</v>
      </c>
      <c r="E317" s="145" t="s">
        <v>1</v>
      </c>
      <c r="F317" s="146" t="s">
        <v>460</v>
      </c>
      <c r="H317" s="147">
        <v>2.4</v>
      </c>
      <c r="I317" s="148"/>
      <c r="L317" s="143"/>
      <c r="M317" s="149"/>
      <c r="T317" s="150"/>
      <c r="AT317" s="145" t="s">
        <v>163</v>
      </c>
      <c r="AU317" s="145" t="s">
        <v>161</v>
      </c>
      <c r="AV317" s="12" t="s">
        <v>161</v>
      </c>
      <c r="AW317" s="12" t="s">
        <v>34</v>
      </c>
      <c r="AX317" s="12" t="s">
        <v>78</v>
      </c>
      <c r="AY317" s="145" t="s">
        <v>155</v>
      </c>
    </row>
    <row r="318" spans="2:65" s="12" customFormat="1">
      <c r="B318" s="143"/>
      <c r="D318" s="144" t="s">
        <v>163</v>
      </c>
      <c r="E318" s="145" t="s">
        <v>1</v>
      </c>
      <c r="F318" s="146" t="s">
        <v>461</v>
      </c>
      <c r="H318" s="147">
        <v>2</v>
      </c>
      <c r="I318" s="148"/>
      <c r="L318" s="143"/>
      <c r="M318" s="149"/>
      <c r="T318" s="150"/>
      <c r="AT318" s="145" t="s">
        <v>163</v>
      </c>
      <c r="AU318" s="145" t="s">
        <v>161</v>
      </c>
      <c r="AV318" s="12" t="s">
        <v>161</v>
      </c>
      <c r="AW318" s="12" t="s">
        <v>34</v>
      </c>
      <c r="AX318" s="12" t="s">
        <v>78</v>
      </c>
      <c r="AY318" s="145" t="s">
        <v>155</v>
      </c>
    </row>
    <row r="319" spans="2:65" s="12" customFormat="1">
      <c r="B319" s="143"/>
      <c r="D319" s="144" t="s">
        <v>163</v>
      </c>
      <c r="E319" s="145" t="s">
        <v>1</v>
      </c>
      <c r="F319" s="146" t="s">
        <v>462</v>
      </c>
      <c r="H319" s="147">
        <v>1.4</v>
      </c>
      <c r="I319" s="148"/>
      <c r="L319" s="143"/>
      <c r="M319" s="149"/>
      <c r="T319" s="150"/>
      <c r="AT319" s="145" t="s">
        <v>163</v>
      </c>
      <c r="AU319" s="145" t="s">
        <v>161</v>
      </c>
      <c r="AV319" s="12" t="s">
        <v>161</v>
      </c>
      <c r="AW319" s="12" t="s">
        <v>34</v>
      </c>
      <c r="AX319" s="12" t="s">
        <v>78</v>
      </c>
      <c r="AY319" s="145" t="s">
        <v>155</v>
      </c>
    </row>
    <row r="320" spans="2:65" s="13" customFormat="1">
      <c r="B320" s="151"/>
      <c r="D320" s="144" t="s">
        <v>163</v>
      </c>
      <c r="E320" s="152" t="s">
        <v>1</v>
      </c>
      <c r="F320" s="153" t="s">
        <v>167</v>
      </c>
      <c r="H320" s="154">
        <v>8.6</v>
      </c>
      <c r="I320" s="155"/>
      <c r="L320" s="151"/>
      <c r="M320" s="156"/>
      <c r="T320" s="157"/>
      <c r="AT320" s="152" t="s">
        <v>163</v>
      </c>
      <c r="AU320" s="152" t="s">
        <v>161</v>
      </c>
      <c r="AV320" s="13" t="s">
        <v>160</v>
      </c>
      <c r="AW320" s="13" t="s">
        <v>34</v>
      </c>
      <c r="AX320" s="13" t="s">
        <v>86</v>
      </c>
      <c r="AY320" s="152" t="s">
        <v>155</v>
      </c>
    </row>
    <row r="321" spans="2:65" s="1" customFormat="1" ht="24.2" customHeight="1">
      <c r="B321" s="31"/>
      <c r="C321" s="129" t="s">
        <v>467</v>
      </c>
      <c r="D321" s="129" t="s">
        <v>157</v>
      </c>
      <c r="E321" s="130" t="s">
        <v>468</v>
      </c>
      <c r="F321" s="131" t="s">
        <v>469</v>
      </c>
      <c r="G321" s="132" t="s">
        <v>470</v>
      </c>
      <c r="H321" s="175"/>
      <c r="I321" s="134"/>
      <c r="J321" s="135">
        <f>ROUND(I321*H321,2)</f>
        <v>0</v>
      </c>
      <c r="K321" s="136"/>
      <c r="L321" s="31"/>
      <c r="M321" s="137" t="s">
        <v>1</v>
      </c>
      <c r="N321" s="138" t="s">
        <v>44</v>
      </c>
      <c r="P321" s="139">
        <f>O321*H321</f>
        <v>0</v>
      </c>
      <c r="Q321" s="139">
        <v>0</v>
      </c>
      <c r="R321" s="139">
        <f>Q321*H321</f>
        <v>0</v>
      </c>
      <c r="S321" s="139">
        <v>0</v>
      </c>
      <c r="T321" s="140">
        <f>S321*H321</f>
        <v>0</v>
      </c>
      <c r="AR321" s="141" t="s">
        <v>241</v>
      </c>
      <c r="AT321" s="141" t="s">
        <v>157</v>
      </c>
      <c r="AU321" s="141" t="s">
        <v>161</v>
      </c>
      <c r="AY321" s="16" t="s">
        <v>155</v>
      </c>
      <c r="BE321" s="142">
        <f>IF(N321="základní",J321,0)</f>
        <v>0</v>
      </c>
      <c r="BF321" s="142">
        <f>IF(N321="snížená",J321,0)</f>
        <v>0</v>
      </c>
      <c r="BG321" s="142">
        <f>IF(N321="zákl. přenesená",J321,0)</f>
        <v>0</v>
      </c>
      <c r="BH321" s="142">
        <f>IF(N321="sníž. přenesená",J321,0)</f>
        <v>0</v>
      </c>
      <c r="BI321" s="142">
        <f>IF(N321="nulová",J321,0)</f>
        <v>0</v>
      </c>
      <c r="BJ321" s="16" t="s">
        <v>161</v>
      </c>
      <c r="BK321" s="142">
        <f>ROUND(I321*H321,2)</f>
        <v>0</v>
      </c>
      <c r="BL321" s="16" t="s">
        <v>241</v>
      </c>
      <c r="BM321" s="141" t="s">
        <v>471</v>
      </c>
    </row>
    <row r="322" spans="2:65" s="11" customFormat="1" ht="22.9" customHeight="1">
      <c r="B322" s="117"/>
      <c r="D322" s="118" t="s">
        <v>77</v>
      </c>
      <c r="E322" s="127" t="s">
        <v>472</v>
      </c>
      <c r="F322" s="127" t="s">
        <v>473</v>
      </c>
      <c r="I322" s="120"/>
      <c r="J322" s="128">
        <f>BK322</f>
        <v>0</v>
      </c>
      <c r="L322" s="117"/>
      <c r="M322" s="122"/>
      <c r="P322" s="123">
        <f>SUM(P323:P327)</f>
        <v>0</v>
      </c>
      <c r="R322" s="123">
        <f>SUM(R323:R327)</f>
        <v>1E-3</v>
      </c>
      <c r="T322" s="124">
        <f>SUM(T323:T327)</f>
        <v>0</v>
      </c>
      <c r="AR322" s="118" t="s">
        <v>161</v>
      </c>
      <c r="AT322" s="125" t="s">
        <v>77</v>
      </c>
      <c r="AU322" s="125" t="s">
        <v>86</v>
      </c>
      <c r="AY322" s="118" t="s">
        <v>155</v>
      </c>
      <c r="BK322" s="126">
        <f>SUM(BK323:BK327)</f>
        <v>0</v>
      </c>
    </row>
    <row r="323" spans="2:65" s="1" customFormat="1" ht="16.5" customHeight="1">
      <c r="B323" s="31"/>
      <c r="C323" s="129" t="s">
        <v>474</v>
      </c>
      <c r="D323" s="129" t="s">
        <v>157</v>
      </c>
      <c r="E323" s="130" t="s">
        <v>475</v>
      </c>
      <c r="F323" s="131" t="s">
        <v>476</v>
      </c>
      <c r="G323" s="132" t="s">
        <v>388</v>
      </c>
      <c r="H323" s="133">
        <v>8</v>
      </c>
      <c r="I323" s="134"/>
      <c r="J323" s="135">
        <f>ROUND(I323*H323,2)</f>
        <v>0</v>
      </c>
      <c r="K323" s="136"/>
      <c r="L323" s="31"/>
      <c r="M323" s="137" t="s">
        <v>1</v>
      </c>
      <c r="N323" s="138" t="s">
        <v>44</v>
      </c>
      <c r="P323" s="139">
        <f>O323*H323</f>
        <v>0</v>
      </c>
      <c r="Q323" s="139">
        <v>0</v>
      </c>
      <c r="R323" s="139">
        <f>Q323*H323</f>
        <v>0</v>
      </c>
      <c r="S323" s="139">
        <v>0</v>
      </c>
      <c r="T323" s="140">
        <f>S323*H323</f>
        <v>0</v>
      </c>
      <c r="AR323" s="141" t="s">
        <v>241</v>
      </c>
      <c r="AT323" s="141" t="s">
        <v>157</v>
      </c>
      <c r="AU323" s="141" t="s">
        <v>161</v>
      </c>
      <c r="AY323" s="16" t="s">
        <v>155</v>
      </c>
      <c r="BE323" s="142">
        <f>IF(N323="základní",J323,0)</f>
        <v>0</v>
      </c>
      <c r="BF323" s="142">
        <f>IF(N323="snížená",J323,0)</f>
        <v>0</v>
      </c>
      <c r="BG323" s="142">
        <f>IF(N323="zákl. přenesená",J323,0)</f>
        <v>0</v>
      </c>
      <c r="BH323" s="142">
        <f>IF(N323="sníž. přenesená",J323,0)</f>
        <v>0</v>
      </c>
      <c r="BI323" s="142">
        <f>IF(N323="nulová",J323,0)</f>
        <v>0</v>
      </c>
      <c r="BJ323" s="16" t="s">
        <v>161</v>
      </c>
      <c r="BK323" s="142">
        <f>ROUND(I323*H323,2)</f>
        <v>0</v>
      </c>
      <c r="BL323" s="16" t="s">
        <v>241</v>
      </c>
      <c r="BM323" s="141" t="s">
        <v>477</v>
      </c>
    </row>
    <row r="324" spans="2:65" s="12" customFormat="1">
      <c r="B324" s="143"/>
      <c r="D324" s="144" t="s">
        <v>163</v>
      </c>
      <c r="E324" s="145" t="s">
        <v>1</v>
      </c>
      <c r="F324" s="146" t="s">
        <v>194</v>
      </c>
      <c r="H324" s="147">
        <v>8</v>
      </c>
      <c r="I324" s="148"/>
      <c r="L324" s="143"/>
      <c r="M324" s="149"/>
      <c r="T324" s="150"/>
      <c r="AT324" s="145" t="s">
        <v>163</v>
      </c>
      <c r="AU324" s="145" t="s">
        <v>161</v>
      </c>
      <c r="AV324" s="12" t="s">
        <v>161</v>
      </c>
      <c r="AW324" s="12" t="s">
        <v>34</v>
      </c>
      <c r="AX324" s="12" t="s">
        <v>86</v>
      </c>
      <c r="AY324" s="145" t="s">
        <v>155</v>
      </c>
    </row>
    <row r="325" spans="2:65" s="1" customFormat="1" ht="24.2" customHeight="1">
      <c r="B325" s="31"/>
      <c r="C325" s="129" t="s">
        <v>478</v>
      </c>
      <c r="D325" s="129" t="s">
        <v>157</v>
      </c>
      <c r="E325" s="130" t="s">
        <v>479</v>
      </c>
      <c r="F325" s="131" t="s">
        <v>480</v>
      </c>
      <c r="G325" s="132" t="s">
        <v>388</v>
      </c>
      <c r="H325" s="133">
        <v>4</v>
      </c>
      <c r="I325" s="134"/>
      <c r="J325" s="135">
        <f>ROUND(I325*H325,2)</f>
        <v>0</v>
      </c>
      <c r="K325" s="136"/>
      <c r="L325" s="31"/>
      <c r="M325" s="137" t="s">
        <v>1</v>
      </c>
      <c r="N325" s="138" t="s">
        <v>44</v>
      </c>
      <c r="P325" s="139">
        <f>O325*H325</f>
        <v>0</v>
      </c>
      <c r="Q325" s="139">
        <v>2.5000000000000001E-4</v>
      </c>
      <c r="R325" s="139">
        <f>Q325*H325</f>
        <v>1E-3</v>
      </c>
      <c r="S325" s="139">
        <v>0</v>
      </c>
      <c r="T325" s="140">
        <f>S325*H325</f>
        <v>0</v>
      </c>
      <c r="AR325" s="141" t="s">
        <v>241</v>
      </c>
      <c r="AT325" s="141" t="s">
        <v>157</v>
      </c>
      <c r="AU325" s="141" t="s">
        <v>161</v>
      </c>
      <c r="AY325" s="16" t="s">
        <v>155</v>
      </c>
      <c r="BE325" s="142">
        <f>IF(N325="základní",J325,0)</f>
        <v>0</v>
      </c>
      <c r="BF325" s="142">
        <f>IF(N325="snížená",J325,0)</f>
        <v>0</v>
      </c>
      <c r="BG325" s="142">
        <f>IF(N325="zákl. přenesená",J325,0)</f>
        <v>0</v>
      </c>
      <c r="BH325" s="142">
        <f>IF(N325="sníž. přenesená",J325,0)</f>
        <v>0</v>
      </c>
      <c r="BI325" s="142">
        <f>IF(N325="nulová",J325,0)</f>
        <v>0</v>
      </c>
      <c r="BJ325" s="16" t="s">
        <v>161</v>
      </c>
      <c r="BK325" s="142">
        <f>ROUND(I325*H325,2)</f>
        <v>0</v>
      </c>
      <c r="BL325" s="16" t="s">
        <v>241</v>
      </c>
      <c r="BM325" s="141" t="s">
        <v>481</v>
      </c>
    </row>
    <row r="326" spans="2:65" s="12" customFormat="1">
      <c r="B326" s="143"/>
      <c r="D326" s="144" t="s">
        <v>163</v>
      </c>
      <c r="E326" s="145" t="s">
        <v>1</v>
      </c>
      <c r="F326" s="146" t="s">
        <v>160</v>
      </c>
      <c r="H326" s="147">
        <v>4</v>
      </c>
      <c r="I326" s="148"/>
      <c r="L326" s="143"/>
      <c r="M326" s="149"/>
      <c r="T326" s="150"/>
      <c r="AT326" s="145" t="s">
        <v>163</v>
      </c>
      <c r="AU326" s="145" t="s">
        <v>161</v>
      </c>
      <c r="AV326" s="12" t="s">
        <v>161</v>
      </c>
      <c r="AW326" s="12" t="s">
        <v>34</v>
      </c>
      <c r="AX326" s="12" t="s">
        <v>86</v>
      </c>
      <c r="AY326" s="145" t="s">
        <v>155</v>
      </c>
    </row>
    <row r="327" spans="2:65" s="1" customFormat="1" ht="24.2" customHeight="1">
      <c r="B327" s="31"/>
      <c r="C327" s="129" t="s">
        <v>482</v>
      </c>
      <c r="D327" s="129" t="s">
        <v>157</v>
      </c>
      <c r="E327" s="130" t="s">
        <v>483</v>
      </c>
      <c r="F327" s="131" t="s">
        <v>484</v>
      </c>
      <c r="G327" s="132" t="s">
        <v>470</v>
      </c>
      <c r="H327" s="175"/>
      <c r="I327" s="134"/>
      <c r="J327" s="135">
        <f>ROUND(I327*H327,2)</f>
        <v>0</v>
      </c>
      <c r="K327" s="136"/>
      <c r="L327" s="31"/>
      <c r="M327" s="137" t="s">
        <v>1</v>
      </c>
      <c r="N327" s="138" t="s">
        <v>44</v>
      </c>
      <c r="P327" s="139">
        <f>O327*H327</f>
        <v>0</v>
      </c>
      <c r="Q327" s="139">
        <v>0</v>
      </c>
      <c r="R327" s="139">
        <f>Q327*H327</f>
        <v>0</v>
      </c>
      <c r="S327" s="139">
        <v>0</v>
      </c>
      <c r="T327" s="140">
        <f>S327*H327</f>
        <v>0</v>
      </c>
      <c r="AR327" s="141" t="s">
        <v>241</v>
      </c>
      <c r="AT327" s="141" t="s">
        <v>157</v>
      </c>
      <c r="AU327" s="141" t="s">
        <v>161</v>
      </c>
      <c r="AY327" s="16" t="s">
        <v>155</v>
      </c>
      <c r="BE327" s="142">
        <f>IF(N327="základní",J327,0)</f>
        <v>0</v>
      </c>
      <c r="BF327" s="142">
        <f>IF(N327="snížená",J327,0)</f>
        <v>0</v>
      </c>
      <c r="BG327" s="142">
        <f>IF(N327="zákl. přenesená",J327,0)</f>
        <v>0</v>
      </c>
      <c r="BH327" s="142">
        <f>IF(N327="sníž. přenesená",J327,0)</f>
        <v>0</v>
      </c>
      <c r="BI327" s="142">
        <f>IF(N327="nulová",J327,0)</f>
        <v>0</v>
      </c>
      <c r="BJ327" s="16" t="s">
        <v>161</v>
      </c>
      <c r="BK327" s="142">
        <f>ROUND(I327*H327,2)</f>
        <v>0</v>
      </c>
      <c r="BL327" s="16" t="s">
        <v>241</v>
      </c>
      <c r="BM327" s="141" t="s">
        <v>485</v>
      </c>
    </row>
    <row r="328" spans="2:65" s="11" customFormat="1" ht="22.9" customHeight="1">
      <c r="B328" s="117"/>
      <c r="D328" s="118" t="s">
        <v>77</v>
      </c>
      <c r="E328" s="127" t="s">
        <v>486</v>
      </c>
      <c r="F328" s="127" t="s">
        <v>487</v>
      </c>
      <c r="I328" s="120"/>
      <c r="J328" s="128">
        <f>BK328</f>
        <v>0</v>
      </c>
      <c r="L328" s="117"/>
      <c r="M328" s="122"/>
      <c r="P328" s="123">
        <f>SUM(P329:P339)</f>
        <v>0</v>
      </c>
      <c r="R328" s="123">
        <f>SUM(R329:R339)</f>
        <v>9.7280000000000005E-2</v>
      </c>
      <c r="T328" s="124">
        <f>SUM(T329:T339)</f>
        <v>4.1412000000000004E-2</v>
      </c>
      <c r="AR328" s="118" t="s">
        <v>161</v>
      </c>
      <c r="AT328" s="125" t="s">
        <v>77</v>
      </c>
      <c r="AU328" s="125" t="s">
        <v>86</v>
      </c>
      <c r="AY328" s="118" t="s">
        <v>155</v>
      </c>
      <c r="BK328" s="126">
        <f>SUM(BK329:BK339)</f>
        <v>0</v>
      </c>
    </row>
    <row r="329" spans="2:65" s="1" customFormat="1" ht="16.5" customHeight="1">
      <c r="B329" s="31"/>
      <c r="C329" s="129" t="s">
        <v>488</v>
      </c>
      <c r="D329" s="129" t="s">
        <v>157</v>
      </c>
      <c r="E329" s="130" t="s">
        <v>489</v>
      </c>
      <c r="F329" s="131" t="s">
        <v>490</v>
      </c>
      <c r="G329" s="132" t="s">
        <v>90</v>
      </c>
      <c r="H329" s="133">
        <v>1.74</v>
      </c>
      <c r="I329" s="134"/>
      <c r="J329" s="135">
        <f>ROUND(I329*H329,2)</f>
        <v>0</v>
      </c>
      <c r="K329" s="136"/>
      <c r="L329" s="31"/>
      <c r="M329" s="137" t="s">
        <v>1</v>
      </c>
      <c r="N329" s="138" t="s">
        <v>44</v>
      </c>
      <c r="P329" s="139">
        <f>O329*H329</f>
        <v>0</v>
      </c>
      <c r="Q329" s="139">
        <v>0</v>
      </c>
      <c r="R329" s="139">
        <f>Q329*H329</f>
        <v>0</v>
      </c>
      <c r="S329" s="139">
        <v>2.3800000000000002E-2</v>
      </c>
      <c r="T329" s="140">
        <f>S329*H329</f>
        <v>4.1412000000000004E-2</v>
      </c>
      <c r="AR329" s="141" t="s">
        <v>241</v>
      </c>
      <c r="AT329" s="141" t="s">
        <v>157</v>
      </c>
      <c r="AU329" s="141" t="s">
        <v>161</v>
      </c>
      <c r="AY329" s="16" t="s">
        <v>155</v>
      </c>
      <c r="BE329" s="142">
        <f>IF(N329="základní",J329,0)</f>
        <v>0</v>
      </c>
      <c r="BF329" s="142">
        <f>IF(N329="snížená",J329,0)</f>
        <v>0</v>
      </c>
      <c r="BG329" s="142">
        <f>IF(N329="zákl. přenesená",J329,0)</f>
        <v>0</v>
      </c>
      <c r="BH329" s="142">
        <f>IF(N329="sníž. přenesená",J329,0)</f>
        <v>0</v>
      </c>
      <c r="BI329" s="142">
        <f>IF(N329="nulová",J329,0)</f>
        <v>0</v>
      </c>
      <c r="BJ329" s="16" t="s">
        <v>161</v>
      </c>
      <c r="BK329" s="142">
        <f>ROUND(I329*H329,2)</f>
        <v>0</v>
      </c>
      <c r="BL329" s="16" t="s">
        <v>241</v>
      </c>
      <c r="BM329" s="141" t="s">
        <v>491</v>
      </c>
    </row>
    <row r="330" spans="2:65" s="12" customFormat="1">
      <c r="B330" s="143"/>
      <c r="D330" s="144" t="s">
        <v>163</v>
      </c>
      <c r="E330" s="145" t="s">
        <v>1</v>
      </c>
      <c r="F330" s="146" t="s">
        <v>492</v>
      </c>
      <c r="H330" s="147">
        <v>1.74</v>
      </c>
      <c r="I330" s="148"/>
      <c r="L330" s="143"/>
      <c r="M330" s="149"/>
      <c r="T330" s="150"/>
      <c r="AT330" s="145" t="s">
        <v>163</v>
      </c>
      <c r="AU330" s="145" t="s">
        <v>161</v>
      </c>
      <c r="AV330" s="12" t="s">
        <v>161</v>
      </c>
      <c r="AW330" s="12" t="s">
        <v>34</v>
      </c>
      <c r="AX330" s="12" t="s">
        <v>86</v>
      </c>
      <c r="AY330" s="145" t="s">
        <v>155</v>
      </c>
    </row>
    <row r="331" spans="2:65" s="1" customFormat="1" ht="33" customHeight="1">
      <c r="B331" s="31"/>
      <c r="C331" s="129" t="s">
        <v>493</v>
      </c>
      <c r="D331" s="129" t="s">
        <v>157</v>
      </c>
      <c r="E331" s="130" t="s">
        <v>494</v>
      </c>
      <c r="F331" s="131" t="s">
        <v>495</v>
      </c>
      <c r="G331" s="132" t="s">
        <v>388</v>
      </c>
      <c r="H331" s="133">
        <v>1</v>
      </c>
      <c r="I331" s="134"/>
      <c r="J331" s="135">
        <f>ROUND(I331*H331,2)</f>
        <v>0</v>
      </c>
      <c r="K331" s="136"/>
      <c r="L331" s="31"/>
      <c r="M331" s="137" t="s">
        <v>1</v>
      </c>
      <c r="N331" s="138" t="s">
        <v>44</v>
      </c>
      <c r="P331" s="139">
        <f>O331*H331</f>
        <v>0</v>
      </c>
      <c r="Q331" s="139">
        <v>1.46E-2</v>
      </c>
      <c r="R331" s="139">
        <f>Q331*H331</f>
        <v>1.46E-2</v>
      </c>
      <c r="S331" s="139">
        <v>0</v>
      </c>
      <c r="T331" s="140">
        <f>S331*H331</f>
        <v>0</v>
      </c>
      <c r="AR331" s="141" t="s">
        <v>241</v>
      </c>
      <c r="AT331" s="141" t="s">
        <v>157</v>
      </c>
      <c r="AU331" s="141" t="s">
        <v>161</v>
      </c>
      <c r="AY331" s="16" t="s">
        <v>155</v>
      </c>
      <c r="BE331" s="142">
        <f>IF(N331="základní",J331,0)</f>
        <v>0</v>
      </c>
      <c r="BF331" s="142">
        <f>IF(N331="snížená",J331,0)</f>
        <v>0</v>
      </c>
      <c r="BG331" s="142">
        <f>IF(N331="zákl. přenesená",J331,0)</f>
        <v>0</v>
      </c>
      <c r="BH331" s="142">
        <f>IF(N331="sníž. přenesená",J331,0)</f>
        <v>0</v>
      </c>
      <c r="BI331" s="142">
        <f>IF(N331="nulová",J331,0)</f>
        <v>0</v>
      </c>
      <c r="BJ331" s="16" t="s">
        <v>161</v>
      </c>
      <c r="BK331" s="142">
        <f>ROUND(I331*H331,2)</f>
        <v>0</v>
      </c>
      <c r="BL331" s="16" t="s">
        <v>241</v>
      </c>
      <c r="BM331" s="141" t="s">
        <v>496</v>
      </c>
    </row>
    <row r="332" spans="2:65" s="12" customFormat="1">
      <c r="B332" s="143"/>
      <c r="D332" s="144" t="s">
        <v>163</v>
      </c>
      <c r="E332" s="145" t="s">
        <v>1</v>
      </c>
      <c r="F332" s="146" t="s">
        <v>86</v>
      </c>
      <c r="H332" s="147">
        <v>1</v>
      </c>
      <c r="I332" s="148"/>
      <c r="L332" s="143"/>
      <c r="M332" s="149"/>
      <c r="T332" s="150"/>
      <c r="AT332" s="145" t="s">
        <v>163</v>
      </c>
      <c r="AU332" s="145" t="s">
        <v>161</v>
      </c>
      <c r="AV332" s="12" t="s">
        <v>161</v>
      </c>
      <c r="AW332" s="12" t="s">
        <v>34</v>
      </c>
      <c r="AX332" s="12" t="s">
        <v>86</v>
      </c>
      <c r="AY332" s="145" t="s">
        <v>155</v>
      </c>
    </row>
    <row r="333" spans="2:65" s="1" customFormat="1" ht="33" customHeight="1">
      <c r="B333" s="31"/>
      <c r="C333" s="129" t="s">
        <v>497</v>
      </c>
      <c r="D333" s="129" t="s">
        <v>157</v>
      </c>
      <c r="E333" s="130" t="s">
        <v>498</v>
      </c>
      <c r="F333" s="131" t="s">
        <v>499</v>
      </c>
      <c r="G333" s="132" t="s">
        <v>388</v>
      </c>
      <c r="H333" s="133">
        <v>1</v>
      </c>
      <c r="I333" s="134"/>
      <c r="J333" s="135">
        <f>ROUND(I333*H333,2)</f>
        <v>0</v>
      </c>
      <c r="K333" s="136"/>
      <c r="L333" s="31"/>
      <c r="M333" s="137" t="s">
        <v>1</v>
      </c>
      <c r="N333" s="138" t="s">
        <v>44</v>
      </c>
      <c r="P333" s="139">
        <f>O333*H333</f>
        <v>0</v>
      </c>
      <c r="Q333" s="139">
        <v>2.452E-2</v>
      </c>
      <c r="R333" s="139">
        <f>Q333*H333</f>
        <v>2.452E-2</v>
      </c>
      <c r="S333" s="139">
        <v>0</v>
      </c>
      <c r="T333" s="140">
        <f>S333*H333</f>
        <v>0</v>
      </c>
      <c r="AR333" s="141" t="s">
        <v>241</v>
      </c>
      <c r="AT333" s="141" t="s">
        <v>157</v>
      </c>
      <c r="AU333" s="141" t="s">
        <v>161</v>
      </c>
      <c r="AY333" s="16" t="s">
        <v>155</v>
      </c>
      <c r="BE333" s="142">
        <f>IF(N333="základní",J333,0)</f>
        <v>0</v>
      </c>
      <c r="BF333" s="142">
        <f>IF(N333="snížená",J333,0)</f>
        <v>0</v>
      </c>
      <c r="BG333" s="142">
        <f>IF(N333="zákl. přenesená",J333,0)</f>
        <v>0</v>
      </c>
      <c r="BH333" s="142">
        <f>IF(N333="sníž. přenesená",J333,0)</f>
        <v>0</v>
      </c>
      <c r="BI333" s="142">
        <f>IF(N333="nulová",J333,0)</f>
        <v>0</v>
      </c>
      <c r="BJ333" s="16" t="s">
        <v>161</v>
      </c>
      <c r="BK333" s="142">
        <f>ROUND(I333*H333,2)</f>
        <v>0</v>
      </c>
      <c r="BL333" s="16" t="s">
        <v>241</v>
      </c>
      <c r="BM333" s="141" t="s">
        <v>500</v>
      </c>
    </row>
    <row r="334" spans="2:65" s="12" customFormat="1">
      <c r="B334" s="143"/>
      <c r="D334" s="144" t="s">
        <v>163</v>
      </c>
      <c r="E334" s="145" t="s">
        <v>1</v>
      </c>
      <c r="F334" s="146" t="s">
        <v>86</v>
      </c>
      <c r="H334" s="147">
        <v>1</v>
      </c>
      <c r="I334" s="148"/>
      <c r="L334" s="143"/>
      <c r="M334" s="149"/>
      <c r="T334" s="150"/>
      <c r="AT334" s="145" t="s">
        <v>163</v>
      </c>
      <c r="AU334" s="145" t="s">
        <v>161</v>
      </c>
      <c r="AV334" s="12" t="s">
        <v>161</v>
      </c>
      <c r="AW334" s="12" t="s">
        <v>34</v>
      </c>
      <c r="AX334" s="12" t="s">
        <v>86</v>
      </c>
      <c r="AY334" s="145" t="s">
        <v>155</v>
      </c>
    </row>
    <row r="335" spans="2:65" s="1" customFormat="1" ht="37.9" customHeight="1">
      <c r="B335" s="31"/>
      <c r="C335" s="129" t="s">
        <v>501</v>
      </c>
      <c r="D335" s="129" t="s">
        <v>157</v>
      </c>
      <c r="E335" s="130" t="s">
        <v>502</v>
      </c>
      <c r="F335" s="131" t="s">
        <v>503</v>
      </c>
      <c r="G335" s="132" t="s">
        <v>388</v>
      </c>
      <c r="H335" s="133">
        <v>1</v>
      </c>
      <c r="I335" s="134"/>
      <c r="J335" s="135">
        <f>ROUND(I335*H335,2)</f>
        <v>0</v>
      </c>
      <c r="K335" s="136"/>
      <c r="L335" s="31"/>
      <c r="M335" s="137" t="s">
        <v>1</v>
      </c>
      <c r="N335" s="138" t="s">
        <v>44</v>
      </c>
      <c r="P335" s="139">
        <f>O335*H335</f>
        <v>0</v>
      </c>
      <c r="Q335" s="139">
        <v>3.1960000000000002E-2</v>
      </c>
      <c r="R335" s="139">
        <f>Q335*H335</f>
        <v>3.1960000000000002E-2</v>
      </c>
      <c r="S335" s="139">
        <v>0</v>
      </c>
      <c r="T335" s="140">
        <f>S335*H335</f>
        <v>0</v>
      </c>
      <c r="AR335" s="141" t="s">
        <v>241</v>
      </c>
      <c r="AT335" s="141" t="s">
        <v>157</v>
      </c>
      <c r="AU335" s="141" t="s">
        <v>161</v>
      </c>
      <c r="AY335" s="16" t="s">
        <v>155</v>
      </c>
      <c r="BE335" s="142">
        <f>IF(N335="základní",J335,0)</f>
        <v>0</v>
      </c>
      <c r="BF335" s="142">
        <f>IF(N335="snížená",J335,0)</f>
        <v>0</v>
      </c>
      <c r="BG335" s="142">
        <f>IF(N335="zákl. přenesená",J335,0)</f>
        <v>0</v>
      </c>
      <c r="BH335" s="142">
        <f>IF(N335="sníž. přenesená",J335,0)</f>
        <v>0</v>
      </c>
      <c r="BI335" s="142">
        <f>IF(N335="nulová",J335,0)</f>
        <v>0</v>
      </c>
      <c r="BJ335" s="16" t="s">
        <v>161</v>
      </c>
      <c r="BK335" s="142">
        <f>ROUND(I335*H335,2)</f>
        <v>0</v>
      </c>
      <c r="BL335" s="16" t="s">
        <v>241</v>
      </c>
      <c r="BM335" s="141" t="s">
        <v>504</v>
      </c>
    </row>
    <row r="336" spans="2:65" s="12" customFormat="1">
      <c r="B336" s="143"/>
      <c r="D336" s="144" t="s">
        <v>163</v>
      </c>
      <c r="E336" s="145" t="s">
        <v>1</v>
      </c>
      <c r="F336" s="146" t="s">
        <v>86</v>
      </c>
      <c r="H336" s="147">
        <v>1</v>
      </c>
      <c r="I336" s="148"/>
      <c r="L336" s="143"/>
      <c r="M336" s="149"/>
      <c r="T336" s="150"/>
      <c r="AT336" s="145" t="s">
        <v>163</v>
      </c>
      <c r="AU336" s="145" t="s">
        <v>161</v>
      </c>
      <c r="AV336" s="12" t="s">
        <v>161</v>
      </c>
      <c r="AW336" s="12" t="s">
        <v>34</v>
      </c>
      <c r="AX336" s="12" t="s">
        <v>86</v>
      </c>
      <c r="AY336" s="145" t="s">
        <v>155</v>
      </c>
    </row>
    <row r="337" spans="2:65" s="1" customFormat="1" ht="21.75" customHeight="1">
      <c r="B337" s="31"/>
      <c r="C337" s="129" t="s">
        <v>505</v>
      </c>
      <c r="D337" s="129" t="s">
        <v>157</v>
      </c>
      <c r="E337" s="130" t="s">
        <v>506</v>
      </c>
      <c r="F337" s="131" t="s">
        <v>507</v>
      </c>
      <c r="G337" s="132" t="s">
        <v>388</v>
      </c>
      <c r="H337" s="133">
        <v>1</v>
      </c>
      <c r="I337" s="134"/>
      <c r="J337" s="135">
        <f>ROUND(I337*H337,2)</f>
        <v>0</v>
      </c>
      <c r="K337" s="136"/>
      <c r="L337" s="31"/>
      <c r="M337" s="137" t="s">
        <v>1</v>
      </c>
      <c r="N337" s="138" t="s">
        <v>44</v>
      </c>
      <c r="P337" s="139">
        <f>O337*H337</f>
        <v>0</v>
      </c>
      <c r="Q337" s="139">
        <v>2.6200000000000001E-2</v>
      </c>
      <c r="R337" s="139">
        <f>Q337*H337</f>
        <v>2.6200000000000001E-2</v>
      </c>
      <c r="S337" s="139">
        <v>0</v>
      </c>
      <c r="T337" s="140">
        <f>S337*H337</f>
        <v>0</v>
      </c>
      <c r="AR337" s="141" t="s">
        <v>241</v>
      </c>
      <c r="AT337" s="141" t="s">
        <v>157</v>
      </c>
      <c r="AU337" s="141" t="s">
        <v>161</v>
      </c>
      <c r="AY337" s="16" t="s">
        <v>155</v>
      </c>
      <c r="BE337" s="142">
        <f>IF(N337="základní",J337,0)</f>
        <v>0</v>
      </c>
      <c r="BF337" s="142">
        <f>IF(N337="snížená",J337,0)</f>
        <v>0</v>
      </c>
      <c r="BG337" s="142">
        <f>IF(N337="zákl. přenesená",J337,0)</f>
        <v>0</v>
      </c>
      <c r="BH337" s="142">
        <f>IF(N337="sníž. přenesená",J337,0)</f>
        <v>0</v>
      </c>
      <c r="BI337" s="142">
        <f>IF(N337="nulová",J337,0)</f>
        <v>0</v>
      </c>
      <c r="BJ337" s="16" t="s">
        <v>161</v>
      </c>
      <c r="BK337" s="142">
        <f>ROUND(I337*H337,2)</f>
        <v>0</v>
      </c>
      <c r="BL337" s="16" t="s">
        <v>241</v>
      </c>
      <c r="BM337" s="141" t="s">
        <v>508</v>
      </c>
    </row>
    <row r="338" spans="2:65" s="12" customFormat="1">
      <c r="B338" s="143"/>
      <c r="D338" s="144" t="s">
        <v>163</v>
      </c>
      <c r="E338" s="145" t="s">
        <v>1</v>
      </c>
      <c r="F338" s="146" t="s">
        <v>411</v>
      </c>
      <c r="H338" s="147">
        <v>1</v>
      </c>
      <c r="I338" s="148"/>
      <c r="L338" s="143"/>
      <c r="M338" s="149"/>
      <c r="T338" s="150"/>
      <c r="AT338" s="145" t="s">
        <v>163</v>
      </c>
      <c r="AU338" s="145" t="s">
        <v>161</v>
      </c>
      <c r="AV338" s="12" t="s">
        <v>161</v>
      </c>
      <c r="AW338" s="12" t="s">
        <v>34</v>
      </c>
      <c r="AX338" s="12" t="s">
        <v>86</v>
      </c>
      <c r="AY338" s="145" t="s">
        <v>155</v>
      </c>
    </row>
    <row r="339" spans="2:65" s="1" customFormat="1" ht="24.2" customHeight="1">
      <c r="B339" s="31"/>
      <c r="C339" s="129" t="s">
        <v>509</v>
      </c>
      <c r="D339" s="129" t="s">
        <v>157</v>
      </c>
      <c r="E339" s="130" t="s">
        <v>510</v>
      </c>
      <c r="F339" s="131" t="s">
        <v>511</v>
      </c>
      <c r="G339" s="132" t="s">
        <v>291</v>
      </c>
      <c r="H339" s="133">
        <v>9.7000000000000003E-2</v>
      </c>
      <c r="I339" s="134"/>
      <c r="J339" s="135">
        <f>ROUND(I339*H339,2)</f>
        <v>0</v>
      </c>
      <c r="K339" s="136"/>
      <c r="L339" s="31"/>
      <c r="M339" s="137" t="s">
        <v>1</v>
      </c>
      <c r="N339" s="138" t="s">
        <v>44</v>
      </c>
      <c r="P339" s="139">
        <f>O339*H339</f>
        <v>0</v>
      </c>
      <c r="Q339" s="139">
        <v>0</v>
      </c>
      <c r="R339" s="139">
        <f>Q339*H339</f>
        <v>0</v>
      </c>
      <c r="S339" s="139">
        <v>0</v>
      </c>
      <c r="T339" s="140">
        <f>S339*H339</f>
        <v>0</v>
      </c>
      <c r="AR339" s="141" t="s">
        <v>241</v>
      </c>
      <c r="AT339" s="141" t="s">
        <v>157</v>
      </c>
      <c r="AU339" s="141" t="s">
        <v>161</v>
      </c>
      <c r="AY339" s="16" t="s">
        <v>155</v>
      </c>
      <c r="BE339" s="142">
        <f>IF(N339="základní",J339,0)</f>
        <v>0</v>
      </c>
      <c r="BF339" s="142">
        <f>IF(N339="snížená",J339,0)</f>
        <v>0</v>
      </c>
      <c r="BG339" s="142">
        <f>IF(N339="zákl. přenesená",J339,0)</f>
        <v>0</v>
      </c>
      <c r="BH339" s="142">
        <f>IF(N339="sníž. přenesená",J339,0)</f>
        <v>0</v>
      </c>
      <c r="BI339" s="142">
        <f>IF(N339="nulová",J339,0)</f>
        <v>0</v>
      </c>
      <c r="BJ339" s="16" t="s">
        <v>161</v>
      </c>
      <c r="BK339" s="142">
        <f>ROUND(I339*H339,2)</f>
        <v>0</v>
      </c>
      <c r="BL339" s="16" t="s">
        <v>241</v>
      </c>
      <c r="BM339" s="141" t="s">
        <v>512</v>
      </c>
    </row>
    <row r="340" spans="2:65" s="11" customFormat="1" ht="22.9" customHeight="1">
      <c r="B340" s="117"/>
      <c r="D340" s="118" t="s">
        <v>77</v>
      </c>
      <c r="E340" s="127" t="s">
        <v>513</v>
      </c>
      <c r="F340" s="127" t="s">
        <v>514</v>
      </c>
      <c r="I340" s="120"/>
      <c r="J340" s="128">
        <f>BK340</f>
        <v>0</v>
      </c>
      <c r="L340" s="117"/>
      <c r="M340" s="122"/>
      <c r="P340" s="123">
        <f>SUM(P341:P347)</f>
        <v>0</v>
      </c>
      <c r="R340" s="123">
        <f>SUM(R341:R347)</f>
        <v>4.4999999999999999E-4</v>
      </c>
      <c r="T340" s="124">
        <f>SUM(T341:T347)</f>
        <v>0</v>
      </c>
      <c r="AR340" s="118" t="s">
        <v>161</v>
      </c>
      <c r="AT340" s="125" t="s">
        <v>77</v>
      </c>
      <c r="AU340" s="125" t="s">
        <v>86</v>
      </c>
      <c r="AY340" s="118" t="s">
        <v>155</v>
      </c>
      <c r="BK340" s="126">
        <f>SUM(BK341:BK347)</f>
        <v>0</v>
      </c>
    </row>
    <row r="341" spans="2:65" s="1" customFormat="1" ht="16.5" customHeight="1">
      <c r="B341" s="31"/>
      <c r="C341" s="129" t="s">
        <v>515</v>
      </c>
      <c r="D341" s="129" t="s">
        <v>157</v>
      </c>
      <c r="E341" s="130" t="s">
        <v>516</v>
      </c>
      <c r="F341" s="131" t="s">
        <v>517</v>
      </c>
      <c r="G341" s="132" t="s">
        <v>353</v>
      </c>
      <c r="H341" s="133">
        <v>1</v>
      </c>
      <c r="I341" s="134"/>
      <c r="J341" s="135">
        <f>ROUND(I341*H341,2)</f>
        <v>0</v>
      </c>
      <c r="K341" s="136"/>
      <c r="L341" s="31"/>
      <c r="M341" s="137" t="s">
        <v>1</v>
      </c>
      <c r="N341" s="138" t="s">
        <v>44</v>
      </c>
      <c r="P341" s="139">
        <f>O341*H341</f>
        <v>0</v>
      </c>
      <c r="Q341" s="139">
        <v>0</v>
      </c>
      <c r="R341" s="139">
        <f>Q341*H341</f>
        <v>0</v>
      </c>
      <c r="S341" s="139">
        <v>0</v>
      </c>
      <c r="T341" s="140">
        <f>S341*H341</f>
        <v>0</v>
      </c>
      <c r="AR341" s="141" t="s">
        <v>241</v>
      </c>
      <c r="AT341" s="141" t="s">
        <v>157</v>
      </c>
      <c r="AU341" s="141" t="s">
        <v>161</v>
      </c>
      <c r="AY341" s="16" t="s">
        <v>155</v>
      </c>
      <c r="BE341" s="142">
        <f>IF(N341="základní",J341,0)</f>
        <v>0</v>
      </c>
      <c r="BF341" s="142">
        <f>IF(N341="snížená",J341,0)</f>
        <v>0</v>
      </c>
      <c r="BG341" s="142">
        <f>IF(N341="zákl. přenesená",J341,0)</f>
        <v>0</v>
      </c>
      <c r="BH341" s="142">
        <f>IF(N341="sníž. přenesená",J341,0)</f>
        <v>0</v>
      </c>
      <c r="BI341" s="142">
        <f>IF(N341="nulová",J341,0)</f>
        <v>0</v>
      </c>
      <c r="BJ341" s="16" t="s">
        <v>161</v>
      </c>
      <c r="BK341" s="142">
        <f>ROUND(I341*H341,2)</f>
        <v>0</v>
      </c>
      <c r="BL341" s="16" t="s">
        <v>241</v>
      </c>
      <c r="BM341" s="141" t="s">
        <v>518</v>
      </c>
    </row>
    <row r="342" spans="2:65" s="12" customFormat="1">
      <c r="B342" s="143"/>
      <c r="D342" s="144" t="s">
        <v>163</v>
      </c>
      <c r="E342" s="145" t="s">
        <v>1</v>
      </c>
      <c r="F342" s="146" t="s">
        <v>86</v>
      </c>
      <c r="H342" s="147">
        <v>1</v>
      </c>
      <c r="I342" s="148"/>
      <c r="L342" s="143"/>
      <c r="M342" s="149"/>
      <c r="T342" s="150"/>
      <c r="AT342" s="145" t="s">
        <v>163</v>
      </c>
      <c r="AU342" s="145" t="s">
        <v>161</v>
      </c>
      <c r="AV342" s="12" t="s">
        <v>161</v>
      </c>
      <c r="AW342" s="12" t="s">
        <v>34</v>
      </c>
      <c r="AX342" s="12" t="s">
        <v>86</v>
      </c>
      <c r="AY342" s="145" t="s">
        <v>155</v>
      </c>
    </row>
    <row r="343" spans="2:65" s="1" customFormat="1" ht="21.75" customHeight="1">
      <c r="B343" s="31"/>
      <c r="C343" s="129" t="s">
        <v>519</v>
      </c>
      <c r="D343" s="129" t="s">
        <v>157</v>
      </c>
      <c r="E343" s="130" t="s">
        <v>520</v>
      </c>
      <c r="F343" s="131" t="s">
        <v>521</v>
      </c>
      <c r="G343" s="132" t="s">
        <v>388</v>
      </c>
      <c r="H343" s="133">
        <v>1</v>
      </c>
      <c r="I343" s="134"/>
      <c r="J343" s="135">
        <f>ROUND(I343*H343,2)</f>
        <v>0</v>
      </c>
      <c r="K343" s="136"/>
      <c r="L343" s="31"/>
      <c r="M343" s="137" t="s">
        <v>1</v>
      </c>
      <c r="N343" s="138" t="s">
        <v>44</v>
      </c>
      <c r="P343" s="139">
        <f>O343*H343</f>
        <v>0</v>
      </c>
      <c r="Q343" s="139">
        <v>0</v>
      </c>
      <c r="R343" s="139">
        <f>Q343*H343</f>
        <v>0</v>
      </c>
      <c r="S343" s="139">
        <v>0</v>
      </c>
      <c r="T343" s="140">
        <f>S343*H343</f>
        <v>0</v>
      </c>
      <c r="AR343" s="141" t="s">
        <v>160</v>
      </c>
      <c r="AT343" s="141" t="s">
        <v>157</v>
      </c>
      <c r="AU343" s="141" t="s">
        <v>161</v>
      </c>
      <c r="AY343" s="16" t="s">
        <v>155</v>
      </c>
      <c r="BE343" s="142">
        <f>IF(N343="základní",J343,0)</f>
        <v>0</v>
      </c>
      <c r="BF343" s="142">
        <f>IF(N343="snížená",J343,0)</f>
        <v>0</v>
      </c>
      <c r="BG343" s="142">
        <f>IF(N343="zákl. přenesená",J343,0)</f>
        <v>0</v>
      </c>
      <c r="BH343" s="142">
        <f>IF(N343="sníž. přenesená",J343,0)</f>
        <v>0</v>
      </c>
      <c r="BI343" s="142">
        <f>IF(N343="nulová",J343,0)</f>
        <v>0</v>
      </c>
      <c r="BJ343" s="16" t="s">
        <v>161</v>
      </c>
      <c r="BK343" s="142">
        <f>ROUND(I343*H343,2)</f>
        <v>0</v>
      </c>
      <c r="BL343" s="16" t="s">
        <v>160</v>
      </c>
      <c r="BM343" s="141" t="s">
        <v>522</v>
      </c>
    </row>
    <row r="344" spans="2:65" s="12" customFormat="1">
      <c r="B344" s="143"/>
      <c r="D344" s="144" t="s">
        <v>163</v>
      </c>
      <c r="E344" s="145" t="s">
        <v>1</v>
      </c>
      <c r="F344" s="146" t="s">
        <v>86</v>
      </c>
      <c r="H344" s="147">
        <v>1</v>
      </c>
      <c r="I344" s="148"/>
      <c r="L344" s="143"/>
      <c r="M344" s="149"/>
      <c r="T344" s="150"/>
      <c r="AT344" s="145" t="s">
        <v>163</v>
      </c>
      <c r="AU344" s="145" t="s">
        <v>161</v>
      </c>
      <c r="AV344" s="12" t="s">
        <v>161</v>
      </c>
      <c r="AW344" s="12" t="s">
        <v>34</v>
      </c>
      <c r="AX344" s="12" t="s">
        <v>86</v>
      </c>
      <c r="AY344" s="145" t="s">
        <v>155</v>
      </c>
    </row>
    <row r="345" spans="2:65" s="1" customFormat="1" ht="16.5" customHeight="1">
      <c r="B345" s="31"/>
      <c r="C345" s="164" t="s">
        <v>523</v>
      </c>
      <c r="D345" s="164" t="s">
        <v>335</v>
      </c>
      <c r="E345" s="165" t="s">
        <v>524</v>
      </c>
      <c r="F345" s="166" t="s">
        <v>525</v>
      </c>
      <c r="G345" s="167" t="s">
        <v>388</v>
      </c>
      <c r="H345" s="168">
        <v>1</v>
      </c>
      <c r="I345" s="169"/>
      <c r="J345" s="170">
        <f>ROUND(I345*H345,2)</f>
        <v>0</v>
      </c>
      <c r="K345" s="171"/>
      <c r="L345" s="172"/>
      <c r="M345" s="173" t="s">
        <v>1</v>
      </c>
      <c r="N345" s="174" t="s">
        <v>44</v>
      </c>
      <c r="P345" s="139">
        <f>O345*H345</f>
        <v>0</v>
      </c>
      <c r="Q345" s="139">
        <v>4.4999999999999999E-4</v>
      </c>
      <c r="R345" s="139">
        <f>Q345*H345</f>
        <v>4.4999999999999999E-4</v>
      </c>
      <c r="S345" s="139">
        <v>0</v>
      </c>
      <c r="T345" s="140">
        <f>S345*H345</f>
        <v>0</v>
      </c>
      <c r="AR345" s="141" t="s">
        <v>194</v>
      </c>
      <c r="AT345" s="141" t="s">
        <v>335</v>
      </c>
      <c r="AU345" s="141" t="s">
        <v>161</v>
      </c>
      <c r="AY345" s="16" t="s">
        <v>155</v>
      </c>
      <c r="BE345" s="142">
        <f>IF(N345="základní",J345,0)</f>
        <v>0</v>
      </c>
      <c r="BF345" s="142">
        <f>IF(N345="snížená",J345,0)</f>
        <v>0</v>
      </c>
      <c r="BG345" s="142">
        <f>IF(N345="zákl. přenesená",J345,0)</f>
        <v>0</v>
      </c>
      <c r="BH345" s="142">
        <f>IF(N345="sníž. přenesená",J345,0)</f>
        <v>0</v>
      </c>
      <c r="BI345" s="142">
        <f>IF(N345="nulová",J345,0)</f>
        <v>0</v>
      </c>
      <c r="BJ345" s="16" t="s">
        <v>161</v>
      </c>
      <c r="BK345" s="142">
        <f>ROUND(I345*H345,2)</f>
        <v>0</v>
      </c>
      <c r="BL345" s="16" t="s">
        <v>160</v>
      </c>
      <c r="BM345" s="141" t="s">
        <v>526</v>
      </c>
    </row>
    <row r="346" spans="2:65" s="12" customFormat="1">
      <c r="B346" s="143"/>
      <c r="D346" s="144" t="s">
        <v>163</v>
      </c>
      <c r="E346" s="145" t="s">
        <v>1</v>
      </c>
      <c r="F346" s="146" t="s">
        <v>86</v>
      </c>
      <c r="H346" s="147">
        <v>1</v>
      </c>
      <c r="I346" s="148"/>
      <c r="L346" s="143"/>
      <c r="M346" s="149"/>
      <c r="T346" s="150"/>
      <c r="AT346" s="145" t="s">
        <v>163</v>
      </c>
      <c r="AU346" s="145" t="s">
        <v>161</v>
      </c>
      <c r="AV346" s="12" t="s">
        <v>161</v>
      </c>
      <c r="AW346" s="12" t="s">
        <v>34</v>
      </c>
      <c r="AX346" s="12" t="s">
        <v>86</v>
      </c>
      <c r="AY346" s="145" t="s">
        <v>155</v>
      </c>
    </row>
    <row r="347" spans="2:65" s="1" customFormat="1" ht="24.2" customHeight="1">
      <c r="B347" s="31"/>
      <c r="C347" s="129" t="s">
        <v>527</v>
      </c>
      <c r="D347" s="129" t="s">
        <v>157</v>
      </c>
      <c r="E347" s="130" t="s">
        <v>528</v>
      </c>
      <c r="F347" s="131" t="s">
        <v>529</v>
      </c>
      <c r="G347" s="132" t="s">
        <v>470</v>
      </c>
      <c r="H347" s="175"/>
      <c r="I347" s="134"/>
      <c r="J347" s="135">
        <f>ROUND(I347*H347,2)</f>
        <v>0</v>
      </c>
      <c r="K347" s="136"/>
      <c r="L347" s="31"/>
      <c r="M347" s="137" t="s">
        <v>1</v>
      </c>
      <c r="N347" s="138" t="s">
        <v>44</v>
      </c>
      <c r="P347" s="139">
        <f>O347*H347</f>
        <v>0</v>
      </c>
      <c r="Q347" s="139">
        <v>0</v>
      </c>
      <c r="R347" s="139">
        <f>Q347*H347</f>
        <v>0</v>
      </c>
      <c r="S347" s="139">
        <v>0</v>
      </c>
      <c r="T347" s="140">
        <f>S347*H347</f>
        <v>0</v>
      </c>
      <c r="AR347" s="141" t="s">
        <v>241</v>
      </c>
      <c r="AT347" s="141" t="s">
        <v>157</v>
      </c>
      <c r="AU347" s="141" t="s">
        <v>161</v>
      </c>
      <c r="AY347" s="16" t="s">
        <v>155</v>
      </c>
      <c r="BE347" s="142">
        <f>IF(N347="základní",J347,0)</f>
        <v>0</v>
      </c>
      <c r="BF347" s="142">
        <f>IF(N347="snížená",J347,0)</f>
        <v>0</v>
      </c>
      <c r="BG347" s="142">
        <f>IF(N347="zákl. přenesená",J347,0)</f>
        <v>0</v>
      </c>
      <c r="BH347" s="142">
        <f>IF(N347="sníž. přenesená",J347,0)</f>
        <v>0</v>
      </c>
      <c r="BI347" s="142">
        <f>IF(N347="nulová",J347,0)</f>
        <v>0</v>
      </c>
      <c r="BJ347" s="16" t="s">
        <v>161</v>
      </c>
      <c r="BK347" s="142">
        <f>ROUND(I347*H347,2)</f>
        <v>0</v>
      </c>
      <c r="BL347" s="16" t="s">
        <v>241</v>
      </c>
      <c r="BM347" s="141" t="s">
        <v>530</v>
      </c>
    </row>
    <row r="348" spans="2:65" s="11" customFormat="1" ht="22.9" customHeight="1">
      <c r="B348" s="117"/>
      <c r="D348" s="118" t="s">
        <v>77</v>
      </c>
      <c r="E348" s="127" t="s">
        <v>531</v>
      </c>
      <c r="F348" s="127" t="s">
        <v>532</v>
      </c>
      <c r="I348" s="120"/>
      <c r="J348" s="128">
        <f>BK348</f>
        <v>0</v>
      </c>
      <c r="L348" s="117"/>
      <c r="M348" s="122"/>
      <c r="P348" s="123">
        <f>SUM(P349:P350)</f>
        <v>0</v>
      </c>
      <c r="R348" s="123">
        <f>SUM(R349:R350)</f>
        <v>0</v>
      </c>
      <c r="T348" s="124">
        <f>SUM(T349:T350)</f>
        <v>0.51917399999999991</v>
      </c>
      <c r="AR348" s="118" t="s">
        <v>161</v>
      </c>
      <c r="AT348" s="125" t="s">
        <v>77</v>
      </c>
      <c r="AU348" s="125" t="s">
        <v>86</v>
      </c>
      <c r="AY348" s="118" t="s">
        <v>155</v>
      </c>
      <c r="BK348" s="126">
        <f>SUM(BK349:BK350)</f>
        <v>0</v>
      </c>
    </row>
    <row r="349" spans="2:65" s="1" customFormat="1" ht="21.75" customHeight="1">
      <c r="B349" s="31"/>
      <c r="C349" s="129" t="s">
        <v>533</v>
      </c>
      <c r="D349" s="129" t="s">
        <v>157</v>
      </c>
      <c r="E349" s="130" t="s">
        <v>534</v>
      </c>
      <c r="F349" s="131" t="s">
        <v>535</v>
      </c>
      <c r="G349" s="132" t="s">
        <v>90</v>
      </c>
      <c r="H349" s="133">
        <v>28.843</v>
      </c>
      <c r="I349" s="134"/>
      <c r="J349" s="135">
        <f>ROUND(I349*H349,2)</f>
        <v>0</v>
      </c>
      <c r="K349" s="136"/>
      <c r="L349" s="31"/>
      <c r="M349" s="137" t="s">
        <v>1</v>
      </c>
      <c r="N349" s="138" t="s">
        <v>44</v>
      </c>
      <c r="P349" s="139">
        <f>O349*H349</f>
        <v>0</v>
      </c>
      <c r="Q349" s="139">
        <v>0</v>
      </c>
      <c r="R349" s="139">
        <f>Q349*H349</f>
        <v>0</v>
      </c>
      <c r="S349" s="139">
        <v>1.7999999999999999E-2</v>
      </c>
      <c r="T349" s="140">
        <f>S349*H349</f>
        <v>0.51917399999999991</v>
      </c>
      <c r="AR349" s="141" t="s">
        <v>241</v>
      </c>
      <c r="AT349" s="141" t="s">
        <v>157</v>
      </c>
      <c r="AU349" s="141" t="s">
        <v>161</v>
      </c>
      <c r="AY349" s="16" t="s">
        <v>155</v>
      </c>
      <c r="BE349" s="142">
        <f>IF(N349="základní",J349,0)</f>
        <v>0</v>
      </c>
      <c r="BF349" s="142">
        <f>IF(N349="snížená",J349,0)</f>
        <v>0</v>
      </c>
      <c r="BG349" s="142">
        <f>IF(N349="zákl. přenesená",J349,0)</f>
        <v>0</v>
      </c>
      <c r="BH349" s="142">
        <f>IF(N349="sníž. přenesená",J349,0)</f>
        <v>0</v>
      </c>
      <c r="BI349" s="142">
        <f>IF(N349="nulová",J349,0)</f>
        <v>0</v>
      </c>
      <c r="BJ349" s="16" t="s">
        <v>161</v>
      </c>
      <c r="BK349" s="142">
        <f>ROUND(I349*H349,2)</f>
        <v>0</v>
      </c>
      <c r="BL349" s="16" t="s">
        <v>241</v>
      </c>
      <c r="BM349" s="141" t="s">
        <v>536</v>
      </c>
    </row>
    <row r="350" spans="2:65" s="12" customFormat="1">
      <c r="B350" s="143"/>
      <c r="D350" s="144" t="s">
        <v>163</v>
      </c>
      <c r="E350" s="145" t="s">
        <v>1</v>
      </c>
      <c r="F350" s="146" t="s">
        <v>88</v>
      </c>
      <c r="H350" s="147">
        <v>28.843</v>
      </c>
      <c r="I350" s="148"/>
      <c r="L350" s="143"/>
      <c r="M350" s="149"/>
      <c r="T350" s="150"/>
      <c r="AT350" s="145" t="s">
        <v>163</v>
      </c>
      <c r="AU350" s="145" t="s">
        <v>161</v>
      </c>
      <c r="AV350" s="12" t="s">
        <v>161</v>
      </c>
      <c r="AW350" s="12" t="s">
        <v>34</v>
      </c>
      <c r="AX350" s="12" t="s">
        <v>86</v>
      </c>
      <c r="AY350" s="145" t="s">
        <v>155</v>
      </c>
    </row>
    <row r="351" spans="2:65" s="11" customFormat="1" ht="22.9" customHeight="1">
      <c r="B351" s="117"/>
      <c r="D351" s="118" t="s">
        <v>77</v>
      </c>
      <c r="E351" s="127" t="s">
        <v>537</v>
      </c>
      <c r="F351" s="127" t="s">
        <v>538</v>
      </c>
      <c r="I351" s="120"/>
      <c r="J351" s="128">
        <f>BK351</f>
        <v>0</v>
      </c>
      <c r="L351" s="117"/>
      <c r="M351" s="122"/>
      <c r="P351" s="123">
        <f>SUM(P352:P394)</f>
        <v>0</v>
      </c>
      <c r="R351" s="123">
        <f>SUM(R352:R394)</f>
        <v>0.20573000000000002</v>
      </c>
      <c r="T351" s="124">
        <f>SUM(T352:T394)</f>
        <v>5.2627140000000003E-2</v>
      </c>
      <c r="AR351" s="118" t="s">
        <v>161</v>
      </c>
      <c r="AT351" s="125" t="s">
        <v>77</v>
      </c>
      <c r="AU351" s="125" t="s">
        <v>86</v>
      </c>
      <c r="AY351" s="118" t="s">
        <v>155</v>
      </c>
      <c r="BK351" s="126">
        <f>SUM(BK352:BK394)</f>
        <v>0</v>
      </c>
    </row>
    <row r="352" spans="2:65" s="1" customFormat="1" ht="44.25" customHeight="1">
      <c r="B352" s="31"/>
      <c r="C352" s="129" t="s">
        <v>539</v>
      </c>
      <c r="D352" s="129" t="s">
        <v>157</v>
      </c>
      <c r="E352" s="130" t="s">
        <v>540</v>
      </c>
      <c r="F352" s="131" t="s">
        <v>541</v>
      </c>
      <c r="G352" s="132" t="s">
        <v>231</v>
      </c>
      <c r="H352" s="133">
        <v>3</v>
      </c>
      <c r="I352" s="134"/>
      <c r="J352" s="135">
        <f>ROUND(I352*H352,2)</f>
        <v>0</v>
      </c>
      <c r="K352" s="136"/>
      <c r="L352" s="31"/>
      <c r="M352" s="137" t="s">
        <v>1</v>
      </c>
      <c r="N352" s="138" t="s">
        <v>44</v>
      </c>
      <c r="P352" s="139">
        <f>O352*H352</f>
        <v>0</v>
      </c>
      <c r="Q352" s="139">
        <v>0</v>
      </c>
      <c r="R352" s="139">
        <f>Q352*H352</f>
        <v>0</v>
      </c>
      <c r="S352" s="139">
        <v>0</v>
      </c>
      <c r="T352" s="140">
        <f>S352*H352</f>
        <v>0</v>
      </c>
      <c r="AR352" s="141" t="s">
        <v>241</v>
      </c>
      <c r="AT352" s="141" t="s">
        <v>157</v>
      </c>
      <c r="AU352" s="141" t="s">
        <v>161</v>
      </c>
      <c r="AY352" s="16" t="s">
        <v>155</v>
      </c>
      <c r="BE352" s="142">
        <f>IF(N352="základní",J352,0)</f>
        <v>0</v>
      </c>
      <c r="BF352" s="142">
        <f>IF(N352="snížená",J352,0)</f>
        <v>0</v>
      </c>
      <c r="BG352" s="142">
        <f>IF(N352="zákl. přenesená",J352,0)</f>
        <v>0</v>
      </c>
      <c r="BH352" s="142">
        <f>IF(N352="sníž. přenesená",J352,0)</f>
        <v>0</v>
      </c>
      <c r="BI352" s="142">
        <f>IF(N352="nulová",J352,0)</f>
        <v>0</v>
      </c>
      <c r="BJ352" s="16" t="s">
        <v>161</v>
      </c>
      <c r="BK352" s="142">
        <f>ROUND(I352*H352,2)</f>
        <v>0</v>
      </c>
      <c r="BL352" s="16" t="s">
        <v>241</v>
      </c>
      <c r="BM352" s="141" t="s">
        <v>542</v>
      </c>
    </row>
    <row r="353" spans="2:65" s="12" customFormat="1">
      <c r="B353" s="143"/>
      <c r="D353" s="144" t="s">
        <v>163</v>
      </c>
      <c r="E353" s="145" t="s">
        <v>1</v>
      </c>
      <c r="F353" s="146" t="s">
        <v>543</v>
      </c>
      <c r="H353" s="147">
        <v>3</v>
      </c>
      <c r="I353" s="148"/>
      <c r="L353" s="143"/>
      <c r="M353" s="149"/>
      <c r="T353" s="150"/>
      <c r="AT353" s="145" t="s">
        <v>163</v>
      </c>
      <c r="AU353" s="145" t="s">
        <v>161</v>
      </c>
      <c r="AV353" s="12" t="s">
        <v>161</v>
      </c>
      <c r="AW353" s="12" t="s">
        <v>34</v>
      </c>
      <c r="AX353" s="12" t="s">
        <v>86</v>
      </c>
      <c r="AY353" s="145" t="s">
        <v>155</v>
      </c>
    </row>
    <row r="354" spans="2:65" s="1" customFormat="1" ht="24.2" customHeight="1">
      <c r="B354" s="31"/>
      <c r="C354" s="129" t="s">
        <v>544</v>
      </c>
      <c r="D354" s="129" t="s">
        <v>157</v>
      </c>
      <c r="E354" s="130" t="s">
        <v>545</v>
      </c>
      <c r="F354" s="131" t="s">
        <v>546</v>
      </c>
      <c r="G354" s="132" t="s">
        <v>353</v>
      </c>
      <c r="H354" s="133">
        <v>1</v>
      </c>
      <c r="I354" s="134"/>
      <c r="J354" s="135">
        <f>ROUND(I354*H354,2)</f>
        <v>0</v>
      </c>
      <c r="K354" s="136"/>
      <c r="L354" s="31"/>
      <c r="M354" s="137" t="s">
        <v>1</v>
      </c>
      <c r="N354" s="138" t="s">
        <v>44</v>
      </c>
      <c r="P354" s="139">
        <f>O354*H354</f>
        <v>0</v>
      </c>
      <c r="Q354" s="139">
        <v>0</v>
      </c>
      <c r="R354" s="139">
        <f>Q354*H354</f>
        <v>0</v>
      </c>
      <c r="S354" s="139">
        <v>0</v>
      </c>
      <c r="T354" s="140">
        <f>S354*H354</f>
        <v>0</v>
      </c>
      <c r="AR354" s="141" t="s">
        <v>241</v>
      </c>
      <c r="AT354" s="141" t="s">
        <v>157</v>
      </c>
      <c r="AU354" s="141" t="s">
        <v>161</v>
      </c>
      <c r="AY354" s="16" t="s">
        <v>155</v>
      </c>
      <c r="BE354" s="142">
        <f>IF(N354="základní",J354,0)</f>
        <v>0</v>
      </c>
      <c r="BF354" s="142">
        <f>IF(N354="snížená",J354,0)</f>
        <v>0</v>
      </c>
      <c r="BG354" s="142">
        <f>IF(N354="zákl. přenesená",J354,0)</f>
        <v>0</v>
      </c>
      <c r="BH354" s="142">
        <f>IF(N354="sníž. přenesená",J354,0)</f>
        <v>0</v>
      </c>
      <c r="BI354" s="142">
        <f>IF(N354="nulová",J354,0)</f>
        <v>0</v>
      </c>
      <c r="BJ354" s="16" t="s">
        <v>161</v>
      </c>
      <c r="BK354" s="142">
        <f>ROUND(I354*H354,2)</f>
        <v>0</v>
      </c>
      <c r="BL354" s="16" t="s">
        <v>241</v>
      </c>
      <c r="BM354" s="141" t="s">
        <v>547</v>
      </c>
    </row>
    <row r="355" spans="2:65" s="12" customFormat="1">
      <c r="B355" s="143"/>
      <c r="D355" s="144" t="s">
        <v>163</v>
      </c>
      <c r="E355" s="145" t="s">
        <v>1</v>
      </c>
      <c r="F355" s="146" t="s">
        <v>86</v>
      </c>
      <c r="H355" s="147">
        <v>1</v>
      </c>
      <c r="I355" s="148"/>
      <c r="L355" s="143"/>
      <c r="M355" s="149"/>
      <c r="T355" s="150"/>
      <c r="AT355" s="145" t="s">
        <v>163</v>
      </c>
      <c r="AU355" s="145" t="s">
        <v>161</v>
      </c>
      <c r="AV355" s="12" t="s">
        <v>161</v>
      </c>
      <c r="AW355" s="12" t="s">
        <v>34</v>
      </c>
      <c r="AX355" s="12" t="s">
        <v>86</v>
      </c>
      <c r="AY355" s="145" t="s">
        <v>155</v>
      </c>
    </row>
    <row r="356" spans="2:65" s="1" customFormat="1" ht="49.15" customHeight="1">
      <c r="B356" s="31"/>
      <c r="C356" s="129" t="s">
        <v>548</v>
      </c>
      <c r="D356" s="129" t="s">
        <v>157</v>
      </c>
      <c r="E356" s="130" t="s">
        <v>549</v>
      </c>
      <c r="F356" s="131" t="s">
        <v>550</v>
      </c>
      <c r="G356" s="132" t="s">
        <v>353</v>
      </c>
      <c r="H356" s="133">
        <v>1</v>
      </c>
      <c r="I356" s="134"/>
      <c r="J356" s="135">
        <f>ROUND(I356*H356,2)</f>
        <v>0</v>
      </c>
      <c r="K356" s="136"/>
      <c r="L356" s="31"/>
      <c r="M356" s="137" t="s">
        <v>1</v>
      </c>
      <c r="N356" s="138" t="s">
        <v>44</v>
      </c>
      <c r="P356" s="139">
        <f>O356*H356</f>
        <v>0</v>
      </c>
      <c r="Q356" s="139">
        <v>0</v>
      </c>
      <c r="R356" s="139">
        <f>Q356*H356</f>
        <v>0</v>
      </c>
      <c r="S356" s="139">
        <v>0</v>
      </c>
      <c r="T356" s="140">
        <f>S356*H356</f>
        <v>0</v>
      </c>
      <c r="AR356" s="141" t="s">
        <v>241</v>
      </c>
      <c r="AT356" s="141" t="s">
        <v>157</v>
      </c>
      <c r="AU356" s="141" t="s">
        <v>161</v>
      </c>
      <c r="AY356" s="16" t="s">
        <v>155</v>
      </c>
      <c r="BE356" s="142">
        <f>IF(N356="základní",J356,0)</f>
        <v>0</v>
      </c>
      <c r="BF356" s="142">
        <f>IF(N356="snížená",J356,0)</f>
        <v>0</v>
      </c>
      <c r="BG356" s="142">
        <f>IF(N356="zákl. přenesená",J356,0)</f>
        <v>0</v>
      </c>
      <c r="BH356" s="142">
        <f>IF(N356="sníž. přenesená",J356,0)</f>
        <v>0</v>
      </c>
      <c r="BI356" s="142">
        <f>IF(N356="nulová",J356,0)</f>
        <v>0</v>
      </c>
      <c r="BJ356" s="16" t="s">
        <v>161</v>
      </c>
      <c r="BK356" s="142">
        <f>ROUND(I356*H356,2)</f>
        <v>0</v>
      </c>
      <c r="BL356" s="16" t="s">
        <v>241</v>
      </c>
      <c r="BM356" s="141" t="s">
        <v>551</v>
      </c>
    </row>
    <row r="357" spans="2:65" s="12" customFormat="1">
      <c r="B357" s="143"/>
      <c r="D357" s="144" t="s">
        <v>163</v>
      </c>
      <c r="E357" s="145" t="s">
        <v>1</v>
      </c>
      <c r="F357" s="146" t="s">
        <v>86</v>
      </c>
      <c r="H357" s="147">
        <v>1</v>
      </c>
      <c r="I357" s="148"/>
      <c r="L357" s="143"/>
      <c r="M357" s="149"/>
      <c r="T357" s="150"/>
      <c r="AT357" s="145" t="s">
        <v>163</v>
      </c>
      <c r="AU357" s="145" t="s">
        <v>161</v>
      </c>
      <c r="AV357" s="12" t="s">
        <v>161</v>
      </c>
      <c r="AW357" s="12" t="s">
        <v>34</v>
      </c>
      <c r="AX357" s="12" t="s">
        <v>86</v>
      </c>
      <c r="AY357" s="145" t="s">
        <v>155</v>
      </c>
    </row>
    <row r="358" spans="2:65" s="1" customFormat="1" ht="16.5" customHeight="1">
      <c r="B358" s="31"/>
      <c r="C358" s="129" t="s">
        <v>552</v>
      </c>
      <c r="D358" s="129" t="s">
        <v>157</v>
      </c>
      <c r="E358" s="130" t="s">
        <v>553</v>
      </c>
      <c r="F358" s="131" t="s">
        <v>554</v>
      </c>
      <c r="G358" s="132" t="s">
        <v>90</v>
      </c>
      <c r="H358" s="133">
        <v>4.7930000000000001</v>
      </c>
      <c r="I358" s="134"/>
      <c r="J358" s="135">
        <f>ROUND(I358*H358,2)</f>
        <v>0</v>
      </c>
      <c r="K358" s="136"/>
      <c r="L358" s="31"/>
      <c r="M358" s="137" t="s">
        <v>1</v>
      </c>
      <c r="N358" s="138" t="s">
        <v>44</v>
      </c>
      <c r="P358" s="139">
        <f>O358*H358</f>
        <v>0</v>
      </c>
      <c r="Q358" s="139">
        <v>0</v>
      </c>
      <c r="R358" s="139">
        <f>Q358*H358</f>
        <v>0</v>
      </c>
      <c r="S358" s="139">
        <v>1.098E-2</v>
      </c>
      <c r="T358" s="140">
        <f>S358*H358</f>
        <v>5.2627140000000003E-2</v>
      </c>
      <c r="AR358" s="141" t="s">
        <v>241</v>
      </c>
      <c r="AT358" s="141" t="s">
        <v>157</v>
      </c>
      <c r="AU358" s="141" t="s">
        <v>161</v>
      </c>
      <c r="AY358" s="16" t="s">
        <v>155</v>
      </c>
      <c r="BE358" s="142">
        <f>IF(N358="základní",J358,0)</f>
        <v>0</v>
      </c>
      <c r="BF358" s="142">
        <f>IF(N358="snížená",J358,0)</f>
        <v>0</v>
      </c>
      <c r="BG358" s="142">
        <f>IF(N358="zákl. přenesená",J358,0)</f>
        <v>0</v>
      </c>
      <c r="BH358" s="142">
        <f>IF(N358="sníž. přenesená",J358,0)</f>
        <v>0</v>
      </c>
      <c r="BI358" s="142">
        <f>IF(N358="nulová",J358,0)</f>
        <v>0</v>
      </c>
      <c r="BJ358" s="16" t="s">
        <v>161</v>
      </c>
      <c r="BK358" s="142">
        <f>ROUND(I358*H358,2)</f>
        <v>0</v>
      </c>
      <c r="BL358" s="16" t="s">
        <v>241</v>
      </c>
      <c r="BM358" s="141" t="s">
        <v>555</v>
      </c>
    </row>
    <row r="359" spans="2:65" s="12" customFormat="1">
      <c r="B359" s="143"/>
      <c r="D359" s="144" t="s">
        <v>163</v>
      </c>
      <c r="E359" s="145" t="s">
        <v>1</v>
      </c>
      <c r="F359" s="146" t="s">
        <v>556</v>
      </c>
      <c r="H359" s="147">
        <v>2.98</v>
      </c>
      <c r="I359" s="148"/>
      <c r="L359" s="143"/>
      <c r="M359" s="149"/>
      <c r="T359" s="150"/>
      <c r="AT359" s="145" t="s">
        <v>163</v>
      </c>
      <c r="AU359" s="145" t="s">
        <v>161</v>
      </c>
      <c r="AV359" s="12" t="s">
        <v>161</v>
      </c>
      <c r="AW359" s="12" t="s">
        <v>34</v>
      </c>
      <c r="AX359" s="12" t="s">
        <v>78</v>
      </c>
      <c r="AY359" s="145" t="s">
        <v>155</v>
      </c>
    </row>
    <row r="360" spans="2:65" s="12" customFormat="1">
      <c r="B360" s="143"/>
      <c r="D360" s="144" t="s">
        <v>163</v>
      </c>
      <c r="E360" s="145" t="s">
        <v>1</v>
      </c>
      <c r="F360" s="146" t="s">
        <v>557</v>
      </c>
      <c r="H360" s="147">
        <v>1.8129999999999999</v>
      </c>
      <c r="I360" s="148"/>
      <c r="L360" s="143"/>
      <c r="M360" s="149"/>
      <c r="T360" s="150"/>
      <c r="AT360" s="145" t="s">
        <v>163</v>
      </c>
      <c r="AU360" s="145" t="s">
        <v>161</v>
      </c>
      <c r="AV360" s="12" t="s">
        <v>161</v>
      </c>
      <c r="AW360" s="12" t="s">
        <v>34</v>
      </c>
      <c r="AX360" s="12" t="s">
        <v>78</v>
      </c>
      <c r="AY360" s="145" t="s">
        <v>155</v>
      </c>
    </row>
    <row r="361" spans="2:65" s="13" customFormat="1">
      <c r="B361" s="151"/>
      <c r="D361" s="144" t="s">
        <v>163</v>
      </c>
      <c r="E361" s="152" t="s">
        <v>1</v>
      </c>
      <c r="F361" s="153" t="s">
        <v>167</v>
      </c>
      <c r="H361" s="154">
        <v>4.7930000000000001</v>
      </c>
      <c r="I361" s="155"/>
      <c r="L361" s="151"/>
      <c r="M361" s="156"/>
      <c r="T361" s="157"/>
      <c r="AT361" s="152" t="s">
        <v>163</v>
      </c>
      <c r="AU361" s="152" t="s">
        <v>161</v>
      </c>
      <c r="AV361" s="13" t="s">
        <v>160</v>
      </c>
      <c r="AW361" s="13" t="s">
        <v>34</v>
      </c>
      <c r="AX361" s="13" t="s">
        <v>86</v>
      </c>
      <c r="AY361" s="152" t="s">
        <v>155</v>
      </c>
    </row>
    <row r="362" spans="2:65" s="1" customFormat="1" ht="24.2" customHeight="1">
      <c r="B362" s="31"/>
      <c r="C362" s="129" t="s">
        <v>558</v>
      </c>
      <c r="D362" s="129" t="s">
        <v>157</v>
      </c>
      <c r="E362" s="130" t="s">
        <v>559</v>
      </c>
      <c r="F362" s="131" t="s">
        <v>560</v>
      </c>
      <c r="G362" s="132" t="s">
        <v>388</v>
      </c>
      <c r="H362" s="133">
        <v>6</v>
      </c>
      <c r="I362" s="134"/>
      <c r="J362" s="135">
        <f>ROUND(I362*H362,2)</f>
        <v>0</v>
      </c>
      <c r="K362" s="136"/>
      <c r="L362" s="31"/>
      <c r="M362" s="137" t="s">
        <v>1</v>
      </c>
      <c r="N362" s="138" t="s">
        <v>44</v>
      </c>
      <c r="P362" s="139">
        <f>O362*H362</f>
        <v>0</v>
      </c>
      <c r="Q362" s="139">
        <v>0</v>
      </c>
      <c r="R362" s="139">
        <f>Q362*H362</f>
        <v>0</v>
      </c>
      <c r="S362" s="139">
        <v>0</v>
      </c>
      <c r="T362" s="140">
        <f>S362*H362</f>
        <v>0</v>
      </c>
      <c r="AR362" s="141" t="s">
        <v>241</v>
      </c>
      <c r="AT362" s="141" t="s">
        <v>157</v>
      </c>
      <c r="AU362" s="141" t="s">
        <v>161</v>
      </c>
      <c r="AY362" s="16" t="s">
        <v>155</v>
      </c>
      <c r="BE362" s="142">
        <f>IF(N362="základní",J362,0)</f>
        <v>0</v>
      </c>
      <c r="BF362" s="142">
        <f>IF(N362="snížená",J362,0)</f>
        <v>0</v>
      </c>
      <c r="BG362" s="142">
        <f>IF(N362="zákl. přenesená",J362,0)</f>
        <v>0</v>
      </c>
      <c r="BH362" s="142">
        <f>IF(N362="sníž. přenesená",J362,0)</f>
        <v>0</v>
      </c>
      <c r="BI362" s="142">
        <f>IF(N362="nulová",J362,0)</f>
        <v>0</v>
      </c>
      <c r="BJ362" s="16" t="s">
        <v>161</v>
      </c>
      <c r="BK362" s="142">
        <f>ROUND(I362*H362,2)</f>
        <v>0</v>
      </c>
      <c r="BL362" s="16" t="s">
        <v>241</v>
      </c>
      <c r="BM362" s="141" t="s">
        <v>561</v>
      </c>
    </row>
    <row r="363" spans="2:65" s="12" customFormat="1">
      <c r="B363" s="143"/>
      <c r="D363" s="144" t="s">
        <v>163</v>
      </c>
      <c r="E363" s="145" t="s">
        <v>1</v>
      </c>
      <c r="F363" s="146" t="s">
        <v>562</v>
      </c>
      <c r="H363" s="147">
        <v>3</v>
      </c>
      <c r="I363" s="148"/>
      <c r="L363" s="143"/>
      <c r="M363" s="149"/>
      <c r="T363" s="150"/>
      <c r="AT363" s="145" t="s">
        <v>163</v>
      </c>
      <c r="AU363" s="145" t="s">
        <v>161</v>
      </c>
      <c r="AV363" s="12" t="s">
        <v>161</v>
      </c>
      <c r="AW363" s="12" t="s">
        <v>34</v>
      </c>
      <c r="AX363" s="12" t="s">
        <v>78</v>
      </c>
      <c r="AY363" s="145" t="s">
        <v>155</v>
      </c>
    </row>
    <row r="364" spans="2:65" s="12" customFormat="1">
      <c r="B364" s="143"/>
      <c r="D364" s="144" t="s">
        <v>163</v>
      </c>
      <c r="E364" s="145" t="s">
        <v>1</v>
      </c>
      <c r="F364" s="146" t="s">
        <v>563</v>
      </c>
      <c r="H364" s="147">
        <v>3</v>
      </c>
      <c r="I364" s="148"/>
      <c r="L364" s="143"/>
      <c r="M364" s="149"/>
      <c r="T364" s="150"/>
      <c r="AT364" s="145" t="s">
        <v>163</v>
      </c>
      <c r="AU364" s="145" t="s">
        <v>161</v>
      </c>
      <c r="AV364" s="12" t="s">
        <v>161</v>
      </c>
      <c r="AW364" s="12" t="s">
        <v>34</v>
      </c>
      <c r="AX364" s="12" t="s">
        <v>78</v>
      </c>
      <c r="AY364" s="145" t="s">
        <v>155</v>
      </c>
    </row>
    <row r="365" spans="2:65" s="13" customFormat="1">
      <c r="B365" s="151"/>
      <c r="D365" s="144" t="s">
        <v>163</v>
      </c>
      <c r="E365" s="152" t="s">
        <v>1</v>
      </c>
      <c r="F365" s="153" t="s">
        <v>167</v>
      </c>
      <c r="H365" s="154">
        <v>6</v>
      </c>
      <c r="I365" s="155"/>
      <c r="L365" s="151"/>
      <c r="M365" s="156"/>
      <c r="T365" s="157"/>
      <c r="AT365" s="152" t="s">
        <v>163</v>
      </c>
      <c r="AU365" s="152" t="s">
        <v>161</v>
      </c>
      <c r="AV365" s="13" t="s">
        <v>160</v>
      </c>
      <c r="AW365" s="13" t="s">
        <v>34</v>
      </c>
      <c r="AX365" s="13" t="s">
        <v>86</v>
      </c>
      <c r="AY365" s="152" t="s">
        <v>155</v>
      </c>
    </row>
    <row r="366" spans="2:65" s="1" customFormat="1" ht="24.2" customHeight="1">
      <c r="B366" s="31"/>
      <c r="C366" s="164" t="s">
        <v>564</v>
      </c>
      <c r="D366" s="164" t="s">
        <v>335</v>
      </c>
      <c r="E366" s="165" t="s">
        <v>565</v>
      </c>
      <c r="F366" s="166" t="s">
        <v>566</v>
      </c>
      <c r="G366" s="167" t="s">
        <v>388</v>
      </c>
      <c r="H366" s="168">
        <v>2</v>
      </c>
      <c r="I366" s="169"/>
      <c r="J366" s="170">
        <f>ROUND(I366*H366,2)</f>
        <v>0</v>
      </c>
      <c r="K366" s="171"/>
      <c r="L366" s="172"/>
      <c r="M366" s="173" t="s">
        <v>1</v>
      </c>
      <c r="N366" s="174" t="s">
        <v>44</v>
      </c>
      <c r="P366" s="139">
        <f>O366*H366</f>
        <v>0</v>
      </c>
      <c r="Q366" s="139">
        <v>0.02</v>
      </c>
      <c r="R366" s="139">
        <f>Q366*H366</f>
        <v>0.04</v>
      </c>
      <c r="S366" s="139">
        <v>0</v>
      </c>
      <c r="T366" s="140">
        <f>S366*H366</f>
        <v>0</v>
      </c>
      <c r="AR366" s="141" t="s">
        <v>334</v>
      </c>
      <c r="AT366" s="141" t="s">
        <v>335</v>
      </c>
      <c r="AU366" s="141" t="s">
        <v>161</v>
      </c>
      <c r="AY366" s="16" t="s">
        <v>155</v>
      </c>
      <c r="BE366" s="142">
        <f>IF(N366="základní",J366,0)</f>
        <v>0</v>
      </c>
      <c r="BF366" s="142">
        <f>IF(N366="snížená",J366,0)</f>
        <v>0</v>
      </c>
      <c r="BG366" s="142">
        <f>IF(N366="zákl. přenesená",J366,0)</f>
        <v>0</v>
      </c>
      <c r="BH366" s="142">
        <f>IF(N366="sníž. přenesená",J366,0)</f>
        <v>0</v>
      </c>
      <c r="BI366" s="142">
        <f>IF(N366="nulová",J366,0)</f>
        <v>0</v>
      </c>
      <c r="BJ366" s="16" t="s">
        <v>161</v>
      </c>
      <c r="BK366" s="142">
        <f>ROUND(I366*H366,2)</f>
        <v>0</v>
      </c>
      <c r="BL366" s="16" t="s">
        <v>241</v>
      </c>
      <c r="BM366" s="141" t="s">
        <v>567</v>
      </c>
    </row>
    <row r="367" spans="2:65" s="12" customFormat="1">
      <c r="B367" s="143"/>
      <c r="D367" s="144" t="s">
        <v>163</v>
      </c>
      <c r="E367" s="145" t="s">
        <v>1</v>
      </c>
      <c r="F367" s="146" t="s">
        <v>568</v>
      </c>
      <c r="H367" s="147">
        <v>2</v>
      </c>
      <c r="I367" s="148"/>
      <c r="L367" s="143"/>
      <c r="M367" s="149"/>
      <c r="T367" s="150"/>
      <c r="AT367" s="145" t="s">
        <v>163</v>
      </c>
      <c r="AU367" s="145" t="s">
        <v>161</v>
      </c>
      <c r="AV367" s="12" t="s">
        <v>161</v>
      </c>
      <c r="AW367" s="12" t="s">
        <v>34</v>
      </c>
      <c r="AX367" s="12" t="s">
        <v>86</v>
      </c>
      <c r="AY367" s="145" t="s">
        <v>155</v>
      </c>
    </row>
    <row r="368" spans="2:65" s="1" customFormat="1" ht="24.2" customHeight="1">
      <c r="B368" s="31"/>
      <c r="C368" s="164" t="s">
        <v>569</v>
      </c>
      <c r="D368" s="164" t="s">
        <v>335</v>
      </c>
      <c r="E368" s="165" t="s">
        <v>570</v>
      </c>
      <c r="F368" s="166" t="s">
        <v>571</v>
      </c>
      <c r="G368" s="167" t="s">
        <v>388</v>
      </c>
      <c r="H368" s="168">
        <v>1</v>
      </c>
      <c r="I368" s="169"/>
      <c r="J368" s="170">
        <f>ROUND(I368*H368,2)</f>
        <v>0</v>
      </c>
      <c r="K368" s="171"/>
      <c r="L368" s="172"/>
      <c r="M368" s="173" t="s">
        <v>1</v>
      </c>
      <c r="N368" s="174" t="s">
        <v>44</v>
      </c>
      <c r="P368" s="139">
        <f>O368*H368</f>
        <v>0</v>
      </c>
      <c r="Q368" s="139">
        <v>1.6E-2</v>
      </c>
      <c r="R368" s="139">
        <f>Q368*H368</f>
        <v>1.6E-2</v>
      </c>
      <c r="S368" s="139">
        <v>0</v>
      </c>
      <c r="T368" s="140">
        <f>S368*H368</f>
        <v>0</v>
      </c>
      <c r="AR368" s="141" t="s">
        <v>334</v>
      </c>
      <c r="AT368" s="141" t="s">
        <v>335</v>
      </c>
      <c r="AU368" s="141" t="s">
        <v>161</v>
      </c>
      <c r="AY368" s="16" t="s">
        <v>155</v>
      </c>
      <c r="BE368" s="142">
        <f>IF(N368="základní",J368,0)</f>
        <v>0</v>
      </c>
      <c r="BF368" s="142">
        <f>IF(N368="snížená",J368,0)</f>
        <v>0</v>
      </c>
      <c r="BG368" s="142">
        <f>IF(N368="zákl. přenesená",J368,0)</f>
        <v>0</v>
      </c>
      <c r="BH368" s="142">
        <f>IF(N368="sníž. přenesená",J368,0)</f>
        <v>0</v>
      </c>
      <c r="BI368" s="142">
        <f>IF(N368="nulová",J368,0)</f>
        <v>0</v>
      </c>
      <c r="BJ368" s="16" t="s">
        <v>161</v>
      </c>
      <c r="BK368" s="142">
        <f>ROUND(I368*H368,2)</f>
        <v>0</v>
      </c>
      <c r="BL368" s="16" t="s">
        <v>241</v>
      </c>
      <c r="BM368" s="141" t="s">
        <v>572</v>
      </c>
    </row>
    <row r="369" spans="2:65" s="12" customFormat="1">
      <c r="B369" s="143"/>
      <c r="D369" s="144" t="s">
        <v>163</v>
      </c>
      <c r="E369" s="145" t="s">
        <v>1</v>
      </c>
      <c r="F369" s="146" t="s">
        <v>86</v>
      </c>
      <c r="H369" s="147">
        <v>1</v>
      </c>
      <c r="I369" s="148"/>
      <c r="L369" s="143"/>
      <c r="M369" s="149"/>
      <c r="T369" s="150"/>
      <c r="AT369" s="145" t="s">
        <v>163</v>
      </c>
      <c r="AU369" s="145" t="s">
        <v>161</v>
      </c>
      <c r="AV369" s="12" t="s">
        <v>161</v>
      </c>
      <c r="AW369" s="12" t="s">
        <v>34</v>
      </c>
      <c r="AX369" s="12" t="s">
        <v>86</v>
      </c>
      <c r="AY369" s="145" t="s">
        <v>155</v>
      </c>
    </row>
    <row r="370" spans="2:65" s="1" customFormat="1" ht="24.2" customHeight="1">
      <c r="B370" s="31"/>
      <c r="C370" s="164" t="s">
        <v>573</v>
      </c>
      <c r="D370" s="164" t="s">
        <v>335</v>
      </c>
      <c r="E370" s="165" t="s">
        <v>574</v>
      </c>
      <c r="F370" s="166" t="s">
        <v>575</v>
      </c>
      <c r="G370" s="167" t="s">
        <v>388</v>
      </c>
      <c r="H370" s="168">
        <v>1</v>
      </c>
      <c r="I370" s="169"/>
      <c r="J370" s="170">
        <f>ROUND(I370*H370,2)</f>
        <v>0</v>
      </c>
      <c r="K370" s="171"/>
      <c r="L370" s="172"/>
      <c r="M370" s="173" t="s">
        <v>1</v>
      </c>
      <c r="N370" s="174" t="s">
        <v>44</v>
      </c>
      <c r="P370" s="139">
        <f>O370*H370</f>
        <v>0</v>
      </c>
      <c r="Q370" s="139">
        <v>1.6E-2</v>
      </c>
      <c r="R370" s="139">
        <f>Q370*H370</f>
        <v>1.6E-2</v>
      </c>
      <c r="S370" s="139">
        <v>0</v>
      </c>
      <c r="T370" s="140">
        <f>S370*H370</f>
        <v>0</v>
      </c>
      <c r="AR370" s="141" t="s">
        <v>334</v>
      </c>
      <c r="AT370" s="141" t="s">
        <v>335</v>
      </c>
      <c r="AU370" s="141" t="s">
        <v>161</v>
      </c>
      <c r="AY370" s="16" t="s">
        <v>155</v>
      </c>
      <c r="BE370" s="142">
        <f>IF(N370="základní",J370,0)</f>
        <v>0</v>
      </c>
      <c r="BF370" s="142">
        <f>IF(N370="snížená",J370,0)</f>
        <v>0</v>
      </c>
      <c r="BG370" s="142">
        <f>IF(N370="zákl. přenesená",J370,0)</f>
        <v>0</v>
      </c>
      <c r="BH370" s="142">
        <f>IF(N370="sníž. přenesená",J370,0)</f>
        <v>0</v>
      </c>
      <c r="BI370" s="142">
        <f>IF(N370="nulová",J370,0)</f>
        <v>0</v>
      </c>
      <c r="BJ370" s="16" t="s">
        <v>161</v>
      </c>
      <c r="BK370" s="142">
        <f>ROUND(I370*H370,2)</f>
        <v>0</v>
      </c>
      <c r="BL370" s="16" t="s">
        <v>241</v>
      </c>
      <c r="BM370" s="141" t="s">
        <v>576</v>
      </c>
    </row>
    <row r="371" spans="2:65" s="12" customFormat="1">
      <c r="B371" s="143"/>
      <c r="D371" s="144" t="s">
        <v>163</v>
      </c>
      <c r="E371" s="145" t="s">
        <v>1</v>
      </c>
      <c r="F371" s="146" t="s">
        <v>577</v>
      </c>
      <c r="H371" s="147">
        <v>1</v>
      </c>
      <c r="I371" s="148"/>
      <c r="L371" s="143"/>
      <c r="M371" s="149"/>
      <c r="T371" s="150"/>
      <c r="AT371" s="145" t="s">
        <v>163</v>
      </c>
      <c r="AU371" s="145" t="s">
        <v>161</v>
      </c>
      <c r="AV371" s="12" t="s">
        <v>161</v>
      </c>
      <c r="AW371" s="12" t="s">
        <v>34</v>
      </c>
      <c r="AX371" s="12" t="s">
        <v>86</v>
      </c>
      <c r="AY371" s="145" t="s">
        <v>155</v>
      </c>
    </row>
    <row r="372" spans="2:65" s="1" customFormat="1" ht="24.2" customHeight="1">
      <c r="B372" s="31"/>
      <c r="C372" s="164" t="s">
        <v>578</v>
      </c>
      <c r="D372" s="164" t="s">
        <v>335</v>
      </c>
      <c r="E372" s="165" t="s">
        <v>579</v>
      </c>
      <c r="F372" s="166" t="s">
        <v>580</v>
      </c>
      <c r="G372" s="167" t="s">
        <v>388</v>
      </c>
      <c r="H372" s="168">
        <v>2</v>
      </c>
      <c r="I372" s="169"/>
      <c r="J372" s="170">
        <f>ROUND(I372*H372,2)</f>
        <v>0</v>
      </c>
      <c r="K372" s="171"/>
      <c r="L372" s="172"/>
      <c r="M372" s="173" t="s">
        <v>1</v>
      </c>
      <c r="N372" s="174" t="s">
        <v>44</v>
      </c>
      <c r="P372" s="139">
        <f>O372*H372</f>
        <v>0</v>
      </c>
      <c r="Q372" s="139">
        <v>1.2999999999999999E-2</v>
      </c>
      <c r="R372" s="139">
        <f>Q372*H372</f>
        <v>2.5999999999999999E-2</v>
      </c>
      <c r="S372" s="139">
        <v>0</v>
      </c>
      <c r="T372" s="140">
        <f>S372*H372</f>
        <v>0</v>
      </c>
      <c r="AR372" s="141" t="s">
        <v>334</v>
      </c>
      <c r="AT372" s="141" t="s">
        <v>335</v>
      </c>
      <c r="AU372" s="141" t="s">
        <v>161</v>
      </c>
      <c r="AY372" s="16" t="s">
        <v>155</v>
      </c>
      <c r="BE372" s="142">
        <f>IF(N372="základní",J372,0)</f>
        <v>0</v>
      </c>
      <c r="BF372" s="142">
        <f>IF(N372="snížená",J372,0)</f>
        <v>0</v>
      </c>
      <c r="BG372" s="142">
        <f>IF(N372="zákl. přenesená",J372,0)</f>
        <v>0</v>
      </c>
      <c r="BH372" s="142">
        <f>IF(N372="sníž. přenesená",J372,0)</f>
        <v>0</v>
      </c>
      <c r="BI372" s="142">
        <f>IF(N372="nulová",J372,0)</f>
        <v>0</v>
      </c>
      <c r="BJ372" s="16" t="s">
        <v>161</v>
      </c>
      <c r="BK372" s="142">
        <f>ROUND(I372*H372,2)</f>
        <v>0</v>
      </c>
      <c r="BL372" s="16" t="s">
        <v>241</v>
      </c>
      <c r="BM372" s="141" t="s">
        <v>581</v>
      </c>
    </row>
    <row r="373" spans="2:65" s="12" customFormat="1">
      <c r="B373" s="143"/>
      <c r="D373" s="144" t="s">
        <v>163</v>
      </c>
      <c r="E373" s="145" t="s">
        <v>1</v>
      </c>
      <c r="F373" s="146" t="s">
        <v>582</v>
      </c>
      <c r="H373" s="147">
        <v>2</v>
      </c>
      <c r="I373" s="148"/>
      <c r="L373" s="143"/>
      <c r="M373" s="149"/>
      <c r="T373" s="150"/>
      <c r="AT373" s="145" t="s">
        <v>163</v>
      </c>
      <c r="AU373" s="145" t="s">
        <v>161</v>
      </c>
      <c r="AV373" s="12" t="s">
        <v>161</v>
      </c>
      <c r="AW373" s="12" t="s">
        <v>34</v>
      </c>
      <c r="AX373" s="12" t="s">
        <v>86</v>
      </c>
      <c r="AY373" s="145" t="s">
        <v>155</v>
      </c>
    </row>
    <row r="374" spans="2:65" s="1" customFormat="1" ht="16.5" customHeight="1">
      <c r="B374" s="31"/>
      <c r="C374" s="129" t="s">
        <v>583</v>
      </c>
      <c r="D374" s="129" t="s">
        <v>157</v>
      </c>
      <c r="E374" s="130" t="s">
        <v>584</v>
      </c>
      <c r="F374" s="131" t="s">
        <v>585</v>
      </c>
      <c r="G374" s="132" t="s">
        <v>388</v>
      </c>
      <c r="H374" s="133">
        <v>6</v>
      </c>
      <c r="I374" s="134"/>
      <c r="J374" s="135">
        <f>ROUND(I374*H374,2)</f>
        <v>0</v>
      </c>
      <c r="K374" s="136"/>
      <c r="L374" s="31"/>
      <c r="M374" s="137" t="s">
        <v>1</v>
      </c>
      <c r="N374" s="138" t="s">
        <v>44</v>
      </c>
      <c r="P374" s="139">
        <f>O374*H374</f>
        <v>0</v>
      </c>
      <c r="Q374" s="139">
        <v>0</v>
      </c>
      <c r="R374" s="139">
        <f>Q374*H374</f>
        <v>0</v>
      </c>
      <c r="S374" s="139">
        <v>0</v>
      </c>
      <c r="T374" s="140">
        <f>S374*H374</f>
        <v>0</v>
      </c>
      <c r="AR374" s="141" t="s">
        <v>241</v>
      </c>
      <c r="AT374" s="141" t="s">
        <v>157</v>
      </c>
      <c r="AU374" s="141" t="s">
        <v>161</v>
      </c>
      <c r="AY374" s="16" t="s">
        <v>155</v>
      </c>
      <c r="BE374" s="142">
        <f>IF(N374="základní",J374,0)</f>
        <v>0</v>
      </c>
      <c r="BF374" s="142">
        <f>IF(N374="snížená",J374,0)</f>
        <v>0</v>
      </c>
      <c r="BG374" s="142">
        <f>IF(N374="zákl. přenesená",J374,0)</f>
        <v>0</v>
      </c>
      <c r="BH374" s="142">
        <f>IF(N374="sníž. přenesená",J374,0)</f>
        <v>0</v>
      </c>
      <c r="BI374" s="142">
        <f>IF(N374="nulová",J374,0)</f>
        <v>0</v>
      </c>
      <c r="BJ374" s="16" t="s">
        <v>161</v>
      </c>
      <c r="BK374" s="142">
        <f>ROUND(I374*H374,2)</f>
        <v>0</v>
      </c>
      <c r="BL374" s="16" t="s">
        <v>241</v>
      </c>
      <c r="BM374" s="141" t="s">
        <v>586</v>
      </c>
    </row>
    <row r="375" spans="2:65" s="12" customFormat="1">
      <c r="B375" s="143"/>
      <c r="D375" s="144" t="s">
        <v>163</v>
      </c>
      <c r="E375" s="145" t="s">
        <v>1</v>
      </c>
      <c r="F375" s="146" t="s">
        <v>181</v>
      </c>
      <c r="H375" s="147">
        <v>6</v>
      </c>
      <c r="I375" s="148"/>
      <c r="L375" s="143"/>
      <c r="M375" s="149"/>
      <c r="T375" s="150"/>
      <c r="AT375" s="145" t="s">
        <v>163</v>
      </c>
      <c r="AU375" s="145" t="s">
        <v>161</v>
      </c>
      <c r="AV375" s="12" t="s">
        <v>161</v>
      </c>
      <c r="AW375" s="12" t="s">
        <v>34</v>
      </c>
      <c r="AX375" s="12" t="s">
        <v>86</v>
      </c>
      <c r="AY375" s="145" t="s">
        <v>155</v>
      </c>
    </row>
    <row r="376" spans="2:65" s="1" customFormat="1" ht="16.5" customHeight="1">
      <c r="B376" s="31"/>
      <c r="C376" s="164" t="s">
        <v>587</v>
      </c>
      <c r="D376" s="164" t="s">
        <v>335</v>
      </c>
      <c r="E376" s="165" t="s">
        <v>588</v>
      </c>
      <c r="F376" s="166" t="s">
        <v>589</v>
      </c>
      <c r="G376" s="167" t="s">
        <v>388</v>
      </c>
      <c r="H376" s="168">
        <v>6</v>
      </c>
      <c r="I376" s="169"/>
      <c r="J376" s="170">
        <f>ROUND(I376*H376,2)</f>
        <v>0</v>
      </c>
      <c r="K376" s="171"/>
      <c r="L376" s="172"/>
      <c r="M376" s="173" t="s">
        <v>1</v>
      </c>
      <c r="N376" s="174" t="s">
        <v>44</v>
      </c>
      <c r="P376" s="139">
        <f>O376*H376</f>
        <v>0</v>
      </c>
      <c r="Q376" s="139">
        <v>1E-4</v>
      </c>
      <c r="R376" s="139">
        <f>Q376*H376</f>
        <v>6.0000000000000006E-4</v>
      </c>
      <c r="S376" s="139">
        <v>0</v>
      </c>
      <c r="T376" s="140">
        <f>S376*H376</f>
        <v>0</v>
      </c>
      <c r="AR376" s="141" t="s">
        <v>334</v>
      </c>
      <c r="AT376" s="141" t="s">
        <v>335</v>
      </c>
      <c r="AU376" s="141" t="s">
        <v>161</v>
      </c>
      <c r="AY376" s="16" t="s">
        <v>155</v>
      </c>
      <c r="BE376" s="142">
        <f>IF(N376="základní",J376,0)</f>
        <v>0</v>
      </c>
      <c r="BF376" s="142">
        <f>IF(N376="snížená",J376,0)</f>
        <v>0</v>
      </c>
      <c r="BG376" s="142">
        <f>IF(N376="zákl. přenesená",J376,0)</f>
        <v>0</v>
      </c>
      <c r="BH376" s="142">
        <f>IF(N376="sníž. přenesená",J376,0)</f>
        <v>0</v>
      </c>
      <c r="BI376" s="142">
        <f>IF(N376="nulová",J376,0)</f>
        <v>0</v>
      </c>
      <c r="BJ376" s="16" t="s">
        <v>161</v>
      </c>
      <c r="BK376" s="142">
        <f>ROUND(I376*H376,2)</f>
        <v>0</v>
      </c>
      <c r="BL376" s="16" t="s">
        <v>241</v>
      </c>
      <c r="BM376" s="141" t="s">
        <v>590</v>
      </c>
    </row>
    <row r="377" spans="2:65" s="12" customFormat="1">
      <c r="B377" s="143"/>
      <c r="D377" s="144" t="s">
        <v>163</v>
      </c>
      <c r="E377" s="145" t="s">
        <v>1</v>
      </c>
      <c r="F377" s="146" t="s">
        <v>181</v>
      </c>
      <c r="H377" s="147">
        <v>6</v>
      </c>
      <c r="I377" s="148"/>
      <c r="L377" s="143"/>
      <c r="M377" s="149"/>
      <c r="T377" s="150"/>
      <c r="AT377" s="145" t="s">
        <v>163</v>
      </c>
      <c r="AU377" s="145" t="s">
        <v>161</v>
      </c>
      <c r="AV377" s="12" t="s">
        <v>161</v>
      </c>
      <c r="AW377" s="12" t="s">
        <v>34</v>
      </c>
      <c r="AX377" s="12" t="s">
        <v>86</v>
      </c>
      <c r="AY377" s="145" t="s">
        <v>155</v>
      </c>
    </row>
    <row r="378" spans="2:65" s="1" customFormat="1" ht="21.75" customHeight="1">
      <c r="B378" s="31"/>
      <c r="C378" s="129" t="s">
        <v>591</v>
      </c>
      <c r="D378" s="129" t="s">
        <v>157</v>
      </c>
      <c r="E378" s="130" t="s">
        <v>592</v>
      </c>
      <c r="F378" s="131" t="s">
        <v>593</v>
      </c>
      <c r="G378" s="132" t="s">
        <v>388</v>
      </c>
      <c r="H378" s="133">
        <v>6</v>
      </c>
      <c r="I378" s="134"/>
      <c r="J378" s="135">
        <f>ROUND(I378*H378,2)</f>
        <v>0</v>
      </c>
      <c r="K378" s="136"/>
      <c r="L378" s="31"/>
      <c r="M378" s="137" t="s">
        <v>1</v>
      </c>
      <c r="N378" s="138" t="s">
        <v>44</v>
      </c>
      <c r="P378" s="139">
        <f>O378*H378</f>
        <v>0</v>
      </c>
      <c r="Q378" s="139">
        <v>0</v>
      </c>
      <c r="R378" s="139">
        <f>Q378*H378</f>
        <v>0</v>
      </c>
      <c r="S378" s="139">
        <v>0</v>
      </c>
      <c r="T378" s="140">
        <f>S378*H378</f>
        <v>0</v>
      </c>
      <c r="AR378" s="141" t="s">
        <v>241</v>
      </c>
      <c r="AT378" s="141" t="s">
        <v>157</v>
      </c>
      <c r="AU378" s="141" t="s">
        <v>161</v>
      </c>
      <c r="AY378" s="16" t="s">
        <v>155</v>
      </c>
      <c r="BE378" s="142">
        <f>IF(N378="základní",J378,0)</f>
        <v>0</v>
      </c>
      <c r="BF378" s="142">
        <f>IF(N378="snížená",J378,0)</f>
        <v>0</v>
      </c>
      <c r="BG378" s="142">
        <f>IF(N378="zákl. přenesená",J378,0)</f>
        <v>0</v>
      </c>
      <c r="BH378" s="142">
        <f>IF(N378="sníž. přenesená",J378,0)</f>
        <v>0</v>
      </c>
      <c r="BI378" s="142">
        <f>IF(N378="nulová",J378,0)</f>
        <v>0</v>
      </c>
      <c r="BJ378" s="16" t="s">
        <v>161</v>
      </c>
      <c r="BK378" s="142">
        <f>ROUND(I378*H378,2)</f>
        <v>0</v>
      </c>
      <c r="BL378" s="16" t="s">
        <v>241</v>
      </c>
      <c r="BM378" s="141" t="s">
        <v>594</v>
      </c>
    </row>
    <row r="379" spans="2:65" s="12" customFormat="1">
      <c r="B379" s="143"/>
      <c r="D379" s="144" t="s">
        <v>163</v>
      </c>
      <c r="E379" s="145" t="s">
        <v>1</v>
      </c>
      <c r="F379" s="146" t="s">
        <v>562</v>
      </c>
      <c r="H379" s="147">
        <v>3</v>
      </c>
      <c r="I379" s="148"/>
      <c r="L379" s="143"/>
      <c r="M379" s="149"/>
      <c r="T379" s="150"/>
      <c r="AT379" s="145" t="s">
        <v>163</v>
      </c>
      <c r="AU379" s="145" t="s">
        <v>161</v>
      </c>
      <c r="AV379" s="12" t="s">
        <v>161</v>
      </c>
      <c r="AW379" s="12" t="s">
        <v>34</v>
      </c>
      <c r="AX379" s="12" t="s">
        <v>78</v>
      </c>
      <c r="AY379" s="145" t="s">
        <v>155</v>
      </c>
    </row>
    <row r="380" spans="2:65" s="12" customFormat="1">
      <c r="B380" s="143"/>
      <c r="D380" s="144" t="s">
        <v>163</v>
      </c>
      <c r="E380" s="145" t="s">
        <v>1</v>
      </c>
      <c r="F380" s="146" t="s">
        <v>563</v>
      </c>
      <c r="H380" s="147">
        <v>3</v>
      </c>
      <c r="I380" s="148"/>
      <c r="L380" s="143"/>
      <c r="M380" s="149"/>
      <c r="T380" s="150"/>
      <c r="AT380" s="145" t="s">
        <v>163</v>
      </c>
      <c r="AU380" s="145" t="s">
        <v>161</v>
      </c>
      <c r="AV380" s="12" t="s">
        <v>161</v>
      </c>
      <c r="AW380" s="12" t="s">
        <v>34</v>
      </c>
      <c r="AX380" s="12" t="s">
        <v>78</v>
      </c>
      <c r="AY380" s="145" t="s">
        <v>155</v>
      </c>
    </row>
    <row r="381" spans="2:65" s="13" customFormat="1">
      <c r="B381" s="151"/>
      <c r="D381" s="144" t="s">
        <v>163</v>
      </c>
      <c r="E381" s="152" t="s">
        <v>1</v>
      </c>
      <c r="F381" s="153" t="s">
        <v>167</v>
      </c>
      <c r="H381" s="154">
        <v>6</v>
      </c>
      <c r="I381" s="155"/>
      <c r="L381" s="151"/>
      <c r="M381" s="156"/>
      <c r="T381" s="157"/>
      <c r="AT381" s="152" t="s">
        <v>163</v>
      </c>
      <c r="AU381" s="152" t="s">
        <v>161</v>
      </c>
      <c r="AV381" s="13" t="s">
        <v>160</v>
      </c>
      <c r="AW381" s="13" t="s">
        <v>34</v>
      </c>
      <c r="AX381" s="13" t="s">
        <v>86</v>
      </c>
      <c r="AY381" s="152" t="s">
        <v>155</v>
      </c>
    </row>
    <row r="382" spans="2:65" s="1" customFormat="1" ht="24.2" customHeight="1">
      <c r="B382" s="31"/>
      <c r="C382" s="164" t="s">
        <v>595</v>
      </c>
      <c r="D382" s="164" t="s">
        <v>335</v>
      </c>
      <c r="E382" s="165" t="s">
        <v>596</v>
      </c>
      <c r="F382" s="166" t="s">
        <v>597</v>
      </c>
      <c r="G382" s="167" t="s">
        <v>388</v>
      </c>
      <c r="H382" s="168">
        <v>6</v>
      </c>
      <c r="I382" s="169"/>
      <c r="J382" s="170">
        <f>ROUND(I382*H382,2)</f>
        <v>0</v>
      </c>
      <c r="K382" s="171"/>
      <c r="L382" s="172"/>
      <c r="M382" s="173" t="s">
        <v>1</v>
      </c>
      <c r="N382" s="174" t="s">
        <v>44</v>
      </c>
      <c r="P382" s="139">
        <f>O382*H382</f>
        <v>0</v>
      </c>
      <c r="Q382" s="139">
        <v>1.1999999999999999E-3</v>
      </c>
      <c r="R382" s="139">
        <f>Q382*H382</f>
        <v>7.1999999999999998E-3</v>
      </c>
      <c r="S382" s="139">
        <v>0</v>
      </c>
      <c r="T382" s="140">
        <f>S382*H382</f>
        <v>0</v>
      </c>
      <c r="AR382" s="141" t="s">
        <v>334</v>
      </c>
      <c r="AT382" s="141" t="s">
        <v>335</v>
      </c>
      <c r="AU382" s="141" t="s">
        <v>161</v>
      </c>
      <c r="AY382" s="16" t="s">
        <v>155</v>
      </c>
      <c r="BE382" s="142">
        <f>IF(N382="základní",J382,0)</f>
        <v>0</v>
      </c>
      <c r="BF382" s="142">
        <f>IF(N382="snížená",J382,0)</f>
        <v>0</v>
      </c>
      <c r="BG382" s="142">
        <f>IF(N382="zákl. přenesená",J382,0)</f>
        <v>0</v>
      </c>
      <c r="BH382" s="142">
        <f>IF(N382="sníž. přenesená",J382,0)</f>
        <v>0</v>
      </c>
      <c r="BI382" s="142">
        <f>IF(N382="nulová",J382,0)</f>
        <v>0</v>
      </c>
      <c r="BJ382" s="16" t="s">
        <v>161</v>
      </c>
      <c r="BK382" s="142">
        <f>ROUND(I382*H382,2)</f>
        <v>0</v>
      </c>
      <c r="BL382" s="16" t="s">
        <v>241</v>
      </c>
      <c r="BM382" s="141" t="s">
        <v>598</v>
      </c>
    </row>
    <row r="383" spans="2:65" s="12" customFormat="1">
      <c r="B383" s="143"/>
      <c r="D383" s="144" t="s">
        <v>163</v>
      </c>
      <c r="E383" s="145" t="s">
        <v>1</v>
      </c>
      <c r="F383" s="146" t="s">
        <v>181</v>
      </c>
      <c r="H383" s="147">
        <v>6</v>
      </c>
      <c r="I383" s="148"/>
      <c r="L383" s="143"/>
      <c r="M383" s="149"/>
      <c r="T383" s="150"/>
      <c r="AT383" s="145" t="s">
        <v>163</v>
      </c>
      <c r="AU383" s="145" t="s">
        <v>161</v>
      </c>
      <c r="AV383" s="12" t="s">
        <v>161</v>
      </c>
      <c r="AW383" s="12" t="s">
        <v>34</v>
      </c>
      <c r="AX383" s="12" t="s">
        <v>86</v>
      </c>
      <c r="AY383" s="145" t="s">
        <v>155</v>
      </c>
    </row>
    <row r="384" spans="2:65" s="1" customFormat="1" ht="24.2" customHeight="1">
      <c r="B384" s="31"/>
      <c r="C384" s="129" t="s">
        <v>599</v>
      </c>
      <c r="D384" s="129" t="s">
        <v>157</v>
      </c>
      <c r="E384" s="130" t="s">
        <v>600</v>
      </c>
      <c r="F384" s="131" t="s">
        <v>601</v>
      </c>
      <c r="G384" s="132" t="s">
        <v>388</v>
      </c>
      <c r="H384" s="133">
        <v>6</v>
      </c>
      <c r="I384" s="134"/>
      <c r="J384" s="135">
        <f>ROUND(I384*H384,2)</f>
        <v>0</v>
      </c>
      <c r="K384" s="136"/>
      <c r="L384" s="31"/>
      <c r="M384" s="137" t="s">
        <v>1</v>
      </c>
      <c r="N384" s="138" t="s">
        <v>44</v>
      </c>
      <c r="P384" s="139">
        <f>O384*H384</f>
        <v>0</v>
      </c>
      <c r="Q384" s="139">
        <v>4.4999999999999999E-4</v>
      </c>
      <c r="R384" s="139">
        <f>Q384*H384</f>
        <v>2.7000000000000001E-3</v>
      </c>
      <c r="S384" s="139">
        <v>0</v>
      </c>
      <c r="T384" s="140">
        <f>S384*H384</f>
        <v>0</v>
      </c>
      <c r="AR384" s="141" t="s">
        <v>241</v>
      </c>
      <c r="AT384" s="141" t="s">
        <v>157</v>
      </c>
      <c r="AU384" s="141" t="s">
        <v>161</v>
      </c>
      <c r="AY384" s="16" t="s">
        <v>155</v>
      </c>
      <c r="BE384" s="142">
        <f>IF(N384="základní",J384,0)</f>
        <v>0</v>
      </c>
      <c r="BF384" s="142">
        <f>IF(N384="snížená",J384,0)</f>
        <v>0</v>
      </c>
      <c r="BG384" s="142">
        <f>IF(N384="zákl. přenesená",J384,0)</f>
        <v>0</v>
      </c>
      <c r="BH384" s="142">
        <f>IF(N384="sníž. přenesená",J384,0)</f>
        <v>0</v>
      </c>
      <c r="BI384" s="142">
        <f>IF(N384="nulová",J384,0)</f>
        <v>0</v>
      </c>
      <c r="BJ384" s="16" t="s">
        <v>161</v>
      </c>
      <c r="BK384" s="142">
        <f>ROUND(I384*H384,2)</f>
        <v>0</v>
      </c>
      <c r="BL384" s="16" t="s">
        <v>241</v>
      </c>
      <c r="BM384" s="141" t="s">
        <v>602</v>
      </c>
    </row>
    <row r="385" spans="2:65" s="12" customFormat="1">
      <c r="B385" s="143"/>
      <c r="D385" s="144" t="s">
        <v>163</v>
      </c>
      <c r="E385" s="145" t="s">
        <v>1</v>
      </c>
      <c r="F385" s="146" t="s">
        <v>562</v>
      </c>
      <c r="H385" s="147">
        <v>3</v>
      </c>
      <c r="I385" s="148"/>
      <c r="L385" s="143"/>
      <c r="M385" s="149"/>
      <c r="T385" s="150"/>
      <c r="AT385" s="145" t="s">
        <v>163</v>
      </c>
      <c r="AU385" s="145" t="s">
        <v>161</v>
      </c>
      <c r="AV385" s="12" t="s">
        <v>161</v>
      </c>
      <c r="AW385" s="12" t="s">
        <v>34</v>
      </c>
      <c r="AX385" s="12" t="s">
        <v>78</v>
      </c>
      <c r="AY385" s="145" t="s">
        <v>155</v>
      </c>
    </row>
    <row r="386" spans="2:65" s="12" customFormat="1">
      <c r="B386" s="143"/>
      <c r="D386" s="144" t="s">
        <v>163</v>
      </c>
      <c r="E386" s="145" t="s">
        <v>1</v>
      </c>
      <c r="F386" s="146" t="s">
        <v>563</v>
      </c>
      <c r="H386" s="147">
        <v>3</v>
      </c>
      <c r="I386" s="148"/>
      <c r="L386" s="143"/>
      <c r="M386" s="149"/>
      <c r="T386" s="150"/>
      <c r="AT386" s="145" t="s">
        <v>163</v>
      </c>
      <c r="AU386" s="145" t="s">
        <v>161</v>
      </c>
      <c r="AV386" s="12" t="s">
        <v>161</v>
      </c>
      <c r="AW386" s="12" t="s">
        <v>34</v>
      </c>
      <c r="AX386" s="12" t="s">
        <v>78</v>
      </c>
      <c r="AY386" s="145" t="s">
        <v>155</v>
      </c>
    </row>
    <row r="387" spans="2:65" s="13" customFormat="1">
      <c r="B387" s="151"/>
      <c r="D387" s="144" t="s">
        <v>163</v>
      </c>
      <c r="E387" s="152" t="s">
        <v>1</v>
      </c>
      <c r="F387" s="153" t="s">
        <v>167</v>
      </c>
      <c r="H387" s="154">
        <v>6</v>
      </c>
      <c r="I387" s="155"/>
      <c r="L387" s="151"/>
      <c r="M387" s="156"/>
      <c r="T387" s="157"/>
      <c r="AT387" s="152" t="s">
        <v>163</v>
      </c>
      <c r="AU387" s="152" t="s">
        <v>161</v>
      </c>
      <c r="AV387" s="13" t="s">
        <v>160</v>
      </c>
      <c r="AW387" s="13" t="s">
        <v>34</v>
      </c>
      <c r="AX387" s="13" t="s">
        <v>86</v>
      </c>
      <c r="AY387" s="152" t="s">
        <v>155</v>
      </c>
    </row>
    <row r="388" spans="2:65" s="1" customFormat="1" ht="37.9" customHeight="1">
      <c r="B388" s="31"/>
      <c r="C388" s="164" t="s">
        <v>603</v>
      </c>
      <c r="D388" s="164" t="s">
        <v>335</v>
      </c>
      <c r="E388" s="165" t="s">
        <v>604</v>
      </c>
      <c r="F388" s="166" t="s">
        <v>605</v>
      </c>
      <c r="G388" s="167" t="s">
        <v>388</v>
      </c>
      <c r="H388" s="168">
        <v>6</v>
      </c>
      <c r="I388" s="169"/>
      <c r="J388" s="170">
        <f>ROUND(I388*H388,2)</f>
        <v>0</v>
      </c>
      <c r="K388" s="171"/>
      <c r="L388" s="172"/>
      <c r="M388" s="173" t="s">
        <v>1</v>
      </c>
      <c r="N388" s="174" t="s">
        <v>44</v>
      </c>
      <c r="P388" s="139">
        <f>O388*H388</f>
        <v>0</v>
      </c>
      <c r="Q388" s="139">
        <v>1.6E-2</v>
      </c>
      <c r="R388" s="139">
        <f>Q388*H388</f>
        <v>9.6000000000000002E-2</v>
      </c>
      <c r="S388" s="139">
        <v>0</v>
      </c>
      <c r="T388" s="140">
        <f>S388*H388</f>
        <v>0</v>
      </c>
      <c r="AR388" s="141" t="s">
        <v>334</v>
      </c>
      <c r="AT388" s="141" t="s">
        <v>335</v>
      </c>
      <c r="AU388" s="141" t="s">
        <v>161</v>
      </c>
      <c r="AY388" s="16" t="s">
        <v>155</v>
      </c>
      <c r="BE388" s="142">
        <f>IF(N388="základní",J388,0)</f>
        <v>0</v>
      </c>
      <c r="BF388" s="142">
        <f>IF(N388="snížená",J388,0)</f>
        <v>0</v>
      </c>
      <c r="BG388" s="142">
        <f>IF(N388="zákl. přenesená",J388,0)</f>
        <v>0</v>
      </c>
      <c r="BH388" s="142">
        <f>IF(N388="sníž. přenesená",J388,0)</f>
        <v>0</v>
      </c>
      <c r="BI388" s="142">
        <f>IF(N388="nulová",J388,0)</f>
        <v>0</v>
      </c>
      <c r="BJ388" s="16" t="s">
        <v>161</v>
      </c>
      <c r="BK388" s="142">
        <f>ROUND(I388*H388,2)</f>
        <v>0</v>
      </c>
      <c r="BL388" s="16" t="s">
        <v>241</v>
      </c>
      <c r="BM388" s="141" t="s">
        <v>606</v>
      </c>
    </row>
    <row r="389" spans="2:65" s="12" customFormat="1">
      <c r="B389" s="143"/>
      <c r="D389" s="144" t="s">
        <v>163</v>
      </c>
      <c r="E389" s="145" t="s">
        <v>1</v>
      </c>
      <c r="F389" s="146" t="s">
        <v>181</v>
      </c>
      <c r="H389" s="147">
        <v>6</v>
      </c>
      <c r="I389" s="148"/>
      <c r="L389" s="143"/>
      <c r="M389" s="149"/>
      <c r="T389" s="150"/>
      <c r="AT389" s="145" t="s">
        <v>163</v>
      </c>
      <c r="AU389" s="145" t="s">
        <v>161</v>
      </c>
      <c r="AV389" s="12" t="s">
        <v>161</v>
      </c>
      <c r="AW389" s="12" t="s">
        <v>34</v>
      </c>
      <c r="AX389" s="12" t="s">
        <v>86</v>
      </c>
      <c r="AY389" s="145" t="s">
        <v>155</v>
      </c>
    </row>
    <row r="390" spans="2:65" s="1" customFormat="1" ht="24.2" customHeight="1">
      <c r="B390" s="31"/>
      <c r="C390" s="129" t="s">
        <v>607</v>
      </c>
      <c r="D390" s="129" t="s">
        <v>157</v>
      </c>
      <c r="E390" s="130" t="s">
        <v>608</v>
      </c>
      <c r="F390" s="131" t="s">
        <v>609</v>
      </c>
      <c r="G390" s="132" t="s">
        <v>388</v>
      </c>
      <c r="H390" s="133">
        <v>1</v>
      </c>
      <c r="I390" s="134"/>
      <c r="J390" s="135">
        <f>ROUND(I390*H390,2)</f>
        <v>0</v>
      </c>
      <c r="K390" s="136"/>
      <c r="L390" s="31"/>
      <c r="M390" s="137" t="s">
        <v>1</v>
      </c>
      <c r="N390" s="138" t="s">
        <v>44</v>
      </c>
      <c r="P390" s="139">
        <f>O390*H390</f>
        <v>0</v>
      </c>
      <c r="Q390" s="139">
        <v>0</v>
      </c>
      <c r="R390" s="139">
        <f>Q390*H390</f>
        <v>0</v>
      </c>
      <c r="S390" s="139">
        <v>0</v>
      </c>
      <c r="T390" s="140">
        <f>S390*H390</f>
        <v>0</v>
      </c>
      <c r="AR390" s="141" t="s">
        <v>241</v>
      </c>
      <c r="AT390" s="141" t="s">
        <v>157</v>
      </c>
      <c r="AU390" s="141" t="s">
        <v>161</v>
      </c>
      <c r="AY390" s="16" t="s">
        <v>155</v>
      </c>
      <c r="BE390" s="142">
        <f>IF(N390="základní",J390,0)</f>
        <v>0</v>
      </c>
      <c r="BF390" s="142">
        <f>IF(N390="snížená",J390,0)</f>
        <v>0</v>
      </c>
      <c r="BG390" s="142">
        <f>IF(N390="zákl. přenesená",J390,0)</f>
        <v>0</v>
      </c>
      <c r="BH390" s="142">
        <f>IF(N390="sníž. přenesená",J390,0)</f>
        <v>0</v>
      </c>
      <c r="BI390" s="142">
        <f>IF(N390="nulová",J390,0)</f>
        <v>0</v>
      </c>
      <c r="BJ390" s="16" t="s">
        <v>161</v>
      </c>
      <c r="BK390" s="142">
        <f>ROUND(I390*H390,2)</f>
        <v>0</v>
      </c>
      <c r="BL390" s="16" t="s">
        <v>241</v>
      </c>
      <c r="BM390" s="141" t="s">
        <v>610</v>
      </c>
    </row>
    <row r="391" spans="2:65" s="12" customFormat="1">
      <c r="B391" s="143"/>
      <c r="D391" s="144" t="s">
        <v>163</v>
      </c>
      <c r="E391" s="145" t="s">
        <v>1</v>
      </c>
      <c r="F391" s="146" t="s">
        <v>611</v>
      </c>
      <c r="H391" s="147">
        <v>1</v>
      </c>
      <c r="I391" s="148"/>
      <c r="L391" s="143"/>
      <c r="M391" s="149"/>
      <c r="T391" s="150"/>
      <c r="AT391" s="145" t="s">
        <v>163</v>
      </c>
      <c r="AU391" s="145" t="s">
        <v>161</v>
      </c>
      <c r="AV391" s="12" t="s">
        <v>161</v>
      </c>
      <c r="AW391" s="12" t="s">
        <v>34</v>
      </c>
      <c r="AX391" s="12" t="s">
        <v>86</v>
      </c>
      <c r="AY391" s="145" t="s">
        <v>155</v>
      </c>
    </row>
    <row r="392" spans="2:65" s="1" customFormat="1" ht="24.2" customHeight="1">
      <c r="B392" s="31"/>
      <c r="C392" s="164" t="s">
        <v>612</v>
      </c>
      <c r="D392" s="164" t="s">
        <v>335</v>
      </c>
      <c r="E392" s="165" t="s">
        <v>613</v>
      </c>
      <c r="F392" s="166" t="s">
        <v>614</v>
      </c>
      <c r="G392" s="167" t="s">
        <v>388</v>
      </c>
      <c r="H392" s="168">
        <v>1</v>
      </c>
      <c r="I392" s="169"/>
      <c r="J392" s="170">
        <f>ROUND(I392*H392,2)</f>
        <v>0</v>
      </c>
      <c r="K392" s="171"/>
      <c r="L392" s="172"/>
      <c r="M392" s="173" t="s">
        <v>1</v>
      </c>
      <c r="N392" s="174" t="s">
        <v>44</v>
      </c>
      <c r="P392" s="139">
        <f>O392*H392</f>
        <v>0</v>
      </c>
      <c r="Q392" s="139">
        <v>1.23E-3</v>
      </c>
      <c r="R392" s="139">
        <f>Q392*H392</f>
        <v>1.23E-3</v>
      </c>
      <c r="S392" s="139">
        <v>0</v>
      </c>
      <c r="T392" s="140">
        <f>S392*H392</f>
        <v>0</v>
      </c>
      <c r="AR392" s="141" t="s">
        <v>334</v>
      </c>
      <c r="AT392" s="141" t="s">
        <v>335</v>
      </c>
      <c r="AU392" s="141" t="s">
        <v>161</v>
      </c>
      <c r="AY392" s="16" t="s">
        <v>155</v>
      </c>
      <c r="BE392" s="142">
        <f>IF(N392="základní",J392,0)</f>
        <v>0</v>
      </c>
      <c r="BF392" s="142">
        <f>IF(N392="snížená",J392,0)</f>
        <v>0</v>
      </c>
      <c r="BG392" s="142">
        <f>IF(N392="zákl. přenesená",J392,0)</f>
        <v>0</v>
      </c>
      <c r="BH392" s="142">
        <f>IF(N392="sníž. přenesená",J392,0)</f>
        <v>0</v>
      </c>
      <c r="BI392" s="142">
        <f>IF(N392="nulová",J392,0)</f>
        <v>0</v>
      </c>
      <c r="BJ392" s="16" t="s">
        <v>161</v>
      </c>
      <c r="BK392" s="142">
        <f>ROUND(I392*H392,2)</f>
        <v>0</v>
      </c>
      <c r="BL392" s="16" t="s">
        <v>241</v>
      </c>
      <c r="BM392" s="141" t="s">
        <v>615</v>
      </c>
    </row>
    <row r="393" spans="2:65" s="12" customFormat="1">
      <c r="B393" s="143"/>
      <c r="D393" s="144" t="s">
        <v>163</v>
      </c>
      <c r="E393" s="145" t="s">
        <v>1</v>
      </c>
      <c r="F393" s="146" t="s">
        <v>611</v>
      </c>
      <c r="H393" s="147">
        <v>1</v>
      </c>
      <c r="I393" s="148"/>
      <c r="L393" s="143"/>
      <c r="M393" s="149"/>
      <c r="T393" s="150"/>
      <c r="AT393" s="145" t="s">
        <v>163</v>
      </c>
      <c r="AU393" s="145" t="s">
        <v>161</v>
      </c>
      <c r="AV393" s="12" t="s">
        <v>161</v>
      </c>
      <c r="AW393" s="12" t="s">
        <v>34</v>
      </c>
      <c r="AX393" s="12" t="s">
        <v>86</v>
      </c>
      <c r="AY393" s="145" t="s">
        <v>155</v>
      </c>
    </row>
    <row r="394" spans="2:65" s="1" customFormat="1" ht="24.2" customHeight="1">
      <c r="B394" s="31"/>
      <c r="C394" s="129" t="s">
        <v>616</v>
      </c>
      <c r="D394" s="129" t="s">
        <v>157</v>
      </c>
      <c r="E394" s="130" t="s">
        <v>617</v>
      </c>
      <c r="F394" s="131" t="s">
        <v>618</v>
      </c>
      <c r="G394" s="132" t="s">
        <v>291</v>
      </c>
      <c r="H394" s="133">
        <v>0.20599999999999999</v>
      </c>
      <c r="I394" s="134"/>
      <c r="J394" s="135">
        <f>ROUND(I394*H394,2)</f>
        <v>0</v>
      </c>
      <c r="K394" s="136"/>
      <c r="L394" s="31"/>
      <c r="M394" s="137" t="s">
        <v>1</v>
      </c>
      <c r="N394" s="138" t="s">
        <v>44</v>
      </c>
      <c r="P394" s="139">
        <f>O394*H394</f>
        <v>0</v>
      </c>
      <c r="Q394" s="139">
        <v>0</v>
      </c>
      <c r="R394" s="139">
        <f>Q394*H394</f>
        <v>0</v>
      </c>
      <c r="S394" s="139">
        <v>0</v>
      </c>
      <c r="T394" s="140">
        <f>S394*H394</f>
        <v>0</v>
      </c>
      <c r="AR394" s="141" t="s">
        <v>241</v>
      </c>
      <c r="AT394" s="141" t="s">
        <v>157</v>
      </c>
      <c r="AU394" s="141" t="s">
        <v>161</v>
      </c>
      <c r="AY394" s="16" t="s">
        <v>155</v>
      </c>
      <c r="BE394" s="142">
        <f>IF(N394="základní",J394,0)</f>
        <v>0</v>
      </c>
      <c r="BF394" s="142">
        <f>IF(N394="snížená",J394,0)</f>
        <v>0</v>
      </c>
      <c r="BG394" s="142">
        <f>IF(N394="zákl. přenesená",J394,0)</f>
        <v>0</v>
      </c>
      <c r="BH394" s="142">
        <f>IF(N394="sníž. přenesená",J394,0)</f>
        <v>0</v>
      </c>
      <c r="BI394" s="142">
        <f>IF(N394="nulová",J394,0)</f>
        <v>0</v>
      </c>
      <c r="BJ394" s="16" t="s">
        <v>161</v>
      </c>
      <c r="BK394" s="142">
        <f>ROUND(I394*H394,2)</f>
        <v>0</v>
      </c>
      <c r="BL394" s="16" t="s">
        <v>241</v>
      </c>
      <c r="BM394" s="141" t="s">
        <v>619</v>
      </c>
    </row>
    <row r="395" spans="2:65" s="11" customFormat="1" ht="22.9" customHeight="1">
      <c r="B395" s="117"/>
      <c r="D395" s="118" t="s">
        <v>77</v>
      </c>
      <c r="E395" s="127" t="s">
        <v>620</v>
      </c>
      <c r="F395" s="127" t="s">
        <v>621</v>
      </c>
      <c r="I395" s="120"/>
      <c r="J395" s="128">
        <f>BK395</f>
        <v>0</v>
      </c>
      <c r="L395" s="117"/>
      <c r="M395" s="122"/>
      <c r="P395" s="123">
        <f>SUM(P396:P416)</f>
        <v>0</v>
      </c>
      <c r="R395" s="123">
        <f>SUM(R396:R416)</f>
        <v>0.15695259999999997</v>
      </c>
      <c r="T395" s="124">
        <f>SUM(T396:T416)</f>
        <v>0.2304562</v>
      </c>
      <c r="AR395" s="118" t="s">
        <v>161</v>
      </c>
      <c r="AT395" s="125" t="s">
        <v>77</v>
      </c>
      <c r="AU395" s="125" t="s">
        <v>86</v>
      </c>
      <c r="AY395" s="118" t="s">
        <v>155</v>
      </c>
      <c r="BK395" s="126">
        <f>SUM(BK396:BK416)</f>
        <v>0</v>
      </c>
    </row>
    <row r="396" spans="2:65" s="1" customFormat="1" ht="16.5" customHeight="1">
      <c r="B396" s="31"/>
      <c r="C396" s="129" t="s">
        <v>622</v>
      </c>
      <c r="D396" s="129" t="s">
        <v>157</v>
      </c>
      <c r="E396" s="130" t="s">
        <v>623</v>
      </c>
      <c r="F396" s="131" t="s">
        <v>624</v>
      </c>
      <c r="G396" s="132" t="s">
        <v>90</v>
      </c>
      <c r="H396" s="133">
        <v>5.0759999999999996</v>
      </c>
      <c r="I396" s="134"/>
      <c r="J396" s="135">
        <f>ROUND(I396*H396,2)</f>
        <v>0</v>
      </c>
      <c r="K396" s="136"/>
      <c r="L396" s="31"/>
      <c r="M396" s="137" t="s">
        <v>1</v>
      </c>
      <c r="N396" s="138" t="s">
        <v>44</v>
      </c>
      <c r="P396" s="139">
        <f>O396*H396</f>
        <v>0</v>
      </c>
      <c r="Q396" s="139">
        <v>2.9999999999999997E-4</v>
      </c>
      <c r="R396" s="139">
        <f>Q396*H396</f>
        <v>1.5227999999999997E-3</v>
      </c>
      <c r="S396" s="139">
        <v>0</v>
      </c>
      <c r="T396" s="140">
        <f>S396*H396</f>
        <v>0</v>
      </c>
      <c r="AR396" s="141" t="s">
        <v>241</v>
      </c>
      <c r="AT396" s="141" t="s">
        <v>157</v>
      </c>
      <c r="AU396" s="141" t="s">
        <v>161</v>
      </c>
      <c r="AY396" s="16" t="s">
        <v>155</v>
      </c>
      <c r="BE396" s="142">
        <f>IF(N396="základní",J396,0)</f>
        <v>0</v>
      </c>
      <c r="BF396" s="142">
        <f>IF(N396="snížená",J396,0)</f>
        <v>0</v>
      </c>
      <c r="BG396" s="142">
        <f>IF(N396="zákl. přenesená",J396,0)</f>
        <v>0</v>
      </c>
      <c r="BH396" s="142">
        <f>IF(N396="sníž. přenesená",J396,0)</f>
        <v>0</v>
      </c>
      <c r="BI396" s="142">
        <f>IF(N396="nulová",J396,0)</f>
        <v>0</v>
      </c>
      <c r="BJ396" s="16" t="s">
        <v>161</v>
      </c>
      <c r="BK396" s="142">
        <f>ROUND(I396*H396,2)</f>
        <v>0</v>
      </c>
      <c r="BL396" s="16" t="s">
        <v>241</v>
      </c>
      <c r="BM396" s="141" t="s">
        <v>625</v>
      </c>
    </row>
    <row r="397" spans="2:65" s="12" customFormat="1">
      <c r="B397" s="143"/>
      <c r="D397" s="144" t="s">
        <v>163</v>
      </c>
      <c r="E397" s="145" t="s">
        <v>1</v>
      </c>
      <c r="F397" s="146" t="s">
        <v>93</v>
      </c>
      <c r="H397" s="147">
        <v>5.0759999999999996</v>
      </c>
      <c r="I397" s="148"/>
      <c r="L397" s="143"/>
      <c r="M397" s="149"/>
      <c r="T397" s="150"/>
      <c r="AT397" s="145" t="s">
        <v>163</v>
      </c>
      <c r="AU397" s="145" t="s">
        <v>161</v>
      </c>
      <c r="AV397" s="12" t="s">
        <v>161</v>
      </c>
      <c r="AW397" s="12" t="s">
        <v>34</v>
      </c>
      <c r="AX397" s="12" t="s">
        <v>86</v>
      </c>
      <c r="AY397" s="145" t="s">
        <v>155</v>
      </c>
    </row>
    <row r="398" spans="2:65" s="1" customFormat="1" ht="24.2" customHeight="1">
      <c r="B398" s="31"/>
      <c r="C398" s="129" t="s">
        <v>626</v>
      </c>
      <c r="D398" s="129" t="s">
        <v>157</v>
      </c>
      <c r="E398" s="130" t="s">
        <v>627</v>
      </c>
      <c r="F398" s="131" t="s">
        <v>628</v>
      </c>
      <c r="G398" s="132" t="s">
        <v>231</v>
      </c>
      <c r="H398" s="133">
        <v>19.63</v>
      </c>
      <c r="I398" s="134"/>
      <c r="J398" s="135">
        <f>ROUND(I398*H398,2)</f>
        <v>0</v>
      </c>
      <c r="K398" s="136"/>
      <c r="L398" s="31"/>
      <c r="M398" s="137" t="s">
        <v>1</v>
      </c>
      <c r="N398" s="138" t="s">
        <v>44</v>
      </c>
      <c r="P398" s="139">
        <f>O398*H398</f>
        <v>0</v>
      </c>
      <c r="Q398" s="139">
        <v>0</v>
      </c>
      <c r="R398" s="139">
        <f>Q398*H398</f>
        <v>0</v>
      </c>
      <c r="S398" s="139">
        <v>1.174E-2</v>
      </c>
      <c r="T398" s="140">
        <f>S398*H398</f>
        <v>0.2304562</v>
      </c>
      <c r="AR398" s="141" t="s">
        <v>241</v>
      </c>
      <c r="AT398" s="141" t="s">
        <v>157</v>
      </c>
      <c r="AU398" s="141" t="s">
        <v>161</v>
      </c>
      <c r="AY398" s="16" t="s">
        <v>155</v>
      </c>
      <c r="BE398" s="142">
        <f>IF(N398="základní",J398,0)</f>
        <v>0</v>
      </c>
      <c r="BF398" s="142">
        <f>IF(N398="snížená",J398,0)</f>
        <v>0</v>
      </c>
      <c r="BG398" s="142">
        <f>IF(N398="zákl. přenesená",J398,0)</f>
        <v>0</v>
      </c>
      <c r="BH398" s="142">
        <f>IF(N398="sníž. přenesená",J398,0)</f>
        <v>0</v>
      </c>
      <c r="BI398" s="142">
        <f>IF(N398="nulová",J398,0)</f>
        <v>0</v>
      </c>
      <c r="BJ398" s="16" t="s">
        <v>161</v>
      </c>
      <c r="BK398" s="142">
        <f>ROUND(I398*H398,2)</f>
        <v>0</v>
      </c>
      <c r="BL398" s="16" t="s">
        <v>241</v>
      </c>
      <c r="BM398" s="141" t="s">
        <v>629</v>
      </c>
    </row>
    <row r="399" spans="2:65" s="14" customFormat="1">
      <c r="B399" s="158"/>
      <c r="D399" s="144" t="s">
        <v>163</v>
      </c>
      <c r="E399" s="159" t="s">
        <v>1</v>
      </c>
      <c r="F399" s="160" t="s">
        <v>630</v>
      </c>
      <c r="H399" s="159" t="s">
        <v>1</v>
      </c>
      <c r="I399" s="161"/>
      <c r="L399" s="158"/>
      <c r="M399" s="162"/>
      <c r="T399" s="163"/>
      <c r="AT399" s="159" t="s">
        <v>163</v>
      </c>
      <c r="AU399" s="159" t="s">
        <v>161</v>
      </c>
      <c r="AV399" s="14" t="s">
        <v>86</v>
      </c>
      <c r="AW399" s="14" t="s">
        <v>34</v>
      </c>
      <c r="AX399" s="14" t="s">
        <v>78</v>
      </c>
      <c r="AY399" s="159" t="s">
        <v>155</v>
      </c>
    </row>
    <row r="400" spans="2:65" s="12" customFormat="1">
      <c r="B400" s="143"/>
      <c r="D400" s="144" t="s">
        <v>163</v>
      </c>
      <c r="E400" s="145" t="s">
        <v>1</v>
      </c>
      <c r="F400" s="146" t="s">
        <v>631</v>
      </c>
      <c r="H400" s="147">
        <v>12.94</v>
      </c>
      <c r="I400" s="148"/>
      <c r="L400" s="143"/>
      <c r="M400" s="149"/>
      <c r="T400" s="150"/>
      <c r="AT400" s="145" t="s">
        <v>163</v>
      </c>
      <c r="AU400" s="145" t="s">
        <v>161</v>
      </c>
      <c r="AV400" s="12" t="s">
        <v>161</v>
      </c>
      <c r="AW400" s="12" t="s">
        <v>34</v>
      </c>
      <c r="AX400" s="12" t="s">
        <v>78</v>
      </c>
      <c r="AY400" s="145" t="s">
        <v>155</v>
      </c>
    </row>
    <row r="401" spans="2:65" s="12" customFormat="1">
      <c r="B401" s="143"/>
      <c r="D401" s="144" t="s">
        <v>163</v>
      </c>
      <c r="E401" s="145" t="s">
        <v>1</v>
      </c>
      <c r="F401" s="146" t="s">
        <v>632</v>
      </c>
      <c r="H401" s="147">
        <v>2.0499999999999998</v>
      </c>
      <c r="I401" s="148"/>
      <c r="L401" s="143"/>
      <c r="M401" s="149"/>
      <c r="T401" s="150"/>
      <c r="AT401" s="145" t="s">
        <v>163</v>
      </c>
      <c r="AU401" s="145" t="s">
        <v>161</v>
      </c>
      <c r="AV401" s="12" t="s">
        <v>161</v>
      </c>
      <c r="AW401" s="12" t="s">
        <v>34</v>
      </c>
      <c r="AX401" s="12" t="s">
        <v>78</v>
      </c>
      <c r="AY401" s="145" t="s">
        <v>155</v>
      </c>
    </row>
    <row r="402" spans="2:65" s="14" customFormat="1">
      <c r="B402" s="158"/>
      <c r="D402" s="144" t="s">
        <v>163</v>
      </c>
      <c r="E402" s="159" t="s">
        <v>1</v>
      </c>
      <c r="F402" s="160" t="s">
        <v>213</v>
      </c>
      <c r="H402" s="159" t="s">
        <v>1</v>
      </c>
      <c r="I402" s="161"/>
      <c r="L402" s="158"/>
      <c r="M402" s="162"/>
      <c r="T402" s="163"/>
      <c r="AT402" s="159" t="s">
        <v>163</v>
      </c>
      <c r="AU402" s="159" t="s">
        <v>161</v>
      </c>
      <c r="AV402" s="14" t="s">
        <v>86</v>
      </c>
      <c r="AW402" s="14" t="s">
        <v>34</v>
      </c>
      <c r="AX402" s="14" t="s">
        <v>78</v>
      </c>
      <c r="AY402" s="159" t="s">
        <v>155</v>
      </c>
    </row>
    <row r="403" spans="2:65" s="12" customFormat="1">
      <c r="B403" s="143"/>
      <c r="D403" s="144" t="s">
        <v>163</v>
      </c>
      <c r="E403" s="145" t="s">
        <v>1</v>
      </c>
      <c r="F403" s="146" t="s">
        <v>633</v>
      </c>
      <c r="H403" s="147">
        <v>4.6399999999999997</v>
      </c>
      <c r="I403" s="148"/>
      <c r="L403" s="143"/>
      <c r="M403" s="149"/>
      <c r="T403" s="150"/>
      <c r="AT403" s="145" t="s">
        <v>163</v>
      </c>
      <c r="AU403" s="145" t="s">
        <v>161</v>
      </c>
      <c r="AV403" s="12" t="s">
        <v>161</v>
      </c>
      <c r="AW403" s="12" t="s">
        <v>34</v>
      </c>
      <c r="AX403" s="12" t="s">
        <v>78</v>
      </c>
      <c r="AY403" s="145" t="s">
        <v>155</v>
      </c>
    </row>
    <row r="404" spans="2:65" s="13" customFormat="1">
      <c r="B404" s="151"/>
      <c r="D404" s="144" t="s">
        <v>163</v>
      </c>
      <c r="E404" s="152" t="s">
        <v>1</v>
      </c>
      <c r="F404" s="153" t="s">
        <v>167</v>
      </c>
      <c r="H404" s="154">
        <v>19.63</v>
      </c>
      <c r="I404" s="155"/>
      <c r="L404" s="151"/>
      <c r="M404" s="156"/>
      <c r="T404" s="157"/>
      <c r="AT404" s="152" t="s">
        <v>163</v>
      </c>
      <c r="AU404" s="152" t="s">
        <v>161</v>
      </c>
      <c r="AV404" s="13" t="s">
        <v>160</v>
      </c>
      <c r="AW404" s="13" t="s">
        <v>34</v>
      </c>
      <c r="AX404" s="13" t="s">
        <v>86</v>
      </c>
      <c r="AY404" s="152" t="s">
        <v>155</v>
      </c>
    </row>
    <row r="405" spans="2:65" s="1" customFormat="1" ht="24.2" customHeight="1">
      <c r="B405" s="31"/>
      <c r="C405" s="129" t="s">
        <v>634</v>
      </c>
      <c r="D405" s="129" t="s">
        <v>157</v>
      </c>
      <c r="E405" s="130" t="s">
        <v>635</v>
      </c>
      <c r="F405" s="131" t="s">
        <v>636</v>
      </c>
      <c r="G405" s="132" t="s">
        <v>90</v>
      </c>
      <c r="H405" s="133">
        <v>5.0759999999999996</v>
      </c>
      <c r="I405" s="134"/>
      <c r="J405" s="135">
        <f>ROUND(I405*H405,2)</f>
        <v>0</v>
      </c>
      <c r="K405" s="136"/>
      <c r="L405" s="31"/>
      <c r="M405" s="137" t="s">
        <v>1</v>
      </c>
      <c r="N405" s="138" t="s">
        <v>44</v>
      </c>
      <c r="P405" s="139">
        <f>O405*H405</f>
        <v>0</v>
      </c>
      <c r="Q405" s="139">
        <v>6.3499999999999997E-3</v>
      </c>
      <c r="R405" s="139">
        <f>Q405*H405</f>
        <v>3.2232599999999993E-2</v>
      </c>
      <c r="S405" s="139">
        <v>0</v>
      </c>
      <c r="T405" s="140">
        <f>S405*H405</f>
        <v>0</v>
      </c>
      <c r="AR405" s="141" t="s">
        <v>241</v>
      </c>
      <c r="AT405" s="141" t="s">
        <v>157</v>
      </c>
      <c r="AU405" s="141" t="s">
        <v>161</v>
      </c>
      <c r="AY405" s="16" t="s">
        <v>155</v>
      </c>
      <c r="BE405" s="142">
        <f>IF(N405="základní",J405,0)</f>
        <v>0</v>
      </c>
      <c r="BF405" s="142">
        <f>IF(N405="snížená",J405,0)</f>
        <v>0</v>
      </c>
      <c r="BG405" s="142">
        <f>IF(N405="zákl. přenesená",J405,0)</f>
        <v>0</v>
      </c>
      <c r="BH405" s="142">
        <f>IF(N405="sníž. přenesená",J405,0)</f>
        <v>0</v>
      </c>
      <c r="BI405" s="142">
        <f>IF(N405="nulová",J405,0)</f>
        <v>0</v>
      </c>
      <c r="BJ405" s="16" t="s">
        <v>161</v>
      </c>
      <c r="BK405" s="142">
        <f>ROUND(I405*H405,2)</f>
        <v>0</v>
      </c>
      <c r="BL405" s="16" t="s">
        <v>241</v>
      </c>
      <c r="BM405" s="141" t="s">
        <v>637</v>
      </c>
    </row>
    <row r="406" spans="2:65" s="12" customFormat="1">
      <c r="B406" s="143"/>
      <c r="D406" s="144" t="s">
        <v>163</v>
      </c>
      <c r="E406" s="145" t="s">
        <v>1</v>
      </c>
      <c r="F406" s="146" t="s">
        <v>93</v>
      </c>
      <c r="H406" s="147">
        <v>5.0759999999999996</v>
      </c>
      <c r="I406" s="148"/>
      <c r="L406" s="143"/>
      <c r="M406" s="149"/>
      <c r="T406" s="150"/>
      <c r="AT406" s="145" t="s">
        <v>163</v>
      </c>
      <c r="AU406" s="145" t="s">
        <v>161</v>
      </c>
      <c r="AV406" s="12" t="s">
        <v>161</v>
      </c>
      <c r="AW406" s="12" t="s">
        <v>34</v>
      </c>
      <c r="AX406" s="12" t="s">
        <v>86</v>
      </c>
      <c r="AY406" s="145" t="s">
        <v>155</v>
      </c>
    </row>
    <row r="407" spans="2:65" s="1" customFormat="1" ht="33" customHeight="1">
      <c r="B407" s="31"/>
      <c r="C407" s="164" t="s">
        <v>638</v>
      </c>
      <c r="D407" s="164" t="s">
        <v>335</v>
      </c>
      <c r="E407" s="165" t="s">
        <v>639</v>
      </c>
      <c r="F407" s="166" t="s">
        <v>640</v>
      </c>
      <c r="G407" s="167" t="s">
        <v>90</v>
      </c>
      <c r="H407" s="168">
        <v>5.5839999999999996</v>
      </c>
      <c r="I407" s="169"/>
      <c r="J407" s="170">
        <f>ROUND(I407*H407,2)</f>
        <v>0</v>
      </c>
      <c r="K407" s="171"/>
      <c r="L407" s="172"/>
      <c r="M407" s="173" t="s">
        <v>1</v>
      </c>
      <c r="N407" s="174" t="s">
        <v>44</v>
      </c>
      <c r="P407" s="139">
        <f>O407*H407</f>
        <v>0</v>
      </c>
      <c r="Q407" s="139">
        <v>2.1999999999999999E-2</v>
      </c>
      <c r="R407" s="139">
        <f>Q407*H407</f>
        <v>0.12284799999999998</v>
      </c>
      <c r="S407" s="139">
        <v>0</v>
      </c>
      <c r="T407" s="140">
        <f>S407*H407</f>
        <v>0</v>
      </c>
      <c r="AR407" s="141" t="s">
        <v>334</v>
      </c>
      <c r="AT407" s="141" t="s">
        <v>335</v>
      </c>
      <c r="AU407" s="141" t="s">
        <v>161</v>
      </c>
      <c r="AY407" s="16" t="s">
        <v>155</v>
      </c>
      <c r="BE407" s="142">
        <f>IF(N407="základní",J407,0)</f>
        <v>0</v>
      </c>
      <c r="BF407" s="142">
        <f>IF(N407="snížená",J407,0)</f>
        <v>0</v>
      </c>
      <c r="BG407" s="142">
        <f>IF(N407="zákl. přenesená",J407,0)</f>
        <v>0</v>
      </c>
      <c r="BH407" s="142">
        <f>IF(N407="sníž. přenesená",J407,0)</f>
        <v>0</v>
      </c>
      <c r="BI407" s="142">
        <f>IF(N407="nulová",J407,0)</f>
        <v>0</v>
      </c>
      <c r="BJ407" s="16" t="s">
        <v>161</v>
      </c>
      <c r="BK407" s="142">
        <f>ROUND(I407*H407,2)</f>
        <v>0</v>
      </c>
      <c r="BL407" s="16" t="s">
        <v>241</v>
      </c>
      <c r="BM407" s="141" t="s">
        <v>641</v>
      </c>
    </row>
    <row r="408" spans="2:65" s="12" customFormat="1">
      <c r="B408" s="143"/>
      <c r="D408" s="144" t="s">
        <v>163</v>
      </c>
      <c r="E408" s="145" t="s">
        <v>1</v>
      </c>
      <c r="F408" s="146" t="s">
        <v>93</v>
      </c>
      <c r="H408" s="147">
        <v>5.0759999999999996</v>
      </c>
      <c r="I408" s="148"/>
      <c r="L408" s="143"/>
      <c r="M408" s="149"/>
      <c r="T408" s="150"/>
      <c r="AT408" s="145" t="s">
        <v>163</v>
      </c>
      <c r="AU408" s="145" t="s">
        <v>161</v>
      </c>
      <c r="AV408" s="12" t="s">
        <v>161</v>
      </c>
      <c r="AW408" s="12" t="s">
        <v>34</v>
      </c>
      <c r="AX408" s="12" t="s">
        <v>86</v>
      </c>
      <c r="AY408" s="145" t="s">
        <v>155</v>
      </c>
    </row>
    <row r="409" spans="2:65" s="12" customFormat="1">
      <c r="B409" s="143"/>
      <c r="D409" s="144" t="s">
        <v>163</v>
      </c>
      <c r="F409" s="146" t="s">
        <v>642</v>
      </c>
      <c r="H409" s="147">
        <v>5.5839999999999996</v>
      </c>
      <c r="I409" s="148"/>
      <c r="L409" s="143"/>
      <c r="M409" s="149"/>
      <c r="T409" s="150"/>
      <c r="AT409" s="145" t="s">
        <v>163</v>
      </c>
      <c r="AU409" s="145" t="s">
        <v>161</v>
      </c>
      <c r="AV409" s="12" t="s">
        <v>161</v>
      </c>
      <c r="AW409" s="12" t="s">
        <v>4</v>
      </c>
      <c r="AX409" s="12" t="s">
        <v>86</v>
      </c>
      <c r="AY409" s="145" t="s">
        <v>155</v>
      </c>
    </row>
    <row r="410" spans="2:65" s="1" customFormat="1" ht="16.5" customHeight="1">
      <c r="B410" s="31"/>
      <c r="C410" s="129" t="s">
        <v>643</v>
      </c>
      <c r="D410" s="129" t="s">
        <v>157</v>
      </c>
      <c r="E410" s="130" t="s">
        <v>644</v>
      </c>
      <c r="F410" s="131" t="s">
        <v>645</v>
      </c>
      <c r="G410" s="132" t="s">
        <v>231</v>
      </c>
      <c r="H410" s="133">
        <v>11.64</v>
      </c>
      <c r="I410" s="134"/>
      <c r="J410" s="135">
        <f>ROUND(I410*H410,2)</f>
        <v>0</v>
      </c>
      <c r="K410" s="136"/>
      <c r="L410" s="31"/>
      <c r="M410" s="137" t="s">
        <v>1</v>
      </c>
      <c r="N410" s="138" t="s">
        <v>44</v>
      </c>
      <c r="P410" s="139">
        <f>O410*H410</f>
        <v>0</v>
      </c>
      <c r="Q410" s="139">
        <v>3.0000000000000001E-5</v>
      </c>
      <c r="R410" s="139">
        <f>Q410*H410</f>
        <v>3.4920000000000003E-4</v>
      </c>
      <c r="S410" s="139">
        <v>0</v>
      </c>
      <c r="T410" s="140">
        <f>S410*H410</f>
        <v>0</v>
      </c>
      <c r="AR410" s="141" t="s">
        <v>241</v>
      </c>
      <c r="AT410" s="141" t="s">
        <v>157</v>
      </c>
      <c r="AU410" s="141" t="s">
        <v>161</v>
      </c>
      <c r="AY410" s="16" t="s">
        <v>155</v>
      </c>
      <c r="BE410" s="142">
        <f>IF(N410="základní",J410,0)</f>
        <v>0</v>
      </c>
      <c r="BF410" s="142">
        <f>IF(N410="snížená",J410,0)</f>
        <v>0</v>
      </c>
      <c r="BG410" s="142">
        <f>IF(N410="zákl. přenesená",J410,0)</f>
        <v>0</v>
      </c>
      <c r="BH410" s="142">
        <f>IF(N410="sníž. přenesená",J410,0)</f>
        <v>0</v>
      </c>
      <c r="BI410" s="142">
        <f>IF(N410="nulová",J410,0)</f>
        <v>0</v>
      </c>
      <c r="BJ410" s="16" t="s">
        <v>161</v>
      </c>
      <c r="BK410" s="142">
        <f>ROUND(I410*H410,2)</f>
        <v>0</v>
      </c>
      <c r="BL410" s="16" t="s">
        <v>241</v>
      </c>
      <c r="BM410" s="141" t="s">
        <v>646</v>
      </c>
    </row>
    <row r="411" spans="2:65" s="14" customFormat="1">
      <c r="B411" s="158"/>
      <c r="D411" s="144" t="s">
        <v>163</v>
      </c>
      <c r="E411" s="159" t="s">
        <v>1</v>
      </c>
      <c r="F411" s="160" t="s">
        <v>647</v>
      </c>
      <c r="H411" s="159" t="s">
        <v>1</v>
      </c>
      <c r="I411" s="161"/>
      <c r="L411" s="158"/>
      <c r="M411" s="162"/>
      <c r="T411" s="163"/>
      <c r="AT411" s="159" t="s">
        <v>163</v>
      </c>
      <c r="AU411" s="159" t="s">
        <v>161</v>
      </c>
      <c r="AV411" s="14" t="s">
        <v>86</v>
      </c>
      <c r="AW411" s="14" t="s">
        <v>34</v>
      </c>
      <c r="AX411" s="14" t="s">
        <v>78</v>
      </c>
      <c r="AY411" s="159" t="s">
        <v>155</v>
      </c>
    </row>
    <row r="412" spans="2:65" s="12" customFormat="1">
      <c r="B412" s="143"/>
      <c r="D412" s="144" t="s">
        <v>163</v>
      </c>
      <c r="E412" s="145" t="s">
        <v>1</v>
      </c>
      <c r="F412" s="146" t="s">
        <v>648</v>
      </c>
      <c r="H412" s="147">
        <v>7</v>
      </c>
      <c r="I412" s="148"/>
      <c r="L412" s="143"/>
      <c r="M412" s="149"/>
      <c r="T412" s="150"/>
      <c r="AT412" s="145" t="s">
        <v>163</v>
      </c>
      <c r="AU412" s="145" t="s">
        <v>161</v>
      </c>
      <c r="AV412" s="12" t="s">
        <v>161</v>
      </c>
      <c r="AW412" s="12" t="s">
        <v>34</v>
      </c>
      <c r="AX412" s="12" t="s">
        <v>78</v>
      </c>
      <c r="AY412" s="145" t="s">
        <v>155</v>
      </c>
    </row>
    <row r="413" spans="2:65" s="14" customFormat="1">
      <c r="B413" s="158"/>
      <c r="D413" s="144" t="s">
        <v>163</v>
      </c>
      <c r="E413" s="159" t="s">
        <v>1</v>
      </c>
      <c r="F413" s="160" t="s">
        <v>213</v>
      </c>
      <c r="H413" s="159" t="s">
        <v>1</v>
      </c>
      <c r="I413" s="161"/>
      <c r="L413" s="158"/>
      <c r="M413" s="162"/>
      <c r="T413" s="163"/>
      <c r="AT413" s="159" t="s">
        <v>163</v>
      </c>
      <c r="AU413" s="159" t="s">
        <v>161</v>
      </c>
      <c r="AV413" s="14" t="s">
        <v>86</v>
      </c>
      <c r="AW413" s="14" t="s">
        <v>34</v>
      </c>
      <c r="AX413" s="14" t="s">
        <v>78</v>
      </c>
      <c r="AY413" s="159" t="s">
        <v>155</v>
      </c>
    </row>
    <row r="414" spans="2:65" s="12" customFormat="1">
      <c r="B414" s="143"/>
      <c r="D414" s="144" t="s">
        <v>163</v>
      </c>
      <c r="E414" s="145" t="s">
        <v>1</v>
      </c>
      <c r="F414" s="146" t="s">
        <v>633</v>
      </c>
      <c r="H414" s="147">
        <v>4.6399999999999997</v>
      </c>
      <c r="I414" s="148"/>
      <c r="L414" s="143"/>
      <c r="M414" s="149"/>
      <c r="T414" s="150"/>
      <c r="AT414" s="145" t="s">
        <v>163</v>
      </c>
      <c r="AU414" s="145" t="s">
        <v>161</v>
      </c>
      <c r="AV414" s="12" t="s">
        <v>161</v>
      </c>
      <c r="AW414" s="12" t="s">
        <v>34</v>
      </c>
      <c r="AX414" s="12" t="s">
        <v>78</v>
      </c>
      <c r="AY414" s="145" t="s">
        <v>155</v>
      </c>
    </row>
    <row r="415" spans="2:65" s="13" customFormat="1">
      <c r="B415" s="151"/>
      <c r="D415" s="144" t="s">
        <v>163</v>
      </c>
      <c r="E415" s="152" t="s">
        <v>1</v>
      </c>
      <c r="F415" s="153" t="s">
        <v>167</v>
      </c>
      <c r="H415" s="154">
        <v>11.64</v>
      </c>
      <c r="I415" s="155"/>
      <c r="L415" s="151"/>
      <c r="M415" s="156"/>
      <c r="T415" s="157"/>
      <c r="AT415" s="152" t="s">
        <v>163</v>
      </c>
      <c r="AU415" s="152" t="s">
        <v>161</v>
      </c>
      <c r="AV415" s="13" t="s">
        <v>160</v>
      </c>
      <c r="AW415" s="13" t="s">
        <v>34</v>
      </c>
      <c r="AX415" s="13" t="s">
        <v>86</v>
      </c>
      <c r="AY415" s="152" t="s">
        <v>155</v>
      </c>
    </row>
    <row r="416" spans="2:65" s="1" customFormat="1" ht="24.2" customHeight="1">
      <c r="B416" s="31"/>
      <c r="C416" s="129" t="s">
        <v>649</v>
      </c>
      <c r="D416" s="129" t="s">
        <v>157</v>
      </c>
      <c r="E416" s="130" t="s">
        <v>650</v>
      </c>
      <c r="F416" s="131" t="s">
        <v>651</v>
      </c>
      <c r="G416" s="132" t="s">
        <v>291</v>
      </c>
      <c r="H416" s="133">
        <v>0.157</v>
      </c>
      <c r="I416" s="134"/>
      <c r="J416" s="135">
        <f>ROUND(I416*H416,2)</f>
        <v>0</v>
      </c>
      <c r="K416" s="136"/>
      <c r="L416" s="31"/>
      <c r="M416" s="137" t="s">
        <v>1</v>
      </c>
      <c r="N416" s="138" t="s">
        <v>44</v>
      </c>
      <c r="P416" s="139">
        <f>O416*H416</f>
        <v>0</v>
      </c>
      <c r="Q416" s="139">
        <v>0</v>
      </c>
      <c r="R416" s="139">
        <f>Q416*H416</f>
        <v>0</v>
      </c>
      <c r="S416" s="139">
        <v>0</v>
      </c>
      <c r="T416" s="140">
        <f>S416*H416</f>
        <v>0</v>
      </c>
      <c r="AR416" s="141" t="s">
        <v>241</v>
      </c>
      <c r="AT416" s="141" t="s">
        <v>157</v>
      </c>
      <c r="AU416" s="141" t="s">
        <v>161</v>
      </c>
      <c r="AY416" s="16" t="s">
        <v>155</v>
      </c>
      <c r="BE416" s="142">
        <f>IF(N416="základní",J416,0)</f>
        <v>0</v>
      </c>
      <c r="BF416" s="142">
        <f>IF(N416="snížená",J416,0)</f>
        <v>0</v>
      </c>
      <c r="BG416" s="142">
        <f>IF(N416="zákl. přenesená",J416,0)</f>
        <v>0</v>
      </c>
      <c r="BH416" s="142">
        <f>IF(N416="sníž. přenesená",J416,0)</f>
        <v>0</v>
      </c>
      <c r="BI416" s="142">
        <f>IF(N416="nulová",J416,0)</f>
        <v>0</v>
      </c>
      <c r="BJ416" s="16" t="s">
        <v>161</v>
      </c>
      <c r="BK416" s="142">
        <f>ROUND(I416*H416,2)</f>
        <v>0</v>
      </c>
      <c r="BL416" s="16" t="s">
        <v>241</v>
      </c>
      <c r="BM416" s="141" t="s">
        <v>652</v>
      </c>
    </row>
    <row r="417" spans="2:65" s="11" customFormat="1" ht="22.9" customHeight="1">
      <c r="B417" s="117"/>
      <c r="D417" s="118" t="s">
        <v>77</v>
      </c>
      <c r="E417" s="127" t="s">
        <v>653</v>
      </c>
      <c r="F417" s="127" t="s">
        <v>654</v>
      </c>
      <c r="I417" s="120"/>
      <c r="J417" s="128">
        <f>BK417</f>
        <v>0</v>
      </c>
      <c r="L417" s="117"/>
      <c r="M417" s="122"/>
      <c r="P417" s="123">
        <f>SUM(P418:P423)</f>
        <v>0</v>
      </c>
      <c r="R417" s="123">
        <f>SUM(R418:R423)</f>
        <v>0</v>
      </c>
      <c r="T417" s="124">
        <f>SUM(T418:T423)</f>
        <v>0.92297600000000002</v>
      </c>
      <c r="AR417" s="118" t="s">
        <v>161</v>
      </c>
      <c r="AT417" s="125" t="s">
        <v>77</v>
      </c>
      <c r="AU417" s="125" t="s">
        <v>86</v>
      </c>
      <c r="AY417" s="118" t="s">
        <v>155</v>
      </c>
      <c r="BK417" s="126">
        <f>SUM(BK418:BK423)</f>
        <v>0</v>
      </c>
    </row>
    <row r="418" spans="2:65" s="1" customFormat="1" ht="24.2" customHeight="1">
      <c r="B418" s="31"/>
      <c r="C418" s="129" t="s">
        <v>655</v>
      </c>
      <c r="D418" s="129" t="s">
        <v>157</v>
      </c>
      <c r="E418" s="130" t="s">
        <v>656</v>
      </c>
      <c r="F418" s="131" t="s">
        <v>657</v>
      </c>
      <c r="G418" s="132" t="s">
        <v>90</v>
      </c>
      <c r="H418" s="133">
        <v>28.843</v>
      </c>
      <c r="I418" s="134"/>
      <c r="J418" s="135">
        <f>ROUND(I418*H418,2)</f>
        <v>0</v>
      </c>
      <c r="K418" s="136"/>
      <c r="L418" s="31"/>
      <c r="M418" s="137" t="s">
        <v>1</v>
      </c>
      <c r="N418" s="138" t="s">
        <v>44</v>
      </c>
      <c r="P418" s="139">
        <f>O418*H418</f>
        <v>0</v>
      </c>
      <c r="Q418" s="139">
        <v>0</v>
      </c>
      <c r="R418" s="139">
        <f>Q418*H418</f>
        <v>0</v>
      </c>
      <c r="S418" s="139">
        <v>2.5000000000000001E-2</v>
      </c>
      <c r="T418" s="140">
        <f>S418*H418</f>
        <v>0.72107500000000002</v>
      </c>
      <c r="AR418" s="141" t="s">
        <v>241</v>
      </c>
      <c r="AT418" s="141" t="s">
        <v>157</v>
      </c>
      <c r="AU418" s="141" t="s">
        <v>161</v>
      </c>
      <c r="AY418" s="16" t="s">
        <v>155</v>
      </c>
      <c r="BE418" s="142">
        <f>IF(N418="základní",J418,0)</f>
        <v>0</v>
      </c>
      <c r="BF418" s="142">
        <f>IF(N418="snížená",J418,0)</f>
        <v>0</v>
      </c>
      <c r="BG418" s="142">
        <f>IF(N418="zákl. přenesená",J418,0)</f>
        <v>0</v>
      </c>
      <c r="BH418" s="142">
        <f>IF(N418="sníž. přenesená",J418,0)</f>
        <v>0</v>
      </c>
      <c r="BI418" s="142">
        <f>IF(N418="nulová",J418,0)</f>
        <v>0</v>
      </c>
      <c r="BJ418" s="16" t="s">
        <v>161</v>
      </c>
      <c r="BK418" s="142">
        <f>ROUND(I418*H418,2)</f>
        <v>0</v>
      </c>
      <c r="BL418" s="16" t="s">
        <v>241</v>
      </c>
      <c r="BM418" s="141" t="s">
        <v>658</v>
      </c>
    </row>
    <row r="419" spans="2:65" s="12" customFormat="1">
      <c r="B419" s="143"/>
      <c r="D419" s="144" t="s">
        <v>163</v>
      </c>
      <c r="E419" s="145" t="s">
        <v>1</v>
      </c>
      <c r="F419" s="146" t="s">
        <v>88</v>
      </c>
      <c r="H419" s="147">
        <v>28.843</v>
      </c>
      <c r="I419" s="148"/>
      <c r="L419" s="143"/>
      <c r="M419" s="149"/>
      <c r="T419" s="150"/>
      <c r="AT419" s="145" t="s">
        <v>163</v>
      </c>
      <c r="AU419" s="145" t="s">
        <v>161</v>
      </c>
      <c r="AV419" s="12" t="s">
        <v>161</v>
      </c>
      <c r="AW419" s="12" t="s">
        <v>34</v>
      </c>
      <c r="AX419" s="12" t="s">
        <v>86</v>
      </c>
      <c r="AY419" s="145" t="s">
        <v>155</v>
      </c>
    </row>
    <row r="420" spans="2:65" s="1" customFormat="1" ht="21.75" customHeight="1">
      <c r="B420" s="31"/>
      <c r="C420" s="129" t="s">
        <v>659</v>
      </c>
      <c r="D420" s="129" t="s">
        <v>157</v>
      </c>
      <c r="E420" s="130" t="s">
        <v>660</v>
      </c>
      <c r="F420" s="131" t="s">
        <v>661</v>
      </c>
      <c r="G420" s="132" t="s">
        <v>90</v>
      </c>
      <c r="H420" s="133">
        <v>28.843</v>
      </c>
      <c r="I420" s="134"/>
      <c r="J420" s="135">
        <f>ROUND(I420*H420,2)</f>
        <v>0</v>
      </c>
      <c r="K420" s="136"/>
      <c r="L420" s="31"/>
      <c r="M420" s="137" t="s">
        <v>1</v>
      </c>
      <c r="N420" s="138" t="s">
        <v>44</v>
      </c>
      <c r="P420" s="139">
        <f>O420*H420</f>
        <v>0</v>
      </c>
      <c r="Q420" s="139">
        <v>0</v>
      </c>
      <c r="R420" s="139">
        <f>Q420*H420</f>
        <v>0</v>
      </c>
      <c r="S420" s="139">
        <v>7.0000000000000001E-3</v>
      </c>
      <c r="T420" s="140">
        <f>S420*H420</f>
        <v>0.201901</v>
      </c>
      <c r="AR420" s="141" t="s">
        <v>241</v>
      </c>
      <c r="AT420" s="141" t="s">
        <v>157</v>
      </c>
      <c r="AU420" s="141" t="s">
        <v>161</v>
      </c>
      <c r="AY420" s="16" t="s">
        <v>155</v>
      </c>
      <c r="BE420" s="142">
        <f>IF(N420="základní",J420,0)</f>
        <v>0</v>
      </c>
      <c r="BF420" s="142">
        <f>IF(N420="snížená",J420,0)</f>
        <v>0</v>
      </c>
      <c r="BG420" s="142">
        <f>IF(N420="zákl. přenesená",J420,0)</f>
        <v>0</v>
      </c>
      <c r="BH420" s="142">
        <f>IF(N420="sníž. přenesená",J420,0)</f>
        <v>0</v>
      </c>
      <c r="BI420" s="142">
        <f>IF(N420="nulová",J420,0)</f>
        <v>0</v>
      </c>
      <c r="BJ420" s="16" t="s">
        <v>161</v>
      </c>
      <c r="BK420" s="142">
        <f>ROUND(I420*H420,2)</f>
        <v>0</v>
      </c>
      <c r="BL420" s="16" t="s">
        <v>241</v>
      </c>
      <c r="BM420" s="141" t="s">
        <v>662</v>
      </c>
    </row>
    <row r="421" spans="2:65" s="12" customFormat="1">
      <c r="B421" s="143"/>
      <c r="D421" s="144" t="s">
        <v>163</v>
      </c>
      <c r="E421" s="145" t="s">
        <v>1</v>
      </c>
      <c r="F421" s="146" t="s">
        <v>663</v>
      </c>
      <c r="H421" s="147">
        <v>14.525</v>
      </c>
      <c r="I421" s="148"/>
      <c r="L421" s="143"/>
      <c r="M421" s="149"/>
      <c r="T421" s="150"/>
      <c r="AT421" s="145" t="s">
        <v>163</v>
      </c>
      <c r="AU421" s="145" t="s">
        <v>161</v>
      </c>
      <c r="AV421" s="12" t="s">
        <v>161</v>
      </c>
      <c r="AW421" s="12" t="s">
        <v>34</v>
      </c>
      <c r="AX421" s="12" t="s">
        <v>78</v>
      </c>
      <c r="AY421" s="145" t="s">
        <v>155</v>
      </c>
    </row>
    <row r="422" spans="2:65" s="12" customFormat="1">
      <c r="B422" s="143"/>
      <c r="D422" s="144" t="s">
        <v>163</v>
      </c>
      <c r="E422" s="145" t="s">
        <v>1</v>
      </c>
      <c r="F422" s="146" t="s">
        <v>664</v>
      </c>
      <c r="H422" s="147">
        <v>14.318</v>
      </c>
      <c r="I422" s="148"/>
      <c r="L422" s="143"/>
      <c r="M422" s="149"/>
      <c r="T422" s="150"/>
      <c r="AT422" s="145" t="s">
        <v>163</v>
      </c>
      <c r="AU422" s="145" t="s">
        <v>161</v>
      </c>
      <c r="AV422" s="12" t="s">
        <v>161</v>
      </c>
      <c r="AW422" s="12" t="s">
        <v>34</v>
      </c>
      <c r="AX422" s="12" t="s">
        <v>78</v>
      </c>
      <c r="AY422" s="145" t="s">
        <v>155</v>
      </c>
    </row>
    <row r="423" spans="2:65" s="13" customFormat="1">
      <c r="B423" s="151"/>
      <c r="D423" s="144" t="s">
        <v>163</v>
      </c>
      <c r="E423" s="152" t="s">
        <v>1</v>
      </c>
      <c r="F423" s="153" t="s">
        <v>167</v>
      </c>
      <c r="H423" s="154">
        <v>28.843</v>
      </c>
      <c r="I423" s="155"/>
      <c r="L423" s="151"/>
      <c r="M423" s="156"/>
      <c r="T423" s="157"/>
      <c r="AT423" s="152" t="s">
        <v>163</v>
      </c>
      <c r="AU423" s="152" t="s">
        <v>161</v>
      </c>
      <c r="AV423" s="13" t="s">
        <v>160</v>
      </c>
      <c r="AW423" s="13" t="s">
        <v>34</v>
      </c>
      <c r="AX423" s="13" t="s">
        <v>86</v>
      </c>
      <c r="AY423" s="152" t="s">
        <v>155</v>
      </c>
    </row>
    <row r="424" spans="2:65" s="11" customFormat="1" ht="22.9" customHeight="1">
      <c r="B424" s="117"/>
      <c r="D424" s="118" t="s">
        <v>77</v>
      </c>
      <c r="E424" s="127" t="s">
        <v>665</v>
      </c>
      <c r="F424" s="127" t="s">
        <v>666</v>
      </c>
      <c r="I424" s="120"/>
      <c r="J424" s="128">
        <f>BK424</f>
        <v>0</v>
      </c>
      <c r="L424" s="117"/>
      <c r="M424" s="122"/>
      <c r="P424" s="123">
        <f>SUM(P425:P472)</f>
        <v>0</v>
      </c>
      <c r="R424" s="123">
        <f>SUM(R425:R472)</f>
        <v>0.17359927999999999</v>
      </c>
      <c r="T424" s="124">
        <f>SUM(T425:T472)</f>
        <v>8.5151999999999992E-2</v>
      </c>
      <c r="AR424" s="118" t="s">
        <v>161</v>
      </c>
      <c r="AT424" s="125" t="s">
        <v>77</v>
      </c>
      <c r="AU424" s="125" t="s">
        <v>86</v>
      </c>
      <c r="AY424" s="118" t="s">
        <v>155</v>
      </c>
      <c r="BK424" s="126">
        <f>SUM(BK425:BK472)</f>
        <v>0</v>
      </c>
    </row>
    <row r="425" spans="2:65" s="1" customFormat="1" ht="21.75" customHeight="1">
      <c r="B425" s="31"/>
      <c r="C425" s="129" t="s">
        <v>667</v>
      </c>
      <c r="D425" s="129" t="s">
        <v>157</v>
      </c>
      <c r="E425" s="130" t="s">
        <v>668</v>
      </c>
      <c r="F425" s="131" t="s">
        <v>669</v>
      </c>
      <c r="G425" s="132" t="s">
        <v>90</v>
      </c>
      <c r="H425" s="133">
        <v>60.386000000000003</v>
      </c>
      <c r="I425" s="134"/>
      <c r="J425" s="135">
        <f>ROUND(I425*H425,2)</f>
        <v>0</v>
      </c>
      <c r="K425" s="136"/>
      <c r="L425" s="31"/>
      <c r="M425" s="137" t="s">
        <v>1</v>
      </c>
      <c r="N425" s="138" t="s">
        <v>44</v>
      </c>
      <c r="P425" s="139">
        <f>O425*H425</f>
        <v>0</v>
      </c>
      <c r="Q425" s="139">
        <v>0</v>
      </c>
      <c r="R425" s="139">
        <f>Q425*H425</f>
        <v>0</v>
      </c>
      <c r="S425" s="139">
        <v>0</v>
      </c>
      <c r="T425" s="140">
        <f>S425*H425</f>
        <v>0</v>
      </c>
      <c r="AR425" s="141" t="s">
        <v>241</v>
      </c>
      <c r="AT425" s="141" t="s">
        <v>157</v>
      </c>
      <c r="AU425" s="141" t="s">
        <v>161</v>
      </c>
      <c r="AY425" s="16" t="s">
        <v>155</v>
      </c>
      <c r="BE425" s="142">
        <f>IF(N425="základní",J425,0)</f>
        <v>0</v>
      </c>
      <c r="BF425" s="142">
        <f>IF(N425="snížená",J425,0)</f>
        <v>0</v>
      </c>
      <c r="BG425" s="142">
        <f>IF(N425="zákl. přenesená",J425,0)</f>
        <v>0</v>
      </c>
      <c r="BH425" s="142">
        <f>IF(N425="sníž. přenesená",J425,0)</f>
        <v>0</v>
      </c>
      <c r="BI425" s="142">
        <f>IF(N425="nulová",J425,0)</f>
        <v>0</v>
      </c>
      <c r="BJ425" s="16" t="s">
        <v>161</v>
      </c>
      <c r="BK425" s="142">
        <f>ROUND(I425*H425,2)</f>
        <v>0</v>
      </c>
      <c r="BL425" s="16" t="s">
        <v>241</v>
      </c>
      <c r="BM425" s="141" t="s">
        <v>670</v>
      </c>
    </row>
    <row r="426" spans="2:65" s="12" customFormat="1">
      <c r="B426" s="143"/>
      <c r="D426" s="144" t="s">
        <v>163</v>
      </c>
      <c r="E426" s="145" t="s">
        <v>1</v>
      </c>
      <c r="F426" s="146" t="s">
        <v>100</v>
      </c>
      <c r="H426" s="147">
        <v>60.386000000000003</v>
      </c>
      <c r="I426" s="148"/>
      <c r="L426" s="143"/>
      <c r="M426" s="149"/>
      <c r="T426" s="150"/>
      <c r="AT426" s="145" t="s">
        <v>163</v>
      </c>
      <c r="AU426" s="145" t="s">
        <v>161</v>
      </c>
      <c r="AV426" s="12" t="s">
        <v>161</v>
      </c>
      <c r="AW426" s="12" t="s">
        <v>34</v>
      </c>
      <c r="AX426" s="12" t="s">
        <v>86</v>
      </c>
      <c r="AY426" s="145" t="s">
        <v>155</v>
      </c>
    </row>
    <row r="427" spans="2:65" s="1" customFormat="1" ht="16.5" customHeight="1">
      <c r="B427" s="31"/>
      <c r="C427" s="129" t="s">
        <v>671</v>
      </c>
      <c r="D427" s="129" t="s">
        <v>157</v>
      </c>
      <c r="E427" s="130" t="s">
        <v>672</v>
      </c>
      <c r="F427" s="131" t="s">
        <v>673</v>
      </c>
      <c r="G427" s="132" t="s">
        <v>90</v>
      </c>
      <c r="H427" s="133">
        <v>60.386000000000003</v>
      </c>
      <c r="I427" s="134"/>
      <c r="J427" s="135">
        <f>ROUND(I427*H427,2)</f>
        <v>0</v>
      </c>
      <c r="K427" s="136"/>
      <c r="L427" s="31"/>
      <c r="M427" s="137" t="s">
        <v>1</v>
      </c>
      <c r="N427" s="138" t="s">
        <v>44</v>
      </c>
      <c r="P427" s="139">
        <f>O427*H427</f>
        <v>0</v>
      </c>
      <c r="Q427" s="139">
        <v>0</v>
      </c>
      <c r="R427" s="139">
        <f>Q427*H427</f>
        <v>0</v>
      </c>
      <c r="S427" s="139">
        <v>0</v>
      </c>
      <c r="T427" s="140">
        <f>S427*H427</f>
        <v>0</v>
      </c>
      <c r="AR427" s="141" t="s">
        <v>241</v>
      </c>
      <c r="AT427" s="141" t="s">
        <v>157</v>
      </c>
      <c r="AU427" s="141" t="s">
        <v>161</v>
      </c>
      <c r="AY427" s="16" t="s">
        <v>155</v>
      </c>
      <c r="BE427" s="142">
        <f>IF(N427="základní",J427,0)</f>
        <v>0</v>
      </c>
      <c r="BF427" s="142">
        <f>IF(N427="snížená",J427,0)</f>
        <v>0</v>
      </c>
      <c r="BG427" s="142">
        <f>IF(N427="zákl. přenesená",J427,0)</f>
        <v>0</v>
      </c>
      <c r="BH427" s="142">
        <f>IF(N427="sníž. přenesená",J427,0)</f>
        <v>0</v>
      </c>
      <c r="BI427" s="142">
        <f>IF(N427="nulová",J427,0)</f>
        <v>0</v>
      </c>
      <c r="BJ427" s="16" t="s">
        <v>161</v>
      </c>
      <c r="BK427" s="142">
        <f>ROUND(I427*H427,2)</f>
        <v>0</v>
      </c>
      <c r="BL427" s="16" t="s">
        <v>241</v>
      </c>
      <c r="BM427" s="141" t="s">
        <v>674</v>
      </c>
    </row>
    <row r="428" spans="2:65" s="12" customFormat="1">
      <c r="B428" s="143"/>
      <c r="D428" s="144" t="s">
        <v>163</v>
      </c>
      <c r="E428" s="145" t="s">
        <v>1</v>
      </c>
      <c r="F428" s="146" t="s">
        <v>100</v>
      </c>
      <c r="H428" s="147">
        <v>60.386000000000003</v>
      </c>
      <c r="I428" s="148"/>
      <c r="L428" s="143"/>
      <c r="M428" s="149"/>
      <c r="T428" s="150"/>
      <c r="AT428" s="145" t="s">
        <v>163</v>
      </c>
      <c r="AU428" s="145" t="s">
        <v>161</v>
      </c>
      <c r="AV428" s="12" t="s">
        <v>161</v>
      </c>
      <c r="AW428" s="12" t="s">
        <v>34</v>
      </c>
      <c r="AX428" s="12" t="s">
        <v>86</v>
      </c>
      <c r="AY428" s="145" t="s">
        <v>155</v>
      </c>
    </row>
    <row r="429" spans="2:65" s="1" customFormat="1" ht="24.2" customHeight="1">
      <c r="B429" s="31"/>
      <c r="C429" s="129" t="s">
        <v>675</v>
      </c>
      <c r="D429" s="129" t="s">
        <v>157</v>
      </c>
      <c r="E429" s="130" t="s">
        <v>676</v>
      </c>
      <c r="F429" s="131" t="s">
        <v>677</v>
      </c>
      <c r="G429" s="132" t="s">
        <v>90</v>
      </c>
      <c r="H429" s="133">
        <v>65.706000000000003</v>
      </c>
      <c r="I429" s="134"/>
      <c r="J429" s="135">
        <f>ROUND(I429*H429,2)</f>
        <v>0</v>
      </c>
      <c r="K429" s="136"/>
      <c r="L429" s="31"/>
      <c r="M429" s="137" t="s">
        <v>1</v>
      </c>
      <c r="N429" s="138" t="s">
        <v>44</v>
      </c>
      <c r="P429" s="139">
        <f>O429*H429</f>
        <v>0</v>
      </c>
      <c r="Q429" s="139">
        <v>3.0000000000000001E-5</v>
      </c>
      <c r="R429" s="139">
        <f>Q429*H429</f>
        <v>1.9711800000000003E-3</v>
      </c>
      <c r="S429" s="139">
        <v>0</v>
      </c>
      <c r="T429" s="140">
        <f>S429*H429</f>
        <v>0</v>
      </c>
      <c r="AR429" s="141" t="s">
        <v>241</v>
      </c>
      <c r="AT429" s="141" t="s">
        <v>157</v>
      </c>
      <c r="AU429" s="141" t="s">
        <v>161</v>
      </c>
      <c r="AY429" s="16" t="s">
        <v>155</v>
      </c>
      <c r="BE429" s="142">
        <f>IF(N429="základní",J429,0)</f>
        <v>0</v>
      </c>
      <c r="BF429" s="142">
        <f>IF(N429="snížená",J429,0)</f>
        <v>0</v>
      </c>
      <c r="BG429" s="142">
        <f>IF(N429="zákl. přenesená",J429,0)</f>
        <v>0</v>
      </c>
      <c r="BH429" s="142">
        <f>IF(N429="sníž. přenesená",J429,0)</f>
        <v>0</v>
      </c>
      <c r="BI429" s="142">
        <f>IF(N429="nulová",J429,0)</f>
        <v>0</v>
      </c>
      <c r="BJ429" s="16" t="s">
        <v>161</v>
      </c>
      <c r="BK429" s="142">
        <f>ROUND(I429*H429,2)</f>
        <v>0</v>
      </c>
      <c r="BL429" s="16" t="s">
        <v>241</v>
      </c>
      <c r="BM429" s="141" t="s">
        <v>678</v>
      </c>
    </row>
    <row r="430" spans="2:65" s="12" customFormat="1">
      <c r="B430" s="143"/>
      <c r="D430" s="144" t="s">
        <v>163</v>
      </c>
      <c r="E430" s="145" t="s">
        <v>1</v>
      </c>
      <c r="F430" s="146" t="s">
        <v>100</v>
      </c>
      <c r="H430" s="147">
        <v>60.386000000000003</v>
      </c>
      <c r="I430" s="148"/>
      <c r="L430" s="143"/>
      <c r="M430" s="149"/>
      <c r="T430" s="150"/>
      <c r="AT430" s="145" t="s">
        <v>163</v>
      </c>
      <c r="AU430" s="145" t="s">
        <v>161</v>
      </c>
      <c r="AV430" s="12" t="s">
        <v>161</v>
      </c>
      <c r="AW430" s="12" t="s">
        <v>34</v>
      </c>
      <c r="AX430" s="12" t="s">
        <v>78</v>
      </c>
      <c r="AY430" s="145" t="s">
        <v>155</v>
      </c>
    </row>
    <row r="431" spans="2:65" s="12" customFormat="1">
      <c r="B431" s="143"/>
      <c r="D431" s="144" t="s">
        <v>163</v>
      </c>
      <c r="E431" s="145" t="s">
        <v>1</v>
      </c>
      <c r="F431" s="146" t="s">
        <v>679</v>
      </c>
      <c r="H431" s="147">
        <v>5.32</v>
      </c>
      <c r="I431" s="148"/>
      <c r="L431" s="143"/>
      <c r="M431" s="149"/>
      <c r="T431" s="150"/>
      <c r="AT431" s="145" t="s">
        <v>163</v>
      </c>
      <c r="AU431" s="145" t="s">
        <v>161</v>
      </c>
      <c r="AV431" s="12" t="s">
        <v>161</v>
      </c>
      <c r="AW431" s="12" t="s">
        <v>34</v>
      </c>
      <c r="AX431" s="12" t="s">
        <v>78</v>
      </c>
      <c r="AY431" s="145" t="s">
        <v>155</v>
      </c>
    </row>
    <row r="432" spans="2:65" s="13" customFormat="1">
      <c r="B432" s="151"/>
      <c r="D432" s="144" t="s">
        <v>163</v>
      </c>
      <c r="E432" s="152" t="s">
        <v>1</v>
      </c>
      <c r="F432" s="153" t="s">
        <v>167</v>
      </c>
      <c r="H432" s="154">
        <v>65.706000000000003</v>
      </c>
      <c r="I432" s="155"/>
      <c r="L432" s="151"/>
      <c r="M432" s="156"/>
      <c r="T432" s="157"/>
      <c r="AT432" s="152" t="s">
        <v>163</v>
      </c>
      <c r="AU432" s="152" t="s">
        <v>161</v>
      </c>
      <c r="AV432" s="13" t="s">
        <v>160</v>
      </c>
      <c r="AW432" s="13" t="s">
        <v>34</v>
      </c>
      <c r="AX432" s="13" t="s">
        <v>86</v>
      </c>
      <c r="AY432" s="152" t="s">
        <v>155</v>
      </c>
    </row>
    <row r="433" spans="2:65" s="1" customFormat="1" ht="24.2" customHeight="1">
      <c r="B433" s="31"/>
      <c r="C433" s="129" t="s">
        <v>680</v>
      </c>
      <c r="D433" s="129" t="s">
        <v>157</v>
      </c>
      <c r="E433" s="130" t="s">
        <v>681</v>
      </c>
      <c r="F433" s="131" t="s">
        <v>682</v>
      </c>
      <c r="G433" s="132" t="s">
        <v>90</v>
      </c>
      <c r="H433" s="133">
        <v>23.114999999999998</v>
      </c>
      <c r="I433" s="134"/>
      <c r="J433" s="135">
        <f>ROUND(I433*H433,2)</f>
        <v>0</v>
      </c>
      <c r="K433" s="136"/>
      <c r="L433" s="31"/>
      <c r="M433" s="137" t="s">
        <v>1</v>
      </c>
      <c r="N433" s="138" t="s">
        <v>44</v>
      </c>
      <c r="P433" s="139">
        <f>O433*H433</f>
        <v>0</v>
      </c>
      <c r="Q433" s="139">
        <v>0</v>
      </c>
      <c r="R433" s="139">
        <f>Q433*H433</f>
        <v>0</v>
      </c>
      <c r="S433" s="139">
        <v>3.0000000000000001E-3</v>
      </c>
      <c r="T433" s="140">
        <f>S433*H433</f>
        <v>6.934499999999999E-2</v>
      </c>
      <c r="AR433" s="141" t="s">
        <v>241</v>
      </c>
      <c r="AT433" s="141" t="s">
        <v>157</v>
      </c>
      <c r="AU433" s="141" t="s">
        <v>161</v>
      </c>
      <c r="AY433" s="16" t="s">
        <v>155</v>
      </c>
      <c r="BE433" s="142">
        <f>IF(N433="základní",J433,0)</f>
        <v>0</v>
      </c>
      <c r="BF433" s="142">
        <f>IF(N433="snížená",J433,0)</f>
        <v>0</v>
      </c>
      <c r="BG433" s="142">
        <f>IF(N433="zákl. přenesená",J433,0)</f>
        <v>0</v>
      </c>
      <c r="BH433" s="142">
        <f>IF(N433="sníž. přenesená",J433,0)</f>
        <v>0</v>
      </c>
      <c r="BI433" s="142">
        <f>IF(N433="nulová",J433,0)</f>
        <v>0</v>
      </c>
      <c r="BJ433" s="16" t="s">
        <v>161</v>
      </c>
      <c r="BK433" s="142">
        <f>ROUND(I433*H433,2)</f>
        <v>0</v>
      </c>
      <c r="BL433" s="16" t="s">
        <v>241</v>
      </c>
      <c r="BM433" s="141" t="s">
        <v>683</v>
      </c>
    </row>
    <row r="434" spans="2:65" s="12" customFormat="1">
      <c r="B434" s="143"/>
      <c r="D434" s="144" t="s">
        <v>163</v>
      </c>
      <c r="E434" s="145" t="s">
        <v>1</v>
      </c>
      <c r="F434" s="146" t="s">
        <v>684</v>
      </c>
      <c r="H434" s="147">
        <v>13.06</v>
      </c>
      <c r="I434" s="148"/>
      <c r="L434" s="143"/>
      <c r="M434" s="149"/>
      <c r="T434" s="150"/>
      <c r="AT434" s="145" t="s">
        <v>163</v>
      </c>
      <c r="AU434" s="145" t="s">
        <v>161</v>
      </c>
      <c r="AV434" s="12" t="s">
        <v>161</v>
      </c>
      <c r="AW434" s="12" t="s">
        <v>34</v>
      </c>
      <c r="AX434" s="12" t="s">
        <v>78</v>
      </c>
      <c r="AY434" s="145" t="s">
        <v>155</v>
      </c>
    </row>
    <row r="435" spans="2:65" s="12" customFormat="1" ht="22.5">
      <c r="B435" s="143"/>
      <c r="D435" s="144" t="s">
        <v>163</v>
      </c>
      <c r="E435" s="145" t="s">
        <v>1</v>
      </c>
      <c r="F435" s="146" t="s">
        <v>685</v>
      </c>
      <c r="H435" s="147">
        <v>10.055</v>
      </c>
      <c r="I435" s="148"/>
      <c r="L435" s="143"/>
      <c r="M435" s="149"/>
      <c r="T435" s="150"/>
      <c r="AT435" s="145" t="s">
        <v>163</v>
      </c>
      <c r="AU435" s="145" t="s">
        <v>161</v>
      </c>
      <c r="AV435" s="12" t="s">
        <v>161</v>
      </c>
      <c r="AW435" s="12" t="s">
        <v>34</v>
      </c>
      <c r="AX435" s="12" t="s">
        <v>78</v>
      </c>
      <c r="AY435" s="145" t="s">
        <v>155</v>
      </c>
    </row>
    <row r="436" spans="2:65" s="13" customFormat="1">
      <c r="B436" s="151"/>
      <c r="D436" s="144" t="s">
        <v>163</v>
      </c>
      <c r="E436" s="152" t="s">
        <v>1</v>
      </c>
      <c r="F436" s="153" t="s">
        <v>167</v>
      </c>
      <c r="H436" s="154">
        <v>23.115000000000002</v>
      </c>
      <c r="I436" s="155"/>
      <c r="L436" s="151"/>
      <c r="M436" s="156"/>
      <c r="T436" s="157"/>
      <c r="AT436" s="152" t="s">
        <v>163</v>
      </c>
      <c r="AU436" s="152" t="s">
        <v>161</v>
      </c>
      <c r="AV436" s="13" t="s">
        <v>160</v>
      </c>
      <c r="AW436" s="13" t="s">
        <v>34</v>
      </c>
      <c r="AX436" s="13" t="s">
        <v>86</v>
      </c>
      <c r="AY436" s="152" t="s">
        <v>155</v>
      </c>
    </row>
    <row r="437" spans="2:65" s="1" customFormat="1" ht="16.5" customHeight="1">
      <c r="B437" s="31"/>
      <c r="C437" s="129" t="s">
        <v>686</v>
      </c>
      <c r="D437" s="129" t="s">
        <v>157</v>
      </c>
      <c r="E437" s="130" t="s">
        <v>687</v>
      </c>
      <c r="F437" s="131" t="s">
        <v>688</v>
      </c>
      <c r="G437" s="132" t="s">
        <v>90</v>
      </c>
      <c r="H437" s="133">
        <v>55.31</v>
      </c>
      <c r="I437" s="134"/>
      <c r="J437" s="135">
        <f>ROUND(I437*H437,2)</f>
        <v>0</v>
      </c>
      <c r="K437" s="136"/>
      <c r="L437" s="31"/>
      <c r="M437" s="137" t="s">
        <v>1</v>
      </c>
      <c r="N437" s="138" t="s">
        <v>44</v>
      </c>
      <c r="P437" s="139">
        <f>O437*H437</f>
        <v>0</v>
      </c>
      <c r="Q437" s="139">
        <v>2.9999999999999997E-4</v>
      </c>
      <c r="R437" s="139">
        <f>Q437*H437</f>
        <v>1.6593E-2</v>
      </c>
      <c r="S437" s="139">
        <v>0</v>
      </c>
      <c r="T437" s="140">
        <f>S437*H437</f>
        <v>0</v>
      </c>
      <c r="AR437" s="141" t="s">
        <v>241</v>
      </c>
      <c r="AT437" s="141" t="s">
        <v>157</v>
      </c>
      <c r="AU437" s="141" t="s">
        <v>161</v>
      </c>
      <c r="AY437" s="16" t="s">
        <v>155</v>
      </c>
      <c r="BE437" s="142">
        <f>IF(N437="základní",J437,0)</f>
        <v>0</v>
      </c>
      <c r="BF437" s="142">
        <f>IF(N437="snížená",J437,0)</f>
        <v>0</v>
      </c>
      <c r="BG437" s="142">
        <f>IF(N437="zákl. přenesená",J437,0)</f>
        <v>0</v>
      </c>
      <c r="BH437" s="142">
        <f>IF(N437="sníž. přenesená",J437,0)</f>
        <v>0</v>
      </c>
      <c r="BI437" s="142">
        <f>IF(N437="nulová",J437,0)</f>
        <v>0</v>
      </c>
      <c r="BJ437" s="16" t="s">
        <v>161</v>
      </c>
      <c r="BK437" s="142">
        <f>ROUND(I437*H437,2)</f>
        <v>0</v>
      </c>
      <c r="BL437" s="16" t="s">
        <v>241</v>
      </c>
      <c r="BM437" s="141" t="s">
        <v>689</v>
      </c>
    </row>
    <row r="438" spans="2:65" s="12" customFormat="1">
      <c r="B438" s="143"/>
      <c r="D438" s="144" t="s">
        <v>163</v>
      </c>
      <c r="E438" s="145" t="s">
        <v>1</v>
      </c>
      <c r="F438" s="146" t="s">
        <v>100</v>
      </c>
      <c r="H438" s="147">
        <v>60.386000000000003</v>
      </c>
      <c r="I438" s="148"/>
      <c r="L438" s="143"/>
      <c r="M438" s="149"/>
      <c r="T438" s="150"/>
      <c r="AT438" s="145" t="s">
        <v>163</v>
      </c>
      <c r="AU438" s="145" t="s">
        <v>161</v>
      </c>
      <c r="AV438" s="12" t="s">
        <v>161</v>
      </c>
      <c r="AW438" s="12" t="s">
        <v>34</v>
      </c>
      <c r="AX438" s="12" t="s">
        <v>78</v>
      </c>
      <c r="AY438" s="145" t="s">
        <v>155</v>
      </c>
    </row>
    <row r="439" spans="2:65" s="12" customFormat="1">
      <c r="B439" s="143"/>
      <c r="D439" s="144" t="s">
        <v>163</v>
      </c>
      <c r="E439" s="145" t="s">
        <v>1</v>
      </c>
      <c r="F439" s="146" t="s">
        <v>690</v>
      </c>
      <c r="H439" s="147">
        <v>-5.0759999999999996</v>
      </c>
      <c r="I439" s="148"/>
      <c r="L439" s="143"/>
      <c r="M439" s="149"/>
      <c r="T439" s="150"/>
      <c r="AT439" s="145" t="s">
        <v>163</v>
      </c>
      <c r="AU439" s="145" t="s">
        <v>161</v>
      </c>
      <c r="AV439" s="12" t="s">
        <v>161</v>
      </c>
      <c r="AW439" s="12" t="s">
        <v>34</v>
      </c>
      <c r="AX439" s="12" t="s">
        <v>78</v>
      </c>
      <c r="AY439" s="145" t="s">
        <v>155</v>
      </c>
    </row>
    <row r="440" spans="2:65" s="13" customFormat="1">
      <c r="B440" s="151"/>
      <c r="D440" s="144" t="s">
        <v>163</v>
      </c>
      <c r="E440" s="152" t="s">
        <v>1</v>
      </c>
      <c r="F440" s="153" t="s">
        <v>167</v>
      </c>
      <c r="H440" s="154">
        <v>55.31</v>
      </c>
      <c r="I440" s="155"/>
      <c r="L440" s="151"/>
      <c r="M440" s="156"/>
      <c r="T440" s="157"/>
      <c r="AT440" s="152" t="s">
        <v>163</v>
      </c>
      <c r="AU440" s="152" t="s">
        <v>161</v>
      </c>
      <c r="AV440" s="13" t="s">
        <v>160</v>
      </c>
      <c r="AW440" s="13" t="s">
        <v>34</v>
      </c>
      <c r="AX440" s="13" t="s">
        <v>86</v>
      </c>
      <c r="AY440" s="152" t="s">
        <v>155</v>
      </c>
    </row>
    <row r="441" spans="2:65" s="1" customFormat="1" ht="37.9" customHeight="1">
      <c r="B441" s="31"/>
      <c r="C441" s="164" t="s">
        <v>691</v>
      </c>
      <c r="D441" s="164" t="s">
        <v>335</v>
      </c>
      <c r="E441" s="165" t="s">
        <v>692</v>
      </c>
      <c r="F441" s="166" t="s">
        <v>693</v>
      </c>
      <c r="G441" s="167" t="s">
        <v>90</v>
      </c>
      <c r="H441" s="168">
        <v>60.841000000000001</v>
      </c>
      <c r="I441" s="169"/>
      <c r="J441" s="170">
        <f>ROUND(I441*H441,2)</f>
        <v>0</v>
      </c>
      <c r="K441" s="171"/>
      <c r="L441" s="172"/>
      <c r="M441" s="173" t="s">
        <v>1</v>
      </c>
      <c r="N441" s="174" t="s">
        <v>44</v>
      </c>
      <c r="P441" s="139">
        <f>O441*H441</f>
        <v>0</v>
      </c>
      <c r="Q441" s="139">
        <v>2.3E-3</v>
      </c>
      <c r="R441" s="139">
        <f>Q441*H441</f>
        <v>0.13993430000000001</v>
      </c>
      <c r="S441" s="139">
        <v>0</v>
      </c>
      <c r="T441" s="140">
        <f>S441*H441</f>
        <v>0</v>
      </c>
      <c r="AR441" s="141" t="s">
        <v>334</v>
      </c>
      <c r="AT441" s="141" t="s">
        <v>335</v>
      </c>
      <c r="AU441" s="141" t="s">
        <v>161</v>
      </c>
      <c r="AY441" s="16" t="s">
        <v>155</v>
      </c>
      <c r="BE441" s="142">
        <f>IF(N441="základní",J441,0)</f>
        <v>0</v>
      </c>
      <c r="BF441" s="142">
        <f>IF(N441="snížená",J441,0)</f>
        <v>0</v>
      </c>
      <c r="BG441" s="142">
        <f>IF(N441="zákl. přenesená",J441,0)</f>
        <v>0</v>
      </c>
      <c r="BH441" s="142">
        <f>IF(N441="sníž. přenesená",J441,0)</f>
        <v>0</v>
      </c>
      <c r="BI441" s="142">
        <f>IF(N441="nulová",J441,0)</f>
        <v>0</v>
      </c>
      <c r="BJ441" s="16" t="s">
        <v>161</v>
      </c>
      <c r="BK441" s="142">
        <f>ROUND(I441*H441,2)</f>
        <v>0</v>
      </c>
      <c r="BL441" s="16" t="s">
        <v>241</v>
      </c>
      <c r="BM441" s="141" t="s">
        <v>694</v>
      </c>
    </row>
    <row r="442" spans="2:65" s="12" customFormat="1">
      <c r="B442" s="143"/>
      <c r="D442" s="144" t="s">
        <v>163</v>
      </c>
      <c r="E442" s="145" t="s">
        <v>1</v>
      </c>
      <c r="F442" s="146" t="s">
        <v>100</v>
      </c>
      <c r="H442" s="147">
        <v>60.386000000000003</v>
      </c>
      <c r="I442" s="148"/>
      <c r="L442" s="143"/>
      <c r="M442" s="149"/>
      <c r="T442" s="150"/>
      <c r="AT442" s="145" t="s">
        <v>163</v>
      </c>
      <c r="AU442" s="145" t="s">
        <v>161</v>
      </c>
      <c r="AV442" s="12" t="s">
        <v>161</v>
      </c>
      <c r="AW442" s="12" t="s">
        <v>34</v>
      </c>
      <c r="AX442" s="12" t="s">
        <v>78</v>
      </c>
      <c r="AY442" s="145" t="s">
        <v>155</v>
      </c>
    </row>
    <row r="443" spans="2:65" s="12" customFormat="1">
      <c r="B443" s="143"/>
      <c r="D443" s="144" t="s">
        <v>163</v>
      </c>
      <c r="E443" s="145" t="s">
        <v>1</v>
      </c>
      <c r="F443" s="146" t="s">
        <v>690</v>
      </c>
      <c r="H443" s="147">
        <v>-5.0759999999999996</v>
      </c>
      <c r="I443" s="148"/>
      <c r="L443" s="143"/>
      <c r="M443" s="149"/>
      <c r="T443" s="150"/>
      <c r="AT443" s="145" t="s">
        <v>163</v>
      </c>
      <c r="AU443" s="145" t="s">
        <v>161</v>
      </c>
      <c r="AV443" s="12" t="s">
        <v>161</v>
      </c>
      <c r="AW443" s="12" t="s">
        <v>34</v>
      </c>
      <c r="AX443" s="12" t="s">
        <v>78</v>
      </c>
      <c r="AY443" s="145" t="s">
        <v>155</v>
      </c>
    </row>
    <row r="444" spans="2:65" s="13" customFormat="1">
      <c r="B444" s="151"/>
      <c r="D444" s="144" t="s">
        <v>163</v>
      </c>
      <c r="E444" s="152" t="s">
        <v>1</v>
      </c>
      <c r="F444" s="153" t="s">
        <v>167</v>
      </c>
      <c r="H444" s="154">
        <v>55.31</v>
      </c>
      <c r="I444" s="155"/>
      <c r="L444" s="151"/>
      <c r="M444" s="156"/>
      <c r="T444" s="157"/>
      <c r="AT444" s="152" t="s">
        <v>163</v>
      </c>
      <c r="AU444" s="152" t="s">
        <v>161</v>
      </c>
      <c r="AV444" s="13" t="s">
        <v>160</v>
      </c>
      <c r="AW444" s="13" t="s">
        <v>34</v>
      </c>
      <c r="AX444" s="13" t="s">
        <v>86</v>
      </c>
      <c r="AY444" s="152" t="s">
        <v>155</v>
      </c>
    </row>
    <row r="445" spans="2:65" s="12" customFormat="1">
      <c r="B445" s="143"/>
      <c r="D445" s="144" t="s">
        <v>163</v>
      </c>
      <c r="F445" s="146" t="s">
        <v>695</v>
      </c>
      <c r="H445" s="147">
        <v>60.841000000000001</v>
      </c>
      <c r="I445" s="148"/>
      <c r="L445" s="143"/>
      <c r="M445" s="149"/>
      <c r="T445" s="150"/>
      <c r="AT445" s="145" t="s">
        <v>163</v>
      </c>
      <c r="AU445" s="145" t="s">
        <v>161</v>
      </c>
      <c r="AV445" s="12" t="s">
        <v>161</v>
      </c>
      <c r="AW445" s="12" t="s">
        <v>4</v>
      </c>
      <c r="AX445" s="12" t="s">
        <v>86</v>
      </c>
      <c r="AY445" s="145" t="s">
        <v>155</v>
      </c>
    </row>
    <row r="446" spans="2:65" s="1" customFormat="1" ht="21.75" customHeight="1">
      <c r="B446" s="31"/>
      <c r="C446" s="129" t="s">
        <v>696</v>
      </c>
      <c r="D446" s="129" t="s">
        <v>157</v>
      </c>
      <c r="E446" s="130" t="s">
        <v>697</v>
      </c>
      <c r="F446" s="131" t="s">
        <v>698</v>
      </c>
      <c r="G446" s="132" t="s">
        <v>231</v>
      </c>
      <c r="H446" s="133">
        <v>52.69</v>
      </c>
      <c r="I446" s="134"/>
      <c r="J446" s="135">
        <f>ROUND(I446*H446,2)</f>
        <v>0</v>
      </c>
      <c r="K446" s="136"/>
      <c r="L446" s="31"/>
      <c r="M446" s="137" t="s">
        <v>1</v>
      </c>
      <c r="N446" s="138" t="s">
        <v>44</v>
      </c>
      <c r="P446" s="139">
        <f>O446*H446</f>
        <v>0</v>
      </c>
      <c r="Q446" s="139">
        <v>0</v>
      </c>
      <c r="R446" s="139">
        <f>Q446*H446</f>
        <v>0</v>
      </c>
      <c r="S446" s="139">
        <v>2.9999999999999997E-4</v>
      </c>
      <c r="T446" s="140">
        <f>S446*H446</f>
        <v>1.5806999999999998E-2</v>
      </c>
      <c r="AR446" s="141" t="s">
        <v>241</v>
      </c>
      <c r="AT446" s="141" t="s">
        <v>157</v>
      </c>
      <c r="AU446" s="141" t="s">
        <v>161</v>
      </c>
      <c r="AY446" s="16" t="s">
        <v>155</v>
      </c>
      <c r="BE446" s="142">
        <f>IF(N446="základní",J446,0)</f>
        <v>0</v>
      </c>
      <c r="BF446" s="142">
        <f>IF(N446="snížená",J446,0)</f>
        <v>0</v>
      </c>
      <c r="BG446" s="142">
        <f>IF(N446="zákl. přenesená",J446,0)</f>
        <v>0</v>
      </c>
      <c r="BH446" s="142">
        <f>IF(N446="sníž. přenesená",J446,0)</f>
        <v>0</v>
      </c>
      <c r="BI446" s="142">
        <f>IF(N446="nulová",J446,0)</f>
        <v>0</v>
      </c>
      <c r="BJ446" s="16" t="s">
        <v>161</v>
      </c>
      <c r="BK446" s="142">
        <f>ROUND(I446*H446,2)</f>
        <v>0</v>
      </c>
      <c r="BL446" s="16" t="s">
        <v>241</v>
      </c>
      <c r="BM446" s="141" t="s">
        <v>699</v>
      </c>
    </row>
    <row r="447" spans="2:65" s="12" customFormat="1">
      <c r="B447" s="143"/>
      <c r="D447" s="144" t="s">
        <v>163</v>
      </c>
      <c r="E447" s="145" t="s">
        <v>1</v>
      </c>
      <c r="F447" s="146" t="s">
        <v>700</v>
      </c>
      <c r="H447" s="147">
        <v>12.8</v>
      </c>
      <c r="I447" s="148"/>
      <c r="L447" s="143"/>
      <c r="M447" s="149"/>
      <c r="T447" s="150"/>
      <c r="AT447" s="145" t="s">
        <v>163</v>
      </c>
      <c r="AU447" s="145" t="s">
        <v>161</v>
      </c>
      <c r="AV447" s="12" t="s">
        <v>161</v>
      </c>
      <c r="AW447" s="12" t="s">
        <v>34</v>
      </c>
      <c r="AX447" s="12" t="s">
        <v>78</v>
      </c>
      <c r="AY447" s="145" t="s">
        <v>155</v>
      </c>
    </row>
    <row r="448" spans="2:65" s="12" customFormat="1">
      <c r="B448" s="143"/>
      <c r="D448" s="144" t="s">
        <v>163</v>
      </c>
      <c r="E448" s="145" t="s">
        <v>1</v>
      </c>
      <c r="F448" s="146" t="s">
        <v>701</v>
      </c>
      <c r="H448" s="147">
        <v>12.9</v>
      </c>
      <c r="I448" s="148"/>
      <c r="L448" s="143"/>
      <c r="M448" s="149"/>
      <c r="T448" s="150"/>
      <c r="AT448" s="145" t="s">
        <v>163</v>
      </c>
      <c r="AU448" s="145" t="s">
        <v>161</v>
      </c>
      <c r="AV448" s="12" t="s">
        <v>161</v>
      </c>
      <c r="AW448" s="12" t="s">
        <v>34</v>
      </c>
      <c r="AX448" s="12" t="s">
        <v>78</v>
      </c>
      <c r="AY448" s="145" t="s">
        <v>155</v>
      </c>
    </row>
    <row r="449" spans="2:65" s="12" customFormat="1">
      <c r="B449" s="143"/>
      <c r="D449" s="144" t="s">
        <v>163</v>
      </c>
      <c r="E449" s="145" t="s">
        <v>1</v>
      </c>
      <c r="F449" s="146" t="s">
        <v>702</v>
      </c>
      <c r="H449" s="147">
        <v>13.6</v>
      </c>
      <c r="I449" s="148"/>
      <c r="L449" s="143"/>
      <c r="M449" s="149"/>
      <c r="T449" s="150"/>
      <c r="AT449" s="145" t="s">
        <v>163</v>
      </c>
      <c r="AU449" s="145" t="s">
        <v>161</v>
      </c>
      <c r="AV449" s="12" t="s">
        <v>161</v>
      </c>
      <c r="AW449" s="12" t="s">
        <v>34</v>
      </c>
      <c r="AX449" s="12" t="s">
        <v>78</v>
      </c>
      <c r="AY449" s="145" t="s">
        <v>155</v>
      </c>
    </row>
    <row r="450" spans="2:65" s="14" customFormat="1">
      <c r="B450" s="158"/>
      <c r="D450" s="144" t="s">
        <v>163</v>
      </c>
      <c r="E450" s="159" t="s">
        <v>1</v>
      </c>
      <c r="F450" s="160" t="s">
        <v>703</v>
      </c>
      <c r="H450" s="159" t="s">
        <v>1</v>
      </c>
      <c r="I450" s="161"/>
      <c r="L450" s="158"/>
      <c r="M450" s="162"/>
      <c r="T450" s="163"/>
      <c r="AT450" s="159" t="s">
        <v>163</v>
      </c>
      <c r="AU450" s="159" t="s">
        <v>161</v>
      </c>
      <c r="AV450" s="14" t="s">
        <v>86</v>
      </c>
      <c r="AW450" s="14" t="s">
        <v>34</v>
      </c>
      <c r="AX450" s="14" t="s">
        <v>78</v>
      </c>
      <c r="AY450" s="159" t="s">
        <v>155</v>
      </c>
    </row>
    <row r="451" spans="2:65" s="12" customFormat="1">
      <c r="B451" s="143"/>
      <c r="D451" s="144" t="s">
        <v>163</v>
      </c>
      <c r="E451" s="145" t="s">
        <v>1</v>
      </c>
      <c r="F451" s="146" t="s">
        <v>704</v>
      </c>
      <c r="H451" s="147">
        <v>11.34</v>
      </c>
      <c r="I451" s="148"/>
      <c r="L451" s="143"/>
      <c r="M451" s="149"/>
      <c r="T451" s="150"/>
      <c r="AT451" s="145" t="s">
        <v>163</v>
      </c>
      <c r="AU451" s="145" t="s">
        <v>161</v>
      </c>
      <c r="AV451" s="12" t="s">
        <v>161</v>
      </c>
      <c r="AW451" s="12" t="s">
        <v>34</v>
      </c>
      <c r="AX451" s="12" t="s">
        <v>78</v>
      </c>
      <c r="AY451" s="145" t="s">
        <v>155</v>
      </c>
    </row>
    <row r="452" spans="2:65" s="12" customFormat="1">
      <c r="B452" s="143"/>
      <c r="D452" s="144" t="s">
        <v>163</v>
      </c>
      <c r="E452" s="145" t="s">
        <v>1</v>
      </c>
      <c r="F452" s="146" t="s">
        <v>705</v>
      </c>
      <c r="H452" s="147">
        <v>1</v>
      </c>
      <c r="I452" s="148"/>
      <c r="L452" s="143"/>
      <c r="M452" s="149"/>
      <c r="T452" s="150"/>
      <c r="AT452" s="145" t="s">
        <v>163</v>
      </c>
      <c r="AU452" s="145" t="s">
        <v>161</v>
      </c>
      <c r="AV452" s="12" t="s">
        <v>161</v>
      </c>
      <c r="AW452" s="12" t="s">
        <v>34</v>
      </c>
      <c r="AX452" s="12" t="s">
        <v>78</v>
      </c>
      <c r="AY452" s="145" t="s">
        <v>155</v>
      </c>
    </row>
    <row r="453" spans="2:65" s="12" customFormat="1">
      <c r="B453" s="143"/>
      <c r="D453" s="144" t="s">
        <v>163</v>
      </c>
      <c r="E453" s="145" t="s">
        <v>1</v>
      </c>
      <c r="F453" s="146" t="s">
        <v>706</v>
      </c>
      <c r="H453" s="147">
        <v>1.05</v>
      </c>
      <c r="I453" s="148"/>
      <c r="L453" s="143"/>
      <c r="M453" s="149"/>
      <c r="T453" s="150"/>
      <c r="AT453" s="145" t="s">
        <v>163</v>
      </c>
      <c r="AU453" s="145" t="s">
        <v>161</v>
      </c>
      <c r="AV453" s="12" t="s">
        <v>161</v>
      </c>
      <c r="AW453" s="12" t="s">
        <v>34</v>
      </c>
      <c r="AX453" s="12" t="s">
        <v>78</v>
      </c>
      <c r="AY453" s="145" t="s">
        <v>155</v>
      </c>
    </row>
    <row r="454" spans="2:65" s="13" customFormat="1">
      <c r="B454" s="151"/>
      <c r="D454" s="144" t="s">
        <v>163</v>
      </c>
      <c r="E454" s="152" t="s">
        <v>1</v>
      </c>
      <c r="F454" s="153" t="s">
        <v>167</v>
      </c>
      <c r="H454" s="154">
        <v>52.69</v>
      </c>
      <c r="I454" s="155"/>
      <c r="L454" s="151"/>
      <c r="M454" s="156"/>
      <c r="T454" s="157"/>
      <c r="AT454" s="152" t="s">
        <v>163</v>
      </c>
      <c r="AU454" s="152" t="s">
        <v>161</v>
      </c>
      <c r="AV454" s="13" t="s">
        <v>160</v>
      </c>
      <c r="AW454" s="13" t="s">
        <v>34</v>
      </c>
      <c r="AX454" s="13" t="s">
        <v>86</v>
      </c>
      <c r="AY454" s="152" t="s">
        <v>155</v>
      </c>
    </row>
    <row r="455" spans="2:65" s="1" customFormat="1" ht="16.5" customHeight="1">
      <c r="B455" s="31"/>
      <c r="C455" s="129" t="s">
        <v>707</v>
      </c>
      <c r="D455" s="129" t="s">
        <v>157</v>
      </c>
      <c r="E455" s="130" t="s">
        <v>708</v>
      </c>
      <c r="F455" s="131" t="s">
        <v>709</v>
      </c>
      <c r="G455" s="132" t="s">
        <v>231</v>
      </c>
      <c r="H455" s="133">
        <v>65.28</v>
      </c>
      <c r="I455" s="134"/>
      <c r="J455" s="135">
        <f>ROUND(I455*H455,2)</f>
        <v>0</v>
      </c>
      <c r="K455" s="136"/>
      <c r="L455" s="31"/>
      <c r="M455" s="137" t="s">
        <v>1</v>
      </c>
      <c r="N455" s="138" t="s">
        <v>44</v>
      </c>
      <c r="P455" s="139">
        <f>O455*H455</f>
        <v>0</v>
      </c>
      <c r="Q455" s="139">
        <v>1.0000000000000001E-5</v>
      </c>
      <c r="R455" s="139">
        <f>Q455*H455</f>
        <v>6.5280000000000004E-4</v>
      </c>
      <c r="S455" s="139">
        <v>0</v>
      </c>
      <c r="T455" s="140">
        <f>S455*H455</f>
        <v>0</v>
      </c>
      <c r="AR455" s="141" t="s">
        <v>241</v>
      </c>
      <c r="AT455" s="141" t="s">
        <v>157</v>
      </c>
      <c r="AU455" s="141" t="s">
        <v>161</v>
      </c>
      <c r="AY455" s="16" t="s">
        <v>155</v>
      </c>
      <c r="BE455" s="142">
        <f>IF(N455="základní",J455,0)</f>
        <v>0</v>
      </c>
      <c r="BF455" s="142">
        <f>IF(N455="snížená",J455,0)</f>
        <v>0</v>
      </c>
      <c r="BG455" s="142">
        <f>IF(N455="zákl. přenesená",J455,0)</f>
        <v>0</v>
      </c>
      <c r="BH455" s="142">
        <f>IF(N455="sníž. přenesená",J455,0)</f>
        <v>0</v>
      </c>
      <c r="BI455" s="142">
        <f>IF(N455="nulová",J455,0)</f>
        <v>0</v>
      </c>
      <c r="BJ455" s="16" t="s">
        <v>161</v>
      </c>
      <c r="BK455" s="142">
        <f>ROUND(I455*H455,2)</f>
        <v>0</v>
      </c>
      <c r="BL455" s="16" t="s">
        <v>241</v>
      </c>
      <c r="BM455" s="141" t="s">
        <v>710</v>
      </c>
    </row>
    <row r="456" spans="2:65" s="12" customFormat="1">
      <c r="B456" s="143"/>
      <c r="D456" s="144" t="s">
        <v>163</v>
      </c>
      <c r="E456" s="145" t="s">
        <v>1</v>
      </c>
      <c r="F456" s="146" t="s">
        <v>711</v>
      </c>
      <c r="H456" s="147">
        <v>13.6</v>
      </c>
      <c r="I456" s="148"/>
      <c r="L456" s="143"/>
      <c r="M456" s="149"/>
      <c r="T456" s="150"/>
      <c r="AT456" s="145" t="s">
        <v>163</v>
      </c>
      <c r="AU456" s="145" t="s">
        <v>161</v>
      </c>
      <c r="AV456" s="12" t="s">
        <v>161</v>
      </c>
      <c r="AW456" s="12" t="s">
        <v>34</v>
      </c>
      <c r="AX456" s="12" t="s">
        <v>78</v>
      </c>
      <c r="AY456" s="145" t="s">
        <v>155</v>
      </c>
    </row>
    <row r="457" spans="2:65" s="12" customFormat="1">
      <c r="B457" s="143"/>
      <c r="D457" s="144" t="s">
        <v>163</v>
      </c>
      <c r="E457" s="145" t="s">
        <v>1</v>
      </c>
      <c r="F457" s="146" t="s">
        <v>712</v>
      </c>
      <c r="H457" s="147">
        <v>14.5</v>
      </c>
      <c r="I457" s="148"/>
      <c r="L457" s="143"/>
      <c r="M457" s="149"/>
      <c r="T457" s="150"/>
      <c r="AT457" s="145" t="s">
        <v>163</v>
      </c>
      <c r="AU457" s="145" t="s">
        <v>161</v>
      </c>
      <c r="AV457" s="12" t="s">
        <v>161</v>
      </c>
      <c r="AW457" s="12" t="s">
        <v>34</v>
      </c>
      <c r="AX457" s="12" t="s">
        <v>78</v>
      </c>
      <c r="AY457" s="145" t="s">
        <v>155</v>
      </c>
    </row>
    <row r="458" spans="2:65" s="12" customFormat="1">
      <c r="B458" s="143"/>
      <c r="D458" s="144" t="s">
        <v>163</v>
      </c>
      <c r="E458" s="145" t="s">
        <v>1</v>
      </c>
      <c r="F458" s="146" t="s">
        <v>713</v>
      </c>
      <c r="H458" s="147">
        <v>14.4</v>
      </c>
      <c r="I458" s="148"/>
      <c r="L458" s="143"/>
      <c r="M458" s="149"/>
      <c r="T458" s="150"/>
      <c r="AT458" s="145" t="s">
        <v>163</v>
      </c>
      <c r="AU458" s="145" t="s">
        <v>161</v>
      </c>
      <c r="AV458" s="12" t="s">
        <v>161</v>
      </c>
      <c r="AW458" s="12" t="s">
        <v>34</v>
      </c>
      <c r="AX458" s="12" t="s">
        <v>78</v>
      </c>
      <c r="AY458" s="145" t="s">
        <v>155</v>
      </c>
    </row>
    <row r="459" spans="2:65" s="12" customFormat="1" ht="33.75">
      <c r="B459" s="143"/>
      <c r="D459" s="144" t="s">
        <v>163</v>
      </c>
      <c r="E459" s="145" t="s">
        <v>1</v>
      </c>
      <c r="F459" s="146" t="s">
        <v>714</v>
      </c>
      <c r="H459" s="147">
        <v>15.94</v>
      </c>
      <c r="I459" s="148"/>
      <c r="L459" s="143"/>
      <c r="M459" s="149"/>
      <c r="T459" s="150"/>
      <c r="AT459" s="145" t="s">
        <v>163</v>
      </c>
      <c r="AU459" s="145" t="s">
        <v>161</v>
      </c>
      <c r="AV459" s="12" t="s">
        <v>161</v>
      </c>
      <c r="AW459" s="12" t="s">
        <v>34</v>
      </c>
      <c r="AX459" s="12" t="s">
        <v>78</v>
      </c>
      <c r="AY459" s="145" t="s">
        <v>155</v>
      </c>
    </row>
    <row r="460" spans="2:65" s="12" customFormat="1">
      <c r="B460" s="143"/>
      <c r="D460" s="144" t="s">
        <v>163</v>
      </c>
      <c r="E460" s="145" t="s">
        <v>1</v>
      </c>
      <c r="F460" s="146" t="s">
        <v>715</v>
      </c>
      <c r="H460" s="147">
        <v>6.84</v>
      </c>
      <c r="I460" s="148"/>
      <c r="L460" s="143"/>
      <c r="M460" s="149"/>
      <c r="T460" s="150"/>
      <c r="AT460" s="145" t="s">
        <v>163</v>
      </c>
      <c r="AU460" s="145" t="s">
        <v>161</v>
      </c>
      <c r="AV460" s="12" t="s">
        <v>161</v>
      </c>
      <c r="AW460" s="12" t="s">
        <v>34</v>
      </c>
      <c r="AX460" s="12" t="s">
        <v>78</v>
      </c>
      <c r="AY460" s="145" t="s">
        <v>155</v>
      </c>
    </row>
    <row r="461" spans="2:65" s="13" customFormat="1">
      <c r="B461" s="151"/>
      <c r="D461" s="144" t="s">
        <v>163</v>
      </c>
      <c r="E461" s="152" t="s">
        <v>1</v>
      </c>
      <c r="F461" s="153" t="s">
        <v>167</v>
      </c>
      <c r="H461" s="154">
        <v>65.28</v>
      </c>
      <c r="I461" s="155"/>
      <c r="L461" s="151"/>
      <c r="M461" s="156"/>
      <c r="T461" s="157"/>
      <c r="AT461" s="152" t="s">
        <v>163</v>
      </c>
      <c r="AU461" s="152" t="s">
        <v>161</v>
      </c>
      <c r="AV461" s="13" t="s">
        <v>160</v>
      </c>
      <c r="AW461" s="13" t="s">
        <v>34</v>
      </c>
      <c r="AX461" s="13" t="s">
        <v>86</v>
      </c>
      <c r="AY461" s="152" t="s">
        <v>155</v>
      </c>
    </row>
    <row r="462" spans="2:65" s="1" customFormat="1" ht="16.5" customHeight="1">
      <c r="B462" s="31"/>
      <c r="C462" s="164" t="s">
        <v>716</v>
      </c>
      <c r="D462" s="164" t="s">
        <v>335</v>
      </c>
      <c r="E462" s="165" t="s">
        <v>717</v>
      </c>
      <c r="F462" s="166" t="s">
        <v>718</v>
      </c>
      <c r="G462" s="167" t="s">
        <v>231</v>
      </c>
      <c r="H462" s="168">
        <v>68.543999999999997</v>
      </c>
      <c r="I462" s="169"/>
      <c r="J462" s="170">
        <f>ROUND(I462*H462,2)</f>
        <v>0</v>
      </c>
      <c r="K462" s="171"/>
      <c r="L462" s="172"/>
      <c r="M462" s="173" t="s">
        <v>1</v>
      </c>
      <c r="N462" s="174" t="s">
        <v>44</v>
      </c>
      <c r="P462" s="139">
        <f>O462*H462</f>
        <v>0</v>
      </c>
      <c r="Q462" s="139">
        <v>2.0000000000000001E-4</v>
      </c>
      <c r="R462" s="139">
        <f>Q462*H462</f>
        <v>1.37088E-2</v>
      </c>
      <c r="S462" s="139">
        <v>0</v>
      </c>
      <c r="T462" s="140">
        <f>S462*H462</f>
        <v>0</v>
      </c>
      <c r="AR462" s="141" t="s">
        <v>334</v>
      </c>
      <c r="AT462" s="141" t="s">
        <v>335</v>
      </c>
      <c r="AU462" s="141" t="s">
        <v>161</v>
      </c>
      <c r="AY462" s="16" t="s">
        <v>155</v>
      </c>
      <c r="BE462" s="142">
        <f>IF(N462="základní",J462,0)</f>
        <v>0</v>
      </c>
      <c r="BF462" s="142">
        <f>IF(N462="snížená",J462,0)</f>
        <v>0</v>
      </c>
      <c r="BG462" s="142">
        <f>IF(N462="zákl. přenesená",J462,0)</f>
        <v>0</v>
      </c>
      <c r="BH462" s="142">
        <f>IF(N462="sníž. přenesená",J462,0)</f>
        <v>0</v>
      </c>
      <c r="BI462" s="142">
        <f>IF(N462="nulová",J462,0)</f>
        <v>0</v>
      </c>
      <c r="BJ462" s="16" t="s">
        <v>161</v>
      </c>
      <c r="BK462" s="142">
        <f>ROUND(I462*H462,2)</f>
        <v>0</v>
      </c>
      <c r="BL462" s="16" t="s">
        <v>241</v>
      </c>
      <c r="BM462" s="141" t="s">
        <v>719</v>
      </c>
    </row>
    <row r="463" spans="2:65" s="12" customFormat="1">
      <c r="B463" s="143"/>
      <c r="D463" s="144" t="s">
        <v>163</v>
      </c>
      <c r="E463" s="145" t="s">
        <v>1</v>
      </c>
      <c r="F463" s="146" t="s">
        <v>720</v>
      </c>
      <c r="H463" s="147">
        <v>65.28</v>
      </c>
      <c r="I463" s="148"/>
      <c r="L463" s="143"/>
      <c r="M463" s="149"/>
      <c r="T463" s="150"/>
      <c r="AT463" s="145" t="s">
        <v>163</v>
      </c>
      <c r="AU463" s="145" t="s">
        <v>161</v>
      </c>
      <c r="AV463" s="12" t="s">
        <v>161</v>
      </c>
      <c r="AW463" s="12" t="s">
        <v>34</v>
      </c>
      <c r="AX463" s="12" t="s">
        <v>86</v>
      </c>
      <c r="AY463" s="145" t="s">
        <v>155</v>
      </c>
    </row>
    <row r="464" spans="2:65" s="12" customFormat="1">
      <c r="B464" s="143"/>
      <c r="D464" s="144" t="s">
        <v>163</v>
      </c>
      <c r="F464" s="146" t="s">
        <v>721</v>
      </c>
      <c r="H464" s="147">
        <v>68.543999999999997</v>
      </c>
      <c r="I464" s="148"/>
      <c r="L464" s="143"/>
      <c r="M464" s="149"/>
      <c r="T464" s="150"/>
      <c r="AT464" s="145" t="s">
        <v>163</v>
      </c>
      <c r="AU464" s="145" t="s">
        <v>161</v>
      </c>
      <c r="AV464" s="12" t="s">
        <v>161</v>
      </c>
      <c r="AW464" s="12" t="s">
        <v>4</v>
      </c>
      <c r="AX464" s="12" t="s">
        <v>86</v>
      </c>
      <c r="AY464" s="145" t="s">
        <v>155</v>
      </c>
    </row>
    <row r="465" spans="2:65" s="1" customFormat="1" ht="16.5" customHeight="1">
      <c r="B465" s="31"/>
      <c r="C465" s="129" t="s">
        <v>722</v>
      </c>
      <c r="D465" s="129" t="s">
        <v>157</v>
      </c>
      <c r="E465" s="130" t="s">
        <v>723</v>
      </c>
      <c r="F465" s="131" t="s">
        <v>724</v>
      </c>
      <c r="G465" s="132" t="s">
        <v>231</v>
      </c>
      <c r="H465" s="133">
        <v>4.2</v>
      </c>
      <c r="I465" s="134"/>
      <c r="J465" s="135">
        <f>ROUND(I465*H465,2)</f>
        <v>0</v>
      </c>
      <c r="K465" s="136"/>
      <c r="L465" s="31"/>
      <c r="M465" s="137" t="s">
        <v>1</v>
      </c>
      <c r="N465" s="138" t="s">
        <v>44</v>
      </c>
      <c r="P465" s="139">
        <f>O465*H465</f>
        <v>0</v>
      </c>
      <c r="Q465" s="139">
        <v>0</v>
      </c>
      <c r="R465" s="139">
        <f>Q465*H465</f>
        <v>0</v>
      </c>
      <c r="S465" s="139">
        <v>0</v>
      </c>
      <c r="T465" s="140">
        <f>S465*H465</f>
        <v>0</v>
      </c>
      <c r="AR465" s="141" t="s">
        <v>241</v>
      </c>
      <c r="AT465" s="141" t="s">
        <v>157</v>
      </c>
      <c r="AU465" s="141" t="s">
        <v>161</v>
      </c>
      <c r="AY465" s="16" t="s">
        <v>155</v>
      </c>
      <c r="BE465" s="142">
        <f>IF(N465="základní",J465,0)</f>
        <v>0</v>
      </c>
      <c r="BF465" s="142">
        <f>IF(N465="snížená",J465,0)</f>
        <v>0</v>
      </c>
      <c r="BG465" s="142">
        <f>IF(N465="zákl. přenesená",J465,0)</f>
        <v>0</v>
      </c>
      <c r="BH465" s="142">
        <f>IF(N465="sníž. přenesená",J465,0)</f>
        <v>0</v>
      </c>
      <c r="BI465" s="142">
        <f>IF(N465="nulová",J465,0)</f>
        <v>0</v>
      </c>
      <c r="BJ465" s="16" t="s">
        <v>161</v>
      </c>
      <c r="BK465" s="142">
        <f>ROUND(I465*H465,2)</f>
        <v>0</v>
      </c>
      <c r="BL465" s="16" t="s">
        <v>241</v>
      </c>
      <c r="BM465" s="141" t="s">
        <v>725</v>
      </c>
    </row>
    <row r="466" spans="2:65" s="12" customFormat="1">
      <c r="B466" s="143"/>
      <c r="D466" s="144" t="s">
        <v>163</v>
      </c>
      <c r="E466" s="145" t="s">
        <v>1</v>
      </c>
      <c r="F466" s="146" t="s">
        <v>726</v>
      </c>
      <c r="H466" s="147">
        <v>1.8</v>
      </c>
      <c r="I466" s="148"/>
      <c r="L466" s="143"/>
      <c r="M466" s="149"/>
      <c r="T466" s="150"/>
      <c r="AT466" s="145" t="s">
        <v>163</v>
      </c>
      <c r="AU466" s="145" t="s">
        <v>161</v>
      </c>
      <c r="AV466" s="12" t="s">
        <v>161</v>
      </c>
      <c r="AW466" s="12" t="s">
        <v>34</v>
      </c>
      <c r="AX466" s="12" t="s">
        <v>78</v>
      </c>
      <c r="AY466" s="145" t="s">
        <v>155</v>
      </c>
    </row>
    <row r="467" spans="2:65" s="12" customFormat="1">
      <c r="B467" s="143"/>
      <c r="D467" s="144" t="s">
        <v>163</v>
      </c>
      <c r="E467" s="145" t="s">
        <v>1</v>
      </c>
      <c r="F467" s="146" t="s">
        <v>727</v>
      </c>
      <c r="H467" s="147">
        <v>2.4</v>
      </c>
      <c r="I467" s="148"/>
      <c r="L467" s="143"/>
      <c r="M467" s="149"/>
      <c r="T467" s="150"/>
      <c r="AT467" s="145" t="s">
        <v>163</v>
      </c>
      <c r="AU467" s="145" t="s">
        <v>161</v>
      </c>
      <c r="AV467" s="12" t="s">
        <v>161</v>
      </c>
      <c r="AW467" s="12" t="s">
        <v>34</v>
      </c>
      <c r="AX467" s="12" t="s">
        <v>78</v>
      </c>
      <c r="AY467" s="145" t="s">
        <v>155</v>
      </c>
    </row>
    <row r="468" spans="2:65" s="13" customFormat="1">
      <c r="B468" s="151"/>
      <c r="D468" s="144" t="s">
        <v>163</v>
      </c>
      <c r="E468" s="152" t="s">
        <v>1</v>
      </c>
      <c r="F468" s="153" t="s">
        <v>167</v>
      </c>
      <c r="H468" s="154">
        <v>4.2</v>
      </c>
      <c r="I468" s="155"/>
      <c r="L468" s="151"/>
      <c r="M468" s="156"/>
      <c r="T468" s="157"/>
      <c r="AT468" s="152" t="s">
        <v>163</v>
      </c>
      <c r="AU468" s="152" t="s">
        <v>161</v>
      </c>
      <c r="AV468" s="13" t="s">
        <v>160</v>
      </c>
      <c r="AW468" s="13" t="s">
        <v>34</v>
      </c>
      <c r="AX468" s="13" t="s">
        <v>86</v>
      </c>
      <c r="AY468" s="152" t="s">
        <v>155</v>
      </c>
    </row>
    <row r="469" spans="2:65" s="1" customFormat="1" ht="16.5" customHeight="1">
      <c r="B469" s="31"/>
      <c r="C469" s="164" t="s">
        <v>728</v>
      </c>
      <c r="D469" s="164" t="s">
        <v>335</v>
      </c>
      <c r="E469" s="165" t="s">
        <v>729</v>
      </c>
      <c r="F469" s="166" t="s">
        <v>730</v>
      </c>
      <c r="G469" s="167" t="s">
        <v>231</v>
      </c>
      <c r="H469" s="168">
        <v>4.62</v>
      </c>
      <c r="I469" s="169"/>
      <c r="J469" s="170">
        <f>ROUND(I469*H469,2)</f>
        <v>0</v>
      </c>
      <c r="K469" s="171"/>
      <c r="L469" s="172"/>
      <c r="M469" s="173" t="s">
        <v>1</v>
      </c>
      <c r="N469" s="174" t="s">
        <v>44</v>
      </c>
      <c r="P469" s="139">
        <f>O469*H469</f>
        <v>0</v>
      </c>
      <c r="Q469" s="139">
        <v>1.6000000000000001E-4</v>
      </c>
      <c r="R469" s="139">
        <f>Q469*H469</f>
        <v>7.3920000000000008E-4</v>
      </c>
      <c r="S469" s="139">
        <v>0</v>
      </c>
      <c r="T469" s="140">
        <f>S469*H469</f>
        <v>0</v>
      </c>
      <c r="AR469" s="141" t="s">
        <v>334</v>
      </c>
      <c r="AT469" s="141" t="s">
        <v>335</v>
      </c>
      <c r="AU469" s="141" t="s">
        <v>161</v>
      </c>
      <c r="AY469" s="16" t="s">
        <v>155</v>
      </c>
      <c r="BE469" s="142">
        <f>IF(N469="základní",J469,0)</f>
        <v>0</v>
      </c>
      <c r="BF469" s="142">
        <f>IF(N469="snížená",J469,0)</f>
        <v>0</v>
      </c>
      <c r="BG469" s="142">
        <f>IF(N469="zákl. přenesená",J469,0)</f>
        <v>0</v>
      </c>
      <c r="BH469" s="142">
        <f>IF(N469="sníž. přenesená",J469,0)</f>
        <v>0</v>
      </c>
      <c r="BI469" s="142">
        <f>IF(N469="nulová",J469,0)</f>
        <v>0</v>
      </c>
      <c r="BJ469" s="16" t="s">
        <v>161</v>
      </c>
      <c r="BK469" s="142">
        <f>ROUND(I469*H469,2)</f>
        <v>0</v>
      </c>
      <c r="BL469" s="16" t="s">
        <v>241</v>
      </c>
      <c r="BM469" s="141" t="s">
        <v>731</v>
      </c>
    </row>
    <row r="470" spans="2:65" s="12" customFormat="1">
      <c r="B470" s="143"/>
      <c r="D470" s="144" t="s">
        <v>163</v>
      </c>
      <c r="E470" s="145" t="s">
        <v>1</v>
      </c>
      <c r="F470" s="146" t="s">
        <v>732</v>
      </c>
      <c r="H470" s="147">
        <v>4.2</v>
      </c>
      <c r="I470" s="148"/>
      <c r="L470" s="143"/>
      <c r="M470" s="149"/>
      <c r="T470" s="150"/>
      <c r="AT470" s="145" t="s">
        <v>163</v>
      </c>
      <c r="AU470" s="145" t="s">
        <v>161</v>
      </c>
      <c r="AV470" s="12" t="s">
        <v>161</v>
      </c>
      <c r="AW470" s="12" t="s">
        <v>34</v>
      </c>
      <c r="AX470" s="12" t="s">
        <v>86</v>
      </c>
      <c r="AY470" s="145" t="s">
        <v>155</v>
      </c>
    </row>
    <row r="471" spans="2:65" s="12" customFormat="1">
      <c r="B471" s="143"/>
      <c r="D471" s="144" t="s">
        <v>163</v>
      </c>
      <c r="F471" s="146" t="s">
        <v>733</v>
      </c>
      <c r="H471" s="147">
        <v>4.62</v>
      </c>
      <c r="I471" s="148"/>
      <c r="L471" s="143"/>
      <c r="M471" s="149"/>
      <c r="T471" s="150"/>
      <c r="AT471" s="145" t="s">
        <v>163</v>
      </c>
      <c r="AU471" s="145" t="s">
        <v>161</v>
      </c>
      <c r="AV471" s="12" t="s">
        <v>161</v>
      </c>
      <c r="AW471" s="12" t="s">
        <v>4</v>
      </c>
      <c r="AX471" s="12" t="s">
        <v>86</v>
      </c>
      <c r="AY471" s="145" t="s">
        <v>155</v>
      </c>
    </row>
    <row r="472" spans="2:65" s="1" customFormat="1" ht="24.2" customHeight="1">
      <c r="B472" s="31"/>
      <c r="C472" s="129" t="s">
        <v>734</v>
      </c>
      <c r="D472" s="129" t="s">
        <v>157</v>
      </c>
      <c r="E472" s="130" t="s">
        <v>735</v>
      </c>
      <c r="F472" s="131" t="s">
        <v>736</v>
      </c>
      <c r="G472" s="132" t="s">
        <v>291</v>
      </c>
      <c r="H472" s="133">
        <v>0.17399999999999999</v>
      </c>
      <c r="I472" s="134"/>
      <c r="J472" s="135">
        <f>ROUND(I472*H472,2)</f>
        <v>0</v>
      </c>
      <c r="K472" s="136"/>
      <c r="L472" s="31"/>
      <c r="M472" s="137" t="s">
        <v>1</v>
      </c>
      <c r="N472" s="138" t="s">
        <v>44</v>
      </c>
      <c r="P472" s="139">
        <f>O472*H472</f>
        <v>0</v>
      </c>
      <c r="Q472" s="139">
        <v>0</v>
      </c>
      <c r="R472" s="139">
        <f>Q472*H472</f>
        <v>0</v>
      </c>
      <c r="S472" s="139">
        <v>0</v>
      </c>
      <c r="T472" s="140">
        <f>S472*H472</f>
        <v>0</v>
      </c>
      <c r="AR472" s="141" t="s">
        <v>241</v>
      </c>
      <c r="AT472" s="141" t="s">
        <v>157</v>
      </c>
      <c r="AU472" s="141" t="s">
        <v>161</v>
      </c>
      <c r="AY472" s="16" t="s">
        <v>155</v>
      </c>
      <c r="BE472" s="142">
        <f>IF(N472="základní",J472,0)</f>
        <v>0</v>
      </c>
      <c r="BF472" s="142">
        <f>IF(N472="snížená",J472,0)</f>
        <v>0</v>
      </c>
      <c r="BG472" s="142">
        <f>IF(N472="zákl. přenesená",J472,0)</f>
        <v>0</v>
      </c>
      <c r="BH472" s="142">
        <f>IF(N472="sníž. přenesená",J472,0)</f>
        <v>0</v>
      </c>
      <c r="BI472" s="142">
        <f>IF(N472="nulová",J472,0)</f>
        <v>0</v>
      </c>
      <c r="BJ472" s="16" t="s">
        <v>161</v>
      </c>
      <c r="BK472" s="142">
        <f>ROUND(I472*H472,2)</f>
        <v>0</v>
      </c>
      <c r="BL472" s="16" t="s">
        <v>241</v>
      </c>
      <c r="BM472" s="141" t="s">
        <v>737</v>
      </c>
    </row>
    <row r="473" spans="2:65" s="11" customFormat="1" ht="22.9" customHeight="1">
      <c r="B473" s="117"/>
      <c r="D473" s="118" t="s">
        <v>77</v>
      </c>
      <c r="E473" s="127" t="s">
        <v>738</v>
      </c>
      <c r="F473" s="127" t="s">
        <v>739</v>
      </c>
      <c r="I473" s="120"/>
      <c r="J473" s="128">
        <f>BK473</f>
        <v>0</v>
      </c>
      <c r="L473" s="117"/>
      <c r="M473" s="122"/>
      <c r="P473" s="123">
        <f>SUM(P474:P501)</f>
        <v>0</v>
      </c>
      <c r="R473" s="123">
        <f>SUM(R474:R501)</f>
        <v>0.49101479999999997</v>
      </c>
      <c r="T473" s="124">
        <f>SUM(T474:T501)</f>
        <v>0.9896545000000001</v>
      </c>
      <c r="AR473" s="118" t="s">
        <v>161</v>
      </c>
      <c r="AT473" s="125" t="s">
        <v>77</v>
      </c>
      <c r="AU473" s="125" t="s">
        <v>86</v>
      </c>
      <c r="AY473" s="118" t="s">
        <v>155</v>
      </c>
      <c r="BK473" s="126">
        <f>SUM(BK474:BK501)</f>
        <v>0</v>
      </c>
    </row>
    <row r="474" spans="2:65" s="1" customFormat="1" ht="16.5" customHeight="1">
      <c r="B474" s="31"/>
      <c r="C474" s="129" t="s">
        <v>740</v>
      </c>
      <c r="D474" s="129" t="s">
        <v>157</v>
      </c>
      <c r="E474" s="130" t="s">
        <v>741</v>
      </c>
      <c r="F474" s="131" t="s">
        <v>742</v>
      </c>
      <c r="G474" s="132" t="s">
        <v>90</v>
      </c>
      <c r="H474" s="133">
        <v>24.564</v>
      </c>
      <c r="I474" s="134"/>
      <c r="J474" s="135">
        <f>ROUND(I474*H474,2)</f>
        <v>0</v>
      </c>
      <c r="K474" s="136"/>
      <c r="L474" s="31"/>
      <c r="M474" s="137" t="s">
        <v>1</v>
      </c>
      <c r="N474" s="138" t="s">
        <v>44</v>
      </c>
      <c r="P474" s="139">
        <f>O474*H474</f>
        <v>0</v>
      </c>
      <c r="Q474" s="139">
        <v>2.9999999999999997E-4</v>
      </c>
      <c r="R474" s="139">
        <f>Q474*H474</f>
        <v>7.3691999999999994E-3</v>
      </c>
      <c r="S474" s="139">
        <v>0</v>
      </c>
      <c r="T474" s="140">
        <f>S474*H474</f>
        <v>0</v>
      </c>
      <c r="AR474" s="141" t="s">
        <v>241</v>
      </c>
      <c r="AT474" s="141" t="s">
        <v>157</v>
      </c>
      <c r="AU474" s="141" t="s">
        <v>161</v>
      </c>
      <c r="AY474" s="16" t="s">
        <v>155</v>
      </c>
      <c r="BE474" s="142">
        <f>IF(N474="základní",J474,0)</f>
        <v>0</v>
      </c>
      <c r="BF474" s="142">
        <f>IF(N474="snížená",J474,0)</f>
        <v>0</v>
      </c>
      <c r="BG474" s="142">
        <f>IF(N474="zákl. přenesená",J474,0)</f>
        <v>0</v>
      </c>
      <c r="BH474" s="142">
        <f>IF(N474="sníž. přenesená",J474,0)</f>
        <v>0</v>
      </c>
      <c r="BI474" s="142">
        <f>IF(N474="nulová",J474,0)</f>
        <v>0</v>
      </c>
      <c r="BJ474" s="16" t="s">
        <v>161</v>
      </c>
      <c r="BK474" s="142">
        <f>ROUND(I474*H474,2)</f>
        <v>0</v>
      </c>
      <c r="BL474" s="16" t="s">
        <v>241</v>
      </c>
      <c r="BM474" s="141" t="s">
        <v>743</v>
      </c>
    </row>
    <row r="475" spans="2:65" s="12" customFormat="1">
      <c r="B475" s="143"/>
      <c r="D475" s="144" t="s">
        <v>163</v>
      </c>
      <c r="E475" s="145" t="s">
        <v>1</v>
      </c>
      <c r="F475" s="146" t="s">
        <v>97</v>
      </c>
      <c r="H475" s="147">
        <v>24.564</v>
      </c>
      <c r="I475" s="148"/>
      <c r="L475" s="143"/>
      <c r="M475" s="149"/>
      <c r="T475" s="150"/>
      <c r="AT475" s="145" t="s">
        <v>163</v>
      </c>
      <c r="AU475" s="145" t="s">
        <v>161</v>
      </c>
      <c r="AV475" s="12" t="s">
        <v>161</v>
      </c>
      <c r="AW475" s="12" t="s">
        <v>34</v>
      </c>
      <c r="AX475" s="12" t="s">
        <v>86</v>
      </c>
      <c r="AY475" s="145" t="s">
        <v>155</v>
      </c>
    </row>
    <row r="476" spans="2:65" s="1" customFormat="1" ht="21.75" customHeight="1">
      <c r="B476" s="31"/>
      <c r="C476" s="129" t="s">
        <v>744</v>
      </c>
      <c r="D476" s="129" t="s">
        <v>157</v>
      </c>
      <c r="E476" s="130" t="s">
        <v>745</v>
      </c>
      <c r="F476" s="131" t="s">
        <v>746</v>
      </c>
      <c r="G476" s="132" t="s">
        <v>231</v>
      </c>
      <c r="H476" s="133">
        <v>3.1</v>
      </c>
      <c r="I476" s="134"/>
      <c r="J476" s="135">
        <f>ROUND(I476*H476,2)</f>
        <v>0</v>
      </c>
      <c r="K476" s="136"/>
      <c r="L476" s="31"/>
      <c r="M476" s="137" t="s">
        <v>1</v>
      </c>
      <c r="N476" s="138" t="s">
        <v>44</v>
      </c>
      <c r="P476" s="139">
        <f>O476*H476</f>
        <v>0</v>
      </c>
      <c r="Q476" s="139">
        <v>2.0000000000000001E-4</v>
      </c>
      <c r="R476" s="139">
        <f>Q476*H476</f>
        <v>6.2E-4</v>
      </c>
      <c r="S476" s="139">
        <v>0</v>
      </c>
      <c r="T476" s="140">
        <f>S476*H476</f>
        <v>0</v>
      </c>
      <c r="AR476" s="141" t="s">
        <v>241</v>
      </c>
      <c r="AT476" s="141" t="s">
        <v>157</v>
      </c>
      <c r="AU476" s="141" t="s">
        <v>161</v>
      </c>
      <c r="AY476" s="16" t="s">
        <v>155</v>
      </c>
      <c r="BE476" s="142">
        <f>IF(N476="základní",J476,0)</f>
        <v>0</v>
      </c>
      <c r="BF476" s="142">
        <f>IF(N476="snížená",J476,0)</f>
        <v>0</v>
      </c>
      <c r="BG476" s="142">
        <f>IF(N476="zákl. přenesená",J476,0)</f>
        <v>0</v>
      </c>
      <c r="BH476" s="142">
        <f>IF(N476="sníž. přenesená",J476,0)</f>
        <v>0</v>
      </c>
      <c r="BI476" s="142">
        <f>IF(N476="nulová",J476,0)</f>
        <v>0</v>
      </c>
      <c r="BJ476" s="16" t="s">
        <v>161</v>
      </c>
      <c r="BK476" s="142">
        <f>ROUND(I476*H476,2)</f>
        <v>0</v>
      </c>
      <c r="BL476" s="16" t="s">
        <v>241</v>
      </c>
      <c r="BM476" s="141" t="s">
        <v>747</v>
      </c>
    </row>
    <row r="477" spans="2:65" s="12" customFormat="1">
      <c r="B477" s="143"/>
      <c r="D477" s="144" t="s">
        <v>163</v>
      </c>
      <c r="E477" s="145" t="s">
        <v>1</v>
      </c>
      <c r="F477" s="146" t="s">
        <v>748</v>
      </c>
      <c r="H477" s="147">
        <v>3.1</v>
      </c>
      <c r="I477" s="148"/>
      <c r="L477" s="143"/>
      <c r="M477" s="149"/>
      <c r="T477" s="150"/>
      <c r="AT477" s="145" t="s">
        <v>163</v>
      </c>
      <c r="AU477" s="145" t="s">
        <v>161</v>
      </c>
      <c r="AV477" s="12" t="s">
        <v>161</v>
      </c>
      <c r="AW477" s="12" t="s">
        <v>34</v>
      </c>
      <c r="AX477" s="12" t="s">
        <v>78</v>
      </c>
      <c r="AY477" s="145" t="s">
        <v>155</v>
      </c>
    </row>
    <row r="478" spans="2:65" s="13" customFormat="1">
      <c r="B478" s="151"/>
      <c r="D478" s="144" t="s">
        <v>163</v>
      </c>
      <c r="E478" s="152" t="s">
        <v>1</v>
      </c>
      <c r="F478" s="153" t="s">
        <v>167</v>
      </c>
      <c r="H478" s="154">
        <v>3.1</v>
      </c>
      <c r="I478" s="155"/>
      <c r="L478" s="151"/>
      <c r="M478" s="156"/>
      <c r="T478" s="157"/>
      <c r="AT478" s="152" t="s">
        <v>163</v>
      </c>
      <c r="AU478" s="152" t="s">
        <v>161</v>
      </c>
      <c r="AV478" s="13" t="s">
        <v>160</v>
      </c>
      <c r="AW478" s="13" t="s">
        <v>34</v>
      </c>
      <c r="AX478" s="13" t="s">
        <v>86</v>
      </c>
      <c r="AY478" s="152" t="s">
        <v>155</v>
      </c>
    </row>
    <row r="479" spans="2:65" s="1" customFormat="1" ht="16.5" customHeight="1">
      <c r="B479" s="31"/>
      <c r="C479" s="164" t="s">
        <v>749</v>
      </c>
      <c r="D479" s="164" t="s">
        <v>335</v>
      </c>
      <c r="E479" s="165" t="s">
        <v>750</v>
      </c>
      <c r="F479" s="166" t="s">
        <v>751</v>
      </c>
      <c r="G479" s="167" t="s">
        <v>231</v>
      </c>
      <c r="H479" s="168">
        <v>3.41</v>
      </c>
      <c r="I479" s="169"/>
      <c r="J479" s="170">
        <f>ROUND(I479*H479,2)</f>
        <v>0</v>
      </c>
      <c r="K479" s="171"/>
      <c r="L479" s="172"/>
      <c r="M479" s="173" t="s">
        <v>1</v>
      </c>
      <c r="N479" s="174" t="s">
        <v>44</v>
      </c>
      <c r="P479" s="139">
        <f>O479*H479</f>
        <v>0</v>
      </c>
      <c r="Q479" s="139">
        <v>2.9999999999999997E-4</v>
      </c>
      <c r="R479" s="139">
        <f>Q479*H479</f>
        <v>1.023E-3</v>
      </c>
      <c r="S479" s="139">
        <v>0</v>
      </c>
      <c r="T479" s="140">
        <f>S479*H479</f>
        <v>0</v>
      </c>
      <c r="AR479" s="141" t="s">
        <v>334</v>
      </c>
      <c r="AT479" s="141" t="s">
        <v>335</v>
      </c>
      <c r="AU479" s="141" t="s">
        <v>161</v>
      </c>
      <c r="AY479" s="16" t="s">
        <v>155</v>
      </c>
      <c r="BE479" s="142">
        <f>IF(N479="základní",J479,0)</f>
        <v>0</v>
      </c>
      <c r="BF479" s="142">
        <f>IF(N479="snížená",J479,0)</f>
        <v>0</v>
      </c>
      <c r="BG479" s="142">
        <f>IF(N479="zákl. přenesená",J479,0)</f>
        <v>0</v>
      </c>
      <c r="BH479" s="142">
        <f>IF(N479="sníž. přenesená",J479,0)</f>
        <v>0</v>
      </c>
      <c r="BI479" s="142">
        <f>IF(N479="nulová",J479,0)</f>
        <v>0</v>
      </c>
      <c r="BJ479" s="16" t="s">
        <v>161</v>
      </c>
      <c r="BK479" s="142">
        <f>ROUND(I479*H479,2)</f>
        <v>0</v>
      </c>
      <c r="BL479" s="16" t="s">
        <v>241</v>
      </c>
      <c r="BM479" s="141" t="s">
        <v>752</v>
      </c>
    </row>
    <row r="480" spans="2:65" s="12" customFormat="1">
      <c r="B480" s="143"/>
      <c r="D480" s="144" t="s">
        <v>163</v>
      </c>
      <c r="E480" s="145" t="s">
        <v>1</v>
      </c>
      <c r="F480" s="146" t="s">
        <v>753</v>
      </c>
      <c r="H480" s="147">
        <v>3.1</v>
      </c>
      <c r="I480" s="148"/>
      <c r="L480" s="143"/>
      <c r="M480" s="149"/>
      <c r="T480" s="150"/>
      <c r="AT480" s="145" t="s">
        <v>163</v>
      </c>
      <c r="AU480" s="145" t="s">
        <v>161</v>
      </c>
      <c r="AV480" s="12" t="s">
        <v>161</v>
      </c>
      <c r="AW480" s="12" t="s">
        <v>34</v>
      </c>
      <c r="AX480" s="12" t="s">
        <v>86</v>
      </c>
      <c r="AY480" s="145" t="s">
        <v>155</v>
      </c>
    </row>
    <row r="481" spans="2:65" s="12" customFormat="1">
      <c r="B481" s="143"/>
      <c r="D481" s="144" t="s">
        <v>163</v>
      </c>
      <c r="F481" s="146" t="s">
        <v>754</v>
      </c>
      <c r="H481" s="147">
        <v>3.41</v>
      </c>
      <c r="I481" s="148"/>
      <c r="L481" s="143"/>
      <c r="M481" s="149"/>
      <c r="T481" s="150"/>
      <c r="AT481" s="145" t="s">
        <v>163</v>
      </c>
      <c r="AU481" s="145" t="s">
        <v>161</v>
      </c>
      <c r="AV481" s="12" t="s">
        <v>161</v>
      </c>
      <c r="AW481" s="12" t="s">
        <v>4</v>
      </c>
      <c r="AX481" s="12" t="s">
        <v>86</v>
      </c>
      <c r="AY481" s="145" t="s">
        <v>155</v>
      </c>
    </row>
    <row r="482" spans="2:65" s="1" customFormat="1" ht="24.2" customHeight="1">
      <c r="B482" s="31"/>
      <c r="C482" s="129" t="s">
        <v>755</v>
      </c>
      <c r="D482" s="129" t="s">
        <v>157</v>
      </c>
      <c r="E482" s="130" t="s">
        <v>756</v>
      </c>
      <c r="F482" s="131" t="s">
        <v>757</v>
      </c>
      <c r="G482" s="132" t="s">
        <v>90</v>
      </c>
      <c r="H482" s="133">
        <v>12.143000000000001</v>
      </c>
      <c r="I482" s="134"/>
      <c r="J482" s="135">
        <f>ROUND(I482*H482,2)</f>
        <v>0</v>
      </c>
      <c r="K482" s="136"/>
      <c r="L482" s="31"/>
      <c r="M482" s="137" t="s">
        <v>1</v>
      </c>
      <c r="N482" s="138" t="s">
        <v>44</v>
      </c>
      <c r="P482" s="139">
        <f>O482*H482</f>
        <v>0</v>
      </c>
      <c r="Q482" s="139">
        <v>0</v>
      </c>
      <c r="R482" s="139">
        <f>Q482*H482</f>
        <v>0</v>
      </c>
      <c r="S482" s="139">
        <v>8.1500000000000003E-2</v>
      </c>
      <c r="T482" s="140">
        <f>S482*H482</f>
        <v>0.9896545000000001</v>
      </c>
      <c r="AR482" s="141" t="s">
        <v>241</v>
      </c>
      <c r="AT482" s="141" t="s">
        <v>157</v>
      </c>
      <c r="AU482" s="141" t="s">
        <v>161</v>
      </c>
      <c r="AY482" s="16" t="s">
        <v>155</v>
      </c>
      <c r="BE482" s="142">
        <f>IF(N482="základní",J482,0)</f>
        <v>0</v>
      </c>
      <c r="BF482" s="142">
        <f>IF(N482="snížená",J482,0)</f>
        <v>0</v>
      </c>
      <c r="BG482" s="142">
        <f>IF(N482="zákl. přenesená",J482,0)</f>
        <v>0</v>
      </c>
      <c r="BH482" s="142">
        <f>IF(N482="sníž. přenesená",J482,0)</f>
        <v>0</v>
      </c>
      <c r="BI482" s="142">
        <f>IF(N482="nulová",J482,0)</f>
        <v>0</v>
      </c>
      <c r="BJ482" s="16" t="s">
        <v>161</v>
      </c>
      <c r="BK482" s="142">
        <f>ROUND(I482*H482,2)</f>
        <v>0</v>
      </c>
      <c r="BL482" s="16" t="s">
        <v>241</v>
      </c>
      <c r="BM482" s="141" t="s">
        <v>758</v>
      </c>
    </row>
    <row r="483" spans="2:65" s="14" customFormat="1">
      <c r="B483" s="158"/>
      <c r="D483" s="144" t="s">
        <v>163</v>
      </c>
      <c r="E483" s="159" t="s">
        <v>1</v>
      </c>
      <c r="F483" s="160" t="s">
        <v>647</v>
      </c>
      <c r="H483" s="159" t="s">
        <v>1</v>
      </c>
      <c r="I483" s="161"/>
      <c r="L483" s="158"/>
      <c r="M483" s="162"/>
      <c r="T483" s="163"/>
      <c r="AT483" s="159" t="s">
        <v>163</v>
      </c>
      <c r="AU483" s="159" t="s">
        <v>161</v>
      </c>
      <c r="AV483" s="14" t="s">
        <v>86</v>
      </c>
      <c r="AW483" s="14" t="s">
        <v>34</v>
      </c>
      <c r="AX483" s="14" t="s">
        <v>78</v>
      </c>
      <c r="AY483" s="159" t="s">
        <v>155</v>
      </c>
    </row>
    <row r="484" spans="2:65" s="12" customFormat="1">
      <c r="B484" s="143"/>
      <c r="D484" s="144" t="s">
        <v>163</v>
      </c>
      <c r="E484" s="145" t="s">
        <v>1</v>
      </c>
      <c r="F484" s="146" t="s">
        <v>759</v>
      </c>
      <c r="H484" s="147">
        <v>11.2</v>
      </c>
      <c r="I484" s="148"/>
      <c r="L484" s="143"/>
      <c r="M484" s="149"/>
      <c r="T484" s="150"/>
      <c r="AT484" s="145" t="s">
        <v>163</v>
      </c>
      <c r="AU484" s="145" t="s">
        <v>161</v>
      </c>
      <c r="AV484" s="12" t="s">
        <v>161</v>
      </c>
      <c r="AW484" s="12" t="s">
        <v>34</v>
      </c>
      <c r="AX484" s="12" t="s">
        <v>78</v>
      </c>
      <c r="AY484" s="145" t="s">
        <v>155</v>
      </c>
    </row>
    <row r="485" spans="2:65" s="14" customFormat="1">
      <c r="B485" s="158"/>
      <c r="D485" s="144" t="s">
        <v>163</v>
      </c>
      <c r="E485" s="159" t="s">
        <v>1</v>
      </c>
      <c r="F485" s="160" t="s">
        <v>630</v>
      </c>
      <c r="H485" s="159" t="s">
        <v>1</v>
      </c>
      <c r="I485" s="161"/>
      <c r="L485" s="158"/>
      <c r="M485" s="162"/>
      <c r="T485" s="163"/>
      <c r="AT485" s="159" t="s">
        <v>163</v>
      </c>
      <c r="AU485" s="159" t="s">
        <v>161</v>
      </c>
      <c r="AV485" s="14" t="s">
        <v>86</v>
      </c>
      <c r="AW485" s="14" t="s">
        <v>34</v>
      </c>
      <c r="AX485" s="14" t="s">
        <v>78</v>
      </c>
      <c r="AY485" s="159" t="s">
        <v>155</v>
      </c>
    </row>
    <row r="486" spans="2:65" s="12" customFormat="1">
      <c r="B486" s="143"/>
      <c r="D486" s="144" t="s">
        <v>163</v>
      </c>
      <c r="E486" s="145" t="s">
        <v>1</v>
      </c>
      <c r="F486" s="146" t="s">
        <v>760</v>
      </c>
      <c r="H486" s="147">
        <v>0.94299999999999995</v>
      </c>
      <c r="I486" s="148"/>
      <c r="L486" s="143"/>
      <c r="M486" s="149"/>
      <c r="T486" s="150"/>
      <c r="AT486" s="145" t="s">
        <v>163</v>
      </c>
      <c r="AU486" s="145" t="s">
        <v>161</v>
      </c>
      <c r="AV486" s="12" t="s">
        <v>161</v>
      </c>
      <c r="AW486" s="12" t="s">
        <v>34</v>
      </c>
      <c r="AX486" s="12" t="s">
        <v>78</v>
      </c>
      <c r="AY486" s="145" t="s">
        <v>155</v>
      </c>
    </row>
    <row r="487" spans="2:65" s="13" customFormat="1">
      <c r="B487" s="151"/>
      <c r="D487" s="144" t="s">
        <v>163</v>
      </c>
      <c r="E487" s="152" t="s">
        <v>1</v>
      </c>
      <c r="F487" s="153" t="s">
        <v>167</v>
      </c>
      <c r="H487" s="154">
        <v>12.142999999999999</v>
      </c>
      <c r="I487" s="155"/>
      <c r="L487" s="151"/>
      <c r="M487" s="156"/>
      <c r="T487" s="157"/>
      <c r="AT487" s="152" t="s">
        <v>163</v>
      </c>
      <c r="AU487" s="152" t="s">
        <v>161</v>
      </c>
      <c r="AV487" s="13" t="s">
        <v>160</v>
      </c>
      <c r="AW487" s="13" t="s">
        <v>34</v>
      </c>
      <c r="AX487" s="13" t="s">
        <v>86</v>
      </c>
      <c r="AY487" s="152" t="s">
        <v>155</v>
      </c>
    </row>
    <row r="488" spans="2:65" s="1" customFormat="1" ht="24.2" customHeight="1">
      <c r="B488" s="31"/>
      <c r="C488" s="129" t="s">
        <v>761</v>
      </c>
      <c r="D488" s="129" t="s">
        <v>157</v>
      </c>
      <c r="E488" s="130" t="s">
        <v>762</v>
      </c>
      <c r="F488" s="131" t="s">
        <v>763</v>
      </c>
      <c r="G488" s="132" t="s">
        <v>90</v>
      </c>
      <c r="H488" s="133">
        <v>24.564</v>
      </c>
      <c r="I488" s="134"/>
      <c r="J488" s="135">
        <f>ROUND(I488*H488,2)</f>
        <v>0</v>
      </c>
      <c r="K488" s="136"/>
      <c r="L488" s="31"/>
      <c r="M488" s="137" t="s">
        <v>1</v>
      </c>
      <c r="N488" s="138" t="s">
        <v>44</v>
      </c>
      <c r="P488" s="139">
        <f>O488*H488</f>
        <v>0</v>
      </c>
      <c r="Q488" s="139">
        <v>6.0499999999999998E-3</v>
      </c>
      <c r="R488" s="139">
        <f>Q488*H488</f>
        <v>0.1486122</v>
      </c>
      <c r="S488" s="139">
        <v>0</v>
      </c>
      <c r="T488" s="140">
        <f>S488*H488</f>
        <v>0</v>
      </c>
      <c r="AR488" s="141" t="s">
        <v>241</v>
      </c>
      <c r="AT488" s="141" t="s">
        <v>157</v>
      </c>
      <c r="AU488" s="141" t="s">
        <v>161</v>
      </c>
      <c r="AY488" s="16" t="s">
        <v>155</v>
      </c>
      <c r="BE488" s="142">
        <f>IF(N488="základní",J488,0)</f>
        <v>0</v>
      </c>
      <c r="BF488" s="142">
        <f>IF(N488="snížená",J488,0)</f>
        <v>0</v>
      </c>
      <c r="BG488" s="142">
        <f>IF(N488="zákl. přenesená",J488,0)</f>
        <v>0</v>
      </c>
      <c r="BH488" s="142">
        <f>IF(N488="sníž. přenesená",J488,0)</f>
        <v>0</v>
      </c>
      <c r="BI488" s="142">
        <f>IF(N488="nulová",J488,0)</f>
        <v>0</v>
      </c>
      <c r="BJ488" s="16" t="s">
        <v>161</v>
      </c>
      <c r="BK488" s="142">
        <f>ROUND(I488*H488,2)</f>
        <v>0</v>
      </c>
      <c r="BL488" s="16" t="s">
        <v>241</v>
      </c>
      <c r="BM488" s="141" t="s">
        <v>764</v>
      </c>
    </row>
    <row r="489" spans="2:65" s="12" customFormat="1">
      <c r="B489" s="143"/>
      <c r="D489" s="144" t="s">
        <v>163</v>
      </c>
      <c r="E489" s="145" t="s">
        <v>1</v>
      </c>
      <c r="F489" s="146" t="s">
        <v>97</v>
      </c>
      <c r="H489" s="147">
        <v>24.564</v>
      </c>
      <c r="I489" s="148"/>
      <c r="L489" s="143"/>
      <c r="M489" s="149"/>
      <c r="T489" s="150"/>
      <c r="AT489" s="145" t="s">
        <v>163</v>
      </c>
      <c r="AU489" s="145" t="s">
        <v>161</v>
      </c>
      <c r="AV489" s="12" t="s">
        <v>161</v>
      </c>
      <c r="AW489" s="12" t="s">
        <v>34</v>
      </c>
      <c r="AX489" s="12" t="s">
        <v>86</v>
      </c>
      <c r="AY489" s="145" t="s">
        <v>155</v>
      </c>
    </row>
    <row r="490" spans="2:65" s="1" customFormat="1" ht="24.2" customHeight="1">
      <c r="B490" s="31"/>
      <c r="C490" s="164" t="s">
        <v>765</v>
      </c>
      <c r="D490" s="164" t="s">
        <v>335</v>
      </c>
      <c r="E490" s="165" t="s">
        <v>766</v>
      </c>
      <c r="F490" s="166" t="s">
        <v>767</v>
      </c>
      <c r="G490" s="167" t="s">
        <v>90</v>
      </c>
      <c r="H490" s="168">
        <v>27.02</v>
      </c>
      <c r="I490" s="169"/>
      <c r="J490" s="170">
        <f>ROUND(I490*H490,2)</f>
        <v>0</v>
      </c>
      <c r="K490" s="171"/>
      <c r="L490" s="172"/>
      <c r="M490" s="173" t="s">
        <v>1</v>
      </c>
      <c r="N490" s="174" t="s">
        <v>44</v>
      </c>
      <c r="P490" s="139">
        <f>O490*H490</f>
        <v>0</v>
      </c>
      <c r="Q490" s="139">
        <v>1.2319999999999999E-2</v>
      </c>
      <c r="R490" s="139">
        <f>Q490*H490</f>
        <v>0.33288639999999997</v>
      </c>
      <c r="S490" s="139">
        <v>0</v>
      </c>
      <c r="T490" s="140">
        <f>S490*H490</f>
        <v>0</v>
      </c>
      <c r="AR490" s="141" t="s">
        <v>334</v>
      </c>
      <c r="AT490" s="141" t="s">
        <v>335</v>
      </c>
      <c r="AU490" s="141" t="s">
        <v>161</v>
      </c>
      <c r="AY490" s="16" t="s">
        <v>155</v>
      </c>
      <c r="BE490" s="142">
        <f>IF(N490="základní",J490,0)</f>
        <v>0</v>
      </c>
      <c r="BF490" s="142">
        <f>IF(N490="snížená",J490,0)</f>
        <v>0</v>
      </c>
      <c r="BG490" s="142">
        <f>IF(N490="zákl. přenesená",J490,0)</f>
        <v>0</v>
      </c>
      <c r="BH490" s="142">
        <f>IF(N490="sníž. přenesená",J490,0)</f>
        <v>0</v>
      </c>
      <c r="BI490" s="142">
        <f>IF(N490="nulová",J490,0)</f>
        <v>0</v>
      </c>
      <c r="BJ490" s="16" t="s">
        <v>161</v>
      </c>
      <c r="BK490" s="142">
        <f>ROUND(I490*H490,2)</f>
        <v>0</v>
      </c>
      <c r="BL490" s="16" t="s">
        <v>241</v>
      </c>
      <c r="BM490" s="141" t="s">
        <v>768</v>
      </c>
    </row>
    <row r="491" spans="2:65" s="12" customFormat="1">
      <c r="B491" s="143"/>
      <c r="D491" s="144" t="s">
        <v>163</v>
      </c>
      <c r="E491" s="145" t="s">
        <v>1</v>
      </c>
      <c r="F491" s="146" t="s">
        <v>97</v>
      </c>
      <c r="H491" s="147">
        <v>24.564</v>
      </c>
      <c r="I491" s="148"/>
      <c r="L491" s="143"/>
      <c r="M491" s="149"/>
      <c r="T491" s="150"/>
      <c r="AT491" s="145" t="s">
        <v>163</v>
      </c>
      <c r="AU491" s="145" t="s">
        <v>161</v>
      </c>
      <c r="AV491" s="12" t="s">
        <v>161</v>
      </c>
      <c r="AW491" s="12" t="s">
        <v>34</v>
      </c>
      <c r="AX491" s="12" t="s">
        <v>86</v>
      </c>
      <c r="AY491" s="145" t="s">
        <v>155</v>
      </c>
    </row>
    <row r="492" spans="2:65" s="12" customFormat="1">
      <c r="B492" s="143"/>
      <c r="D492" s="144" t="s">
        <v>163</v>
      </c>
      <c r="F492" s="146" t="s">
        <v>769</v>
      </c>
      <c r="H492" s="147">
        <v>27.02</v>
      </c>
      <c r="I492" s="148"/>
      <c r="L492" s="143"/>
      <c r="M492" s="149"/>
      <c r="T492" s="150"/>
      <c r="AT492" s="145" t="s">
        <v>163</v>
      </c>
      <c r="AU492" s="145" t="s">
        <v>161</v>
      </c>
      <c r="AV492" s="12" t="s">
        <v>161</v>
      </c>
      <c r="AW492" s="12" t="s">
        <v>4</v>
      </c>
      <c r="AX492" s="12" t="s">
        <v>86</v>
      </c>
      <c r="AY492" s="145" t="s">
        <v>155</v>
      </c>
    </row>
    <row r="493" spans="2:65" s="1" customFormat="1" ht="16.5" customHeight="1">
      <c r="B493" s="31"/>
      <c r="C493" s="129" t="s">
        <v>770</v>
      </c>
      <c r="D493" s="129" t="s">
        <v>157</v>
      </c>
      <c r="E493" s="130" t="s">
        <v>771</v>
      </c>
      <c r="F493" s="131" t="s">
        <v>772</v>
      </c>
      <c r="G493" s="132" t="s">
        <v>231</v>
      </c>
      <c r="H493" s="133">
        <v>16.8</v>
      </c>
      <c r="I493" s="134"/>
      <c r="J493" s="135">
        <f>ROUND(I493*H493,2)</f>
        <v>0</v>
      </c>
      <c r="K493" s="136"/>
      <c r="L493" s="31"/>
      <c r="M493" s="137" t="s">
        <v>1</v>
      </c>
      <c r="N493" s="138" t="s">
        <v>44</v>
      </c>
      <c r="P493" s="139">
        <f>O493*H493</f>
        <v>0</v>
      </c>
      <c r="Q493" s="139">
        <v>3.0000000000000001E-5</v>
      </c>
      <c r="R493" s="139">
        <f>Q493*H493</f>
        <v>5.04E-4</v>
      </c>
      <c r="S493" s="139">
        <v>0</v>
      </c>
      <c r="T493" s="140">
        <f>S493*H493</f>
        <v>0</v>
      </c>
      <c r="AR493" s="141" t="s">
        <v>241</v>
      </c>
      <c r="AT493" s="141" t="s">
        <v>157</v>
      </c>
      <c r="AU493" s="141" t="s">
        <v>161</v>
      </c>
      <c r="AY493" s="16" t="s">
        <v>155</v>
      </c>
      <c r="BE493" s="142">
        <f>IF(N493="základní",J493,0)</f>
        <v>0</v>
      </c>
      <c r="BF493" s="142">
        <f>IF(N493="snížená",J493,0)</f>
        <v>0</v>
      </c>
      <c r="BG493" s="142">
        <f>IF(N493="zákl. přenesená",J493,0)</f>
        <v>0</v>
      </c>
      <c r="BH493" s="142">
        <f>IF(N493="sníž. přenesená",J493,0)</f>
        <v>0</v>
      </c>
      <c r="BI493" s="142">
        <f>IF(N493="nulová",J493,0)</f>
        <v>0</v>
      </c>
      <c r="BJ493" s="16" t="s">
        <v>161</v>
      </c>
      <c r="BK493" s="142">
        <f>ROUND(I493*H493,2)</f>
        <v>0</v>
      </c>
      <c r="BL493" s="16" t="s">
        <v>241</v>
      </c>
      <c r="BM493" s="141" t="s">
        <v>773</v>
      </c>
    </row>
    <row r="494" spans="2:65" s="12" customFormat="1">
      <c r="B494" s="143"/>
      <c r="D494" s="144" t="s">
        <v>163</v>
      </c>
      <c r="E494" s="145" t="s">
        <v>1</v>
      </c>
      <c r="F494" s="146" t="s">
        <v>774</v>
      </c>
      <c r="H494" s="147">
        <v>8.4</v>
      </c>
      <c r="I494" s="148"/>
      <c r="L494" s="143"/>
      <c r="M494" s="149"/>
      <c r="T494" s="150"/>
      <c r="AT494" s="145" t="s">
        <v>163</v>
      </c>
      <c r="AU494" s="145" t="s">
        <v>161</v>
      </c>
      <c r="AV494" s="12" t="s">
        <v>161</v>
      </c>
      <c r="AW494" s="12" t="s">
        <v>34</v>
      </c>
      <c r="AX494" s="12" t="s">
        <v>78</v>
      </c>
      <c r="AY494" s="145" t="s">
        <v>155</v>
      </c>
    </row>
    <row r="495" spans="2:65" s="12" customFormat="1">
      <c r="B495" s="143"/>
      <c r="D495" s="144" t="s">
        <v>163</v>
      </c>
      <c r="E495" s="145" t="s">
        <v>1</v>
      </c>
      <c r="F495" s="146" t="s">
        <v>774</v>
      </c>
      <c r="H495" s="147">
        <v>8.4</v>
      </c>
      <c r="I495" s="148"/>
      <c r="L495" s="143"/>
      <c r="M495" s="149"/>
      <c r="T495" s="150"/>
      <c r="AT495" s="145" t="s">
        <v>163</v>
      </c>
      <c r="AU495" s="145" t="s">
        <v>161</v>
      </c>
      <c r="AV495" s="12" t="s">
        <v>161</v>
      </c>
      <c r="AW495" s="12" t="s">
        <v>34</v>
      </c>
      <c r="AX495" s="12" t="s">
        <v>78</v>
      </c>
      <c r="AY495" s="145" t="s">
        <v>155</v>
      </c>
    </row>
    <row r="496" spans="2:65" s="13" customFormat="1">
      <c r="B496" s="151"/>
      <c r="D496" s="144" t="s">
        <v>163</v>
      </c>
      <c r="E496" s="152" t="s">
        <v>1</v>
      </c>
      <c r="F496" s="153" t="s">
        <v>167</v>
      </c>
      <c r="H496" s="154">
        <v>16.8</v>
      </c>
      <c r="I496" s="155"/>
      <c r="L496" s="151"/>
      <c r="M496" s="156"/>
      <c r="T496" s="157"/>
      <c r="AT496" s="152" t="s">
        <v>163</v>
      </c>
      <c r="AU496" s="152" t="s">
        <v>161</v>
      </c>
      <c r="AV496" s="13" t="s">
        <v>160</v>
      </c>
      <c r="AW496" s="13" t="s">
        <v>34</v>
      </c>
      <c r="AX496" s="13" t="s">
        <v>86</v>
      </c>
      <c r="AY496" s="152" t="s">
        <v>155</v>
      </c>
    </row>
    <row r="497" spans="2:65" s="1" customFormat="1" ht="16.5" customHeight="1">
      <c r="B497" s="31"/>
      <c r="C497" s="129" t="s">
        <v>775</v>
      </c>
      <c r="D497" s="129" t="s">
        <v>157</v>
      </c>
      <c r="E497" s="130" t="s">
        <v>776</v>
      </c>
      <c r="F497" s="131" t="s">
        <v>777</v>
      </c>
      <c r="G497" s="132" t="s">
        <v>388</v>
      </c>
      <c r="H497" s="133">
        <v>6</v>
      </c>
      <c r="I497" s="134"/>
      <c r="J497" s="135">
        <f>ROUND(I497*H497,2)</f>
        <v>0</v>
      </c>
      <c r="K497" s="136"/>
      <c r="L497" s="31"/>
      <c r="M497" s="137" t="s">
        <v>1</v>
      </c>
      <c r="N497" s="138" t="s">
        <v>44</v>
      </c>
      <c r="P497" s="139">
        <f>O497*H497</f>
        <v>0</v>
      </c>
      <c r="Q497" s="139">
        <v>0</v>
      </c>
      <c r="R497" s="139">
        <f>Q497*H497</f>
        <v>0</v>
      </c>
      <c r="S497" s="139">
        <v>0</v>
      </c>
      <c r="T497" s="140">
        <f>S497*H497</f>
        <v>0</v>
      </c>
      <c r="AR497" s="141" t="s">
        <v>241</v>
      </c>
      <c r="AT497" s="141" t="s">
        <v>157</v>
      </c>
      <c r="AU497" s="141" t="s">
        <v>161</v>
      </c>
      <c r="AY497" s="16" t="s">
        <v>155</v>
      </c>
      <c r="BE497" s="142">
        <f>IF(N497="základní",J497,0)</f>
        <v>0</v>
      </c>
      <c r="BF497" s="142">
        <f>IF(N497="snížená",J497,0)</f>
        <v>0</v>
      </c>
      <c r="BG497" s="142">
        <f>IF(N497="zákl. přenesená",J497,0)</f>
        <v>0</v>
      </c>
      <c r="BH497" s="142">
        <f>IF(N497="sníž. přenesená",J497,0)</f>
        <v>0</v>
      </c>
      <c r="BI497" s="142">
        <f>IF(N497="nulová",J497,0)</f>
        <v>0</v>
      </c>
      <c r="BJ497" s="16" t="s">
        <v>161</v>
      </c>
      <c r="BK497" s="142">
        <f>ROUND(I497*H497,2)</f>
        <v>0</v>
      </c>
      <c r="BL497" s="16" t="s">
        <v>241</v>
      </c>
      <c r="BM497" s="141" t="s">
        <v>778</v>
      </c>
    </row>
    <row r="498" spans="2:65" s="12" customFormat="1">
      <c r="B498" s="143"/>
      <c r="D498" s="144" t="s">
        <v>163</v>
      </c>
      <c r="E498" s="145" t="s">
        <v>1</v>
      </c>
      <c r="F498" s="146" t="s">
        <v>779</v>
      </c>
      <c r="H498" s="147">
        <v>4</v>
      </c>
      <c r="I498" s="148"/>
      <c r="L498" s="143"/>
      <c r="M498" s="149"/>
      <c r="T498" s="150"/>
      <c r="AT498" s="145" t="s">
        <v>163</v>
      </c>
      <c r="AU498" s="145" t="s">
        <v>161</v>
      </c>
      <c r="AV498" s="12" t="s">
        <v>161</v>
      </c>
      <c r="AW498" s="12" t="s">
        <v>34</v>
      </c>
      <c r="AX498" s="12" t="s">
        <v>78</v>
      </c>
      <c r="AY498" s="145" t="s">
        <v>155</v>
      </c>
    </row>
    <row r="499" spans="2:65" s="12" customFormat="1">
      <c r="B499" s="143"/>
      <c r="D499" s="144" t="s">
        <v>163</v>
      </c>
      <c r="E499" s="145" t="s">
        <v>1</v>
      </c>
      <c r="F499" s="146" t="s">
        <v>780</v>
      </c>
      <c r="H499" s="147">
        <v>2</v>
      </c>
      <c r="I499" s="148"/>
      <c r="L499" s="143"/>
      <c r="M499" s="149"/>
      <c r="T499" s="150"/>
      <c r="AT499" s="145" t="s">
        <v>163</v>
      </c>
      <c r="AU499" s="145" t="s">
        <v>161</v>
      </c>
      <c r="AV499" s="12" t="s">
        <v>161</v>
      </c>
      <c r="AW499" s="12" t="s">
        <v>34</v>
      </c>
      <c r="AX499" s="12" t="s">
        <v>78</v>
      </c>
      <c r="AY499" s="145" t="s">
        <v>155</v>
      </c>
    </row>
    <row r="500" spans="2:65" s="13" customFormat="1">
      <c r="B500" s="151"/>
      <c r="D500" s="144" t="s">
        <v>163</v>
      </c>
      <c r="E500" s="152" t="s">
        <v>1</v>
      </c>
      <c r="F500" s="153" t="s">
        <v>167</v>
      </c>
      <c r="H500" s="154">
        <v>6</v>
      </c>
      <c r="I500" s="155"/>
      <c r="L500" s="151"/>
      <c r="M500" s="156"/>
      <c r="T500" s="157"/>
      <c r="AT500" s="152" t="s">
        <v>163</v>
      </c>
      <c r="AU500" s="152" t="s">
        <v>161</v>
      </c>
      <c r="AV500" s="13" t="s">
        <v>160</v>
      </c>
      <c r="AW500" s="13" t="s">
        <v>34</v>
      </c>
      <c r="AX500" s="13" t="s">
        <v>86</v>
      </c>
      <c r="AY500" s="152" t="s">
        <v>155</v>
      </c>
    </row>
    <row r="501" spans="2:65" s="1" customFormat="1" ht="24.2" customHeight="1">
      <c r="B501" s="31"/>
      <c r="C501" s="129" t="s">
        <v>781</v>
      </c>
      <c r="D501" s="129" t="s">
        <v>157</v>
      </c>
      <c r="E501" s="130" t="s">
        <v>782</v>
      </c>
      <c r="F501" s="131" t="s">
        <v>783</v>
      </c>
      <c r="G501" s="132" t="s">
        <v>291</v>
      </c>
      <c r="H501" s="133">
        <v>0.49099999999999999</v>
      </c>
      <c r="I501" s="134"/>
      <c r="J501" s="135">
        <f>ROUND(I501*H501,2)</f>
        <v>0</v>
      </c>
      <c r="K501" s="136"/>
      <c r="L501" s="31"/>
      <c r="M501" s="137" t="s">
        <v>1</v>
      </c>
      <c r="N501" s="138" t="s">
        <v>44</v>
      </c>
      <c r="P501" s="139">
        <f>O501*H501</f>
        <v>0</v>
      </c>
      <c r="Q501" s="139">
        <v>0</v>
      </c>
      <c r="R501" s="139">
        <f>Q501*H501</f>
        <v>0</v>
      </c>
      <c r="S501" s="139">
        <v>0</v>
      </c>
      <c r="T501" s="140">
        <f>S501*H501</f>
        <v>0</v>
      </c>
      <c r="AR501" s="141" t="s">
        <v>241</v>
      </c>
      <c r="AT501" s="141" t="s">
        <v>157</v>
      </c>
      <c r="AU501" s="141" t="s">
        <v>161</v>
      </c>
      <c r="AY501" s="16" t="s">
        <v>155</v>
      </c>
      <c r="BE501" s="142">
        <f>IF(N501="základní",J501,0)</f>
        <v>0</v>
      </c>
      <c r="BF501" s="142">
        <f>IF(N501="snížená",J501,0)</f>
        <v>0</v>
      </c>
      <c r="BG501" s="142">
        <f>IF(N501="zákl. přenesená",J501,0)</f>
        <v>0</v>
      </c>
      <c r="BH501" s="142">
        <f>IF(N501="sníž. přenesená",J501,0)</f>
        <v>0</v>
      </c>
      <c r="BI501" s="142">
        <f>IF(N501="nulová",J501,0)</f>
        <v>0</v>
      </c>
      <c r="BJ501" s="16" t="s">
        <v>161</v>
      </c>
      <c r="BK501" s="142">
        <f>ROUND(I501*H501,2)</f>
        <v>0</v>
      </c>
      <c r="BL501" s="16" t="s">
        <v>241</v>
      </c>
      <c r="BM501" s="141" t="s">
        <v>784</v>
      </c>
    </row>
    <row r="502" spans="2:65" s="11" customFormat="1" ht="22.9" customHeight="1">
      <c r="B502" s="117"/>
      <c r="D502" s="118" t="s">
        <v>77</v>
      </c>
      <c r="E502" s="127" t="s">
        <v>785</v>
      </c>
      <c r="F502" s="127" t="s">
        <v>786</v>
      </c>
      <c r="I502" s="120"/>
      <c r="J502" s="128">
        <f>BK502</f>
        <v>0</v>
      </c>
      <c r="L502" s="117"/>
      <c r="M502" s="122"/>
      <c r="P502" s="123">
        <f>SUM(P503:P518)</f>
        <v>0</v>
      </c>
      <c r="R502" s="123">
        <f>SUM(R503:R518)</f>
        <v>6.8000000000000005E-4</v>
      </c>
      <c r="T502" s="124">
        <f>SUM(T503:T518)</f>
        <v>0</v>
      </c>
      <c r="AR502" s="118" t="s">
        <v>161</v>
      </c>
      <c r="AT502" s="125" t="s">
        <v>77</v>
      </c>
      <c r="AU502" s="125" t="s">
        <v>86</v>
      </c>
      <c r="AY502" s="118" t="s">
        <v>155</v>
      </c>
      <c r="BK502" s="126">
        <f>SUM(BK503:BK518)</f>
        <v>0</v>
      </c>
    </row>
    <row r="503" spans="2:65" s="1" customFormat="1" ht="24.2" customHeight="1">
      <c r="B503" s="31"/>
      <c r="C503" s="129" t="s">
        <v>787</v>
      </c>
      <c r="D503" s="129" t="s">
        <v>157</v>
      </c>
      <c r="E503" s="130" t="s">
        <v>788</v>
      </c>
      <c r="F503" s="131" t="s">
        <v>789</v>
      </c>
      <c r="G503" s="132" t="s">
        <v>231</v>
      </c>
      <c r="H503" s="133">
        <v>13.6</v>
      </c>
      <c r="I503" s="134"/>
      <c r="J503" s="135">
        <f>ROUND(I503*H503,2)</f>
        <v>0</v>
      </c>
      <c r="K503" s="136"/>
      <c r="L503" s="31"/>
      <c r="M503" s="137" t="s">
        <v>1</v>
      </c>
      <c r="N503" s="138" t="s">
        <v>44</v>
      </c>
      <c r="P503" s="139">
        <f>O503*H503</f>
        <v>0</v>
      </c>
      <c r="Q503" s="139">
        <v>2.0000000000000002E-5</v>
      </c>
      <c r="R503" s="139">
        <f>Q503*H503</f>
        <v>2.72E-4</v>
      </c>
      <c r="S503" s="139">
        <v>0</v>
      </c>
      <c r="T503" s="140">
        <f>S503*H503</f>
        <v>0</v>
      </c>
      <c r="AR503" s="141" t="s">
        <v>241</v>
      </c>
      <c r="AT503" s="141" t="s">
        <v>157</v>
      </c>
      <c r="AU503" s="141" t="s">
        <v>161</v>
      </c>
      <c r="AY503" s="16" t="s">
        <v>155</v>
      </c>
      <c r="BE503" s="142">
        <f>IF(N503="základní",J503,0)</f>
        <v>0</v>
      </c>
      <c r="BF503" s="142">
        <f>IF(N503="snížená",J503,0)</f>
        <v>0</v>
      </c>
      <c r="BG503" s="142">
        <f>IF(N503="zákl. přenesená",J503,0)</f>
        <v>0</v>
      </c>
      <c r="BH503" s="142">
        <f>IF(N503="sníž. přenesená",J503,0)</f>
        <v>0</v>
      </c>
      <c r="BI503" s="142">
        <f>IF(N503="nulová",J503,0)</f>
        <v>0</v>
      </c>
      <c r="BJ503" s="16" t="s">
        <v>161</v>
      </c>
      <c r="BK503" s="142">
        <f>ROUND(I503*H503,2)</f>
        <v>0</v>
      </c>
      <c r="BL503" s="16" t="s">
        <v>241</v>
      </c>
      <c r="BM503" s="141" t="s">
        <v>790</v>
      </c>
    </row>
    <row r="504" spans="2:65" s="14" customFormat="1">
      <c r="B504" s="158"/>
      <c r="D504" s="144" t="s">
        <v>163</v>
      </c>
      <c r="E504" s="159" t="s">
        <v>1</v>
      </c>
      <c r="F504" s="160" t="s">
        <v>458</v>
      </c>
      <c r="H504" s="159" t="s">
        <v>1</v>
      </c>
      <c r="I504" s="161"/>
      <c r="L504" s="158"/>
      <c r="M504" s="162"/>
      <c r="T504" s="163"/>
      <c r="AT504" s="159" t="s">
        <v>163</v>
      </c>
      <c r="AU504" s="159" t="s">
        <v>161</v>
      </c>
      <c r="AV504" s="14" t="s">
        <v>86</v>
      </c>
      <c r="AW504" s="14" t="s">
        <v>34</v>
      </c>
      <c r="AX504" s="14" t="s">
        <v>78</v>
      </c>
      <c r="AY504" s="159" t="s">
        <v>155</v>
      </c>
    </row>
    <row r="505" spans="2:65" s="12" customFormat="1">
      <c r="B505" s="143"/>
      <c r="D505" s="144" t="s">
        <v>163</v>
      </c>
      <c r="E505" s="145" t="s">
        <v>1</v>
      </c>
      <c r="F505" s="146" t="s">
        <v>459</v>
      </c>
      <c r="H505" s="147">
        <v>2.8</v>
      </c>
      <c r="I505" s="148"/>
      <c r="L505" s="143"/>
      <c r="M505" s="149"/>
      <c r="T505" s="150"/>
      <c r="AT505" s="145" t="s">
        <v>163</v>
      </c>
      <c r="AU505" s="145" t="s">
        <v>161</v>
      </c>
      <c r="AV505" s="12" t="s">
        <v>161</v>
      </c>
      <c r="AW505" s="12" t="s">
        <v>34</v>
      </c>
      <c r="AX505" s="12" t="s">
        <v>78</v>
      </c>
      <c r="AY505" s="145" t="s">
        <v>155</v>
      </c>
    </row>
    <row r="506" spans="2:65" s="12" customFormat="1">
      <c r="B506" s="143"/>
      <c r="D506" s="144" t="s">
        <v>163</v>
      </c>
      <c r="E506" s="145" t="s">
        <v>1</v>
      </c>
      <c r="F506" s="146" t="s">
        <v>460</v>
      </c>
      <c r="H506" s="147">
        <v>2.4</v>
      </c>
      <c r="I506" s="148"/>
      <c r="L506" s="143"/>
      <c r="M506" s="149"/>
      <c r="T506" s="150"/>
      <c r="AT506" s="145" t="s">
        <v>163</v>
      </c>
      <c r="AU506" s="145" t="s">
        <v>161</v>
      </c>
      <c r="AV506" s="12" t="s">
        <v>161</v>
      </c>
      <c r="AW506" s="12" t="s">
        <v>34</v>
      </c>
      <c r="AX506" s="12" t="s">
        <v>78</v>
      </c>
      <c r="AY506" s="145" t="s">
        <v>155</v>
      </c>
    </row>
    <row r="507" spans="2:65" s="12" customFormat="1">
      <c r="B507" s="143"/>
      <c r="D507" s="144" t="s">
        <v>163</v>
      </c>
      <c r="E507" s="145" t="s">
        <v>1</v>
      </c>
      <c r="F507" s="146" t="s">
        <v>461</v>
      </c>
      <c r="H507" s="147">
        <v>2</v>
      </c>
      <c r="I507" s="148"/>
      <c r="L507" s="143"/>
      <c r="M507" s="149"/>
      <c r="T507" s="150"/>
      <c r="AT507" s="145" t="s">
        <v>163</v>
      </c>
      <c r="AU507" s="145" t="s">
        <v>161</v>
      </c>
      <c r="AV507" s="12" t="s">
        <v>161</v>
      </c>
      <c r="AW507" s="12" t="s">
        <v>34</v>
      </c>
      <c r="AX507" s="12" t="s">
        <v>78</v>
      </c>
      <c r="AY507" s="145" t="s">
        <v>155</v>
      </c>
    </row>
    <row r="508" spans="2:65" s="12" customFormat="1">
      <c r="B508" s="143"/>
      <c r="D508" s="144" t="s">
        <v>163</v>
      </c>
      <c r="E508" s="145" t="s">
        <v>1</v>
      </c>
      <c r="F508" s="146" t="s">
        <v>462</v>
      </c>
      <c r="H508" s="147">
        <v>1.4</v>
      </c>
      <c r="I508" s="148"/>
      <c r="L508" s="143"/>
      <c r="M508" s="149"/>
      <c r="T508" s="150"/>
      <c r="AT508" s="145" t="s">
        <v>163</v>
      </c>
      <c r="AU508" s="145" t="s">
        <v>161</v>
      </c>
      <c r="AV508" s="12" t="s">
        <v>161</v>
      </c>
      <c r="AW508" s="12" t="s">
        <v>34</v>
      </c>
      <c r="AX508" s="12" t="s">
        <v>78</v>
      </c>
      <c r="AY508" s="145" t="s">
        <v>155</v>
      </c>
    </row>
    <row r="509" spans="2:65" s="12" customFormat="1">
      <c r="B509" s="143"/>
      <c r="D509" s="144" t="s">
        <v>163</v>
      </c>
      <c r="E509" s="145" t="s">
        <v>1</v>
      </c>
      <c r="F509" s="146" t="s">
        <v>791</v>
      </c>
      <c r="H509" s="147">
        <v>5</v>
      </c>
      <c r="I509" s="148"/>
      <c r="L509" s="143"/>
      <c r="M509" s="149"/>
      <c r="T509" s="150"/>
      <c r="AT509" s="145" t="s">
        <v>163</v>
      </c>
      <c r="AU509" s="145" t="s">
        <v>161</v>
      </c>
      <c r="AV509" s="12" t="s">
        <v>161</v>
      </c>
      <c r="AW509" s="12" t="s">
        <v>34</v>
      </c>
      <c r="AX509" s="12" t="s">
        <v>78</v>
      </c>
      <c r="AY509" s="145" t="s">
        <v>155</v>
      </c>
    </row>
    <row r="510" spans="2:65" s="13" customFormat="1">
      <c r="B510" s="151"/>
      <c r="D510" s="144" t="s">
        <v>163</v>
      </c>
      <c r="E510" s="152" t="s">
        <v>1</v>
      </c>
      <c r="F510" s="153" t="s">
        <v>167</v>
      </c>
      <c r="H510" s="154">
        <v>13.6</v>
      </c>
      <c r="I510" s="155"/>
      <c r="L510" s="151"/>
      <c r="M510" s="156"/>
      <c r="T510" s="157"/>
      <c r="AT510" s="152" t="s">
        <v>163</v>
      </c>
      <c r="AU510" s="152" t="s">
        <v>161</v>
      </c>
      <c r="AV510" s="13" t="s">
        <v>160</v>
      </c>
      <c r="AW510" s="13" t="s">
        <v>34</v>
      </c>
      <c r="AX510" s="13" t="s">
        <v>86</v>
      </c>
      <c r="AY510" s="152" t="s">
        <v>155</v>
      </c>
    </row>
    <row r="511" spans="2:65" s="1" customFormat="1" ht="24.2" customHeight="1">
      <c r="B511" s="31"/>
      <c r="C511" s="129" t="s">
        <v>792</v>
      </c>
      <c r="D511" s="129" t="s">
        <v>157</v>
      </c>
      <c r="E511" s="130" t="s">
        <v>793</v>
      </c>
      <c r="F511" s="131" t="s">
        <v>794</v>
      </c>
      <c r="G511" s="132" t="s">
        <v>231</v>
      </c>
      <c r="H511" s="133">
        <v>13.6</v>
      </c>
      <c r="I511" s="134"/>
      <c r="J511" s="135">
        <f>ROUND(I511*H511,2)</f>
        <v>0</v>
      </c>
      <c r="K511" s="136"/>
      <c r="L511" s="31"/>
      <c r="M511" s="137" t="s">
        <v>1</v>
      </c>
      <c r="N511" s="138" t="s">
        <v>44</v>
      </c>
      <c r="P511" s="139">
        <f>O511*H511</f>
        <v>0</v>
      </c>
      <c r="Q511" s="139">
        <v>3.0000000000000001E-5</v>
      </c>
      <c r="R511" s="139">
        <f>Q511*H511</f>
        <v>4.08E-4</v>
      </c>
      <c r="S511" s="139">
        <v>0</v>
      </c>
      <c r="T511" s="140">
        <f>S511*H511</f>
        <v>0</v>
      </c>
      <c r="AR511" s="141" t="s">
        <v>241</v>
      </c>
      <c r="AT511" s="141" t="s">
        <v>157</v>
      </c>
      <c r="AU511" s="141" t="s">
        <v>161</v>
      </c>
      <c r="AY511" s="16" t="s">
        <v>155</v>
      </c>
      <c r="BE511" s="142">
        <f>IF(N511="základní",J511,0)</f>
        <v>0</v>
      </c>
      <c r="BF511" s="142">
        <f>IF(N511="snížená",J511,0)</f>
        <v>0</v>
      </c>
      <c r="BG511" s="142">
        <f>IF(N511="zákl. přenesená",J511,0)</f>
        <v>0</v>
      </c>
      <c r="BH511" s="142">
        <f>IF(N511="sníž. přenesená",J511,0)</f>
        <v>0</v>
      </c>
      <c r="BI511" s="142">
        <f>IF(N511="nulová",J511,0)</f>
        <v>0</v>
      </c>
      <c r="BJ511" s="16" t="s">
        <v>161</v>
      </c>
      <c r="BK511" s="142">
        <f>ROUND(I511*H511,2)</f>
        <v>0</v>
      </c>
      <c r="BL511" s="16" t="s">
        <v>241</v>
      </c>
      <c r="BM511" s="141" t="s">
        <v>795</v>
      </c>
    </row>
    <row r="512" spans="2:65" s="14" customFormat="1">
      <c r="B512" s="158"/>
      <c r="D512" s="144" t="s">
        <v>163</v>
      </c>
      <c r="E512" s="159" t="s">
        <v>1</v>
      </c>
      <c r="F512" s="160" t="s">
        <v>458</v>
      </c>
      <c r="H512" s="159" t="s">
        <v>1</v>
      </c>
      <c r="I512" s="161"/>
      <c r="L512" s="158"/>
      <c r="M512" s="162"/>
      <c r="T512" s="163"/>
      <c r="AT512" s="159" t="s">
        <v>163</v>
      </c>
      <c r="AU512" s="159" t="s">
        <v>161</v>
      </c>
      <c r="AV512" s="14" t="s">
        <v>86</v>
      </c>
      <c r="AW512" s="14" t="s">
        <v>34</v>
      </c>
      <c r="AX512" s="14" t="s">
        <v>78</v>
      </c>
      <c r="AY512" s="159" t="s">
        <v>155</v>
      </c>
    </row>
    <row r="513" spans="2:65" s="12" customFormat="1">
      <c r="B513" s="143"/>
      <c r="D513" s="144" t="s">
        <v>163</v>
      </c>
      <c r="E513" s="145" t="s">
        <v>1</v>
      </c>
      <c r="F513" s="146" t="s">
        <v>459</v>
      </c>
      <c r="H513" s="147">
        <v>2.8</v>
      </c>
      <c r="I513" s="148"/>
      <c r="L513" s="143"/>
      <c r="M513" s="149"/>
      <c r="T513" s="150"/>
      <c r="AT513" s="145" t="s">
        <v>163</v>
      </c>
      <c r="AU513" s="145" t="s">
        <v>161</v>
      </c>
      <c r="AV513" s="12" t="s">
        <v>161</v>
      </c>
      <c r="AW513" s="12" t="s">
        <v>34</v>
      </c>
      <c r="AX513" s="12" t="s">
        <v>78</v>
      </c>
      <c r="AY513" s="145" t="s">
        <v>155</v>
      </c>
    </row>
    <row r="514" spans="2:65" s="12" customFormat="1">
      <c r="B514" s="143"/>
      <c r="D514" s="144" t="s">
        <v>163</v>
      </c>
      <c r="E514" s="145" t="s">
        <v>1</v>
      </c>
      <c r="F514" s="146" t="s">
        <v>460</v>
      </c>
      <c r="H514" s="147">
        <v>2.4</v>
      </c>
      <c r="I514" s="148"/>
      <c r="L514" s="143"/>
      <c r="M514" s="149"/>
      <c r="T514" s="150"/>
      <c r="AT514" s="145" t="s">
        <v>163</v>
      </c>
      <c r="AU514" s="145" t="s">
        <v>161</v>
      </c>
      <c r="AV514" s="12" t="s">
        <v>161</v>
      </c>
      <c r="AW514" s="12" t="s">
        <v>34</v>
      </c>
      <c r="AX514" s="12" t="s">
        <v>78</v>
      </c>
      <c r="AY514" s="145" t="s">
        <v>155</v>
      </c>
    </row>
    <row r="515" spans="2:65" s="12" customFormat="1">
      <c r="B515" s="143"/>
      <c r="D515" s="144" t="s">
        <v>163</v>
      </c>
      <c r="E515" s="145" t="s">
        <v>1</v>
      </c>
      <c r="F515" s="146" t="s">
        <v>461</v>
      </c>
      <c r="H515" s="147">
        <v>2</v>
      </c>
      <c r="I515" s="148"/>
      <c r="L515" s="143"/>
      <c r="M515" s="149"/>
      <c r="T515" s="150"/>
      <c r="AT515" s="145" t="s">
        <v>163</v>
      </c>
      <c r="AU515" s="145" t="s">
        <v>161</v>
      </c>
      <c r="AV515" s="12" t="s">
        <v>161</v>
      </c>
      <c r="AW515" s="12" t="s">
        <v>34</v>
      </c>
      <c r="AX515" s="12" t="s">
        <v>78</v>
      </c>
      <c r="AY515" s="145" t="s">
        <v>155</v>
      </c>
    </row>
    <row r="516" spans="2:65" s="12" customFormat="1">
      <c r="B516" s="143"/>
      <c r="D516" s="144" t="s">
        <v>163</v>
      </c>
      <c r="E516" s="145" t="s">
        <v>1</v>
      </c>
      <c r="F516" s="146" t="s">
        <v>462</v>
      </c>
      <c r="H516" s="147">
        <v>1.4</v>
      </c>
      <c r="I516" s="148"/>
      <c r="L516" s="143"/>
      <c r="M516" s="149"/>
      <c r="T516" s="150"/>
      <c r="AT516" s="145" t="s">
        <v>163</v>
      </c>
      <c r="AU516" s="145" t="s">
        <v>161</v>
      </c>
      <c r="AV516" s="12" t="s">
        <v>161</v>
      </c>
      <c r="AW516" s="12" t="s">
        <v>34</v>
      </c>
      <c r="AX516" s="12" t="s">
        <v>78</v>
      </c>
      <c r="AY516" s="145" t="s">
        <v>155</v>
      </c>
    </row>
    <row r="517" spans="2:65" s="12" customFormat="1">
      <c r="B517" s="143"/>
      <c r="D517" s="144" t="s">
        <v>163</v>
      </c>
      <c r="E517" s="145" t="s">
        <v>1</v>
      </c>
      <c r="F517" s="146" t="s">
        <v>791</v>
      </c>
      <c r="H517" s="147">
        <v>5</v>
      </c>
      <c r="I517" s="148"/>
      <c r="L517" s="143"/>
      <c r="M517" s="149"/>
      <c r="T517" s="150"/>
      <c r="AT517" s="145" t="s">
        <v>163</v>
      </c>
      <c r="AU517" s="145" t="s">
        <v>161</v>
      </c>
      <c r="AV517" s="12" t="s">
        <v>161</v>
      </c>
      <c r="AW517" s="12" t="s">
        <v>34</v>
      </c>
      <c r="AX517" s="12" t="s">
        <v>78</v>
      </c>
      <c r="AY517" s="145" t="s">
        <v>155</v>
      </c>
    </row>
    <row r="518" spans="2:65" s="13" customFormat="1">
      <c r="B518" s="151"/>
      <c r="D518" s="144" t="s">
        <v>163</v>
      </c>
      <c r="E518" s="152" t="s">
        <v>1</v>
      </c>
      <c r="F518" s="153" t="s">
        <v>167</v>
      </c>
      <c r="H518" s="154">
        <v>13.6</v>
      </c>
      <c r="I518" s="155"/>
      <c r="L518" s="151"/>
      <c r="M518" s="156"/>
      <c r="T518" s="157"/>
      <c r="AT518" s="152" t="s">
        <v>163</v>
      </c>
      <c r="AU518" s="152" t="s">
        <v>161</v>
      </c>
      <c r="AV518" s="13" t="s">
        <v>160</v>
      </c>
      <c r="AW518" s="13" t="s">
        <v>34</v>
      </c>
      <c r="AX518" s="13" t="s">
        <v>86</v>
      </c>
      <c r="AY518" s="152" t="s">
        <v>155</v>
      </c>
    </row>
    <row r="519" spans="2:65" s="11" customFormat="1" ht="22.9" customHeight="1">
      <c r="B519" s="117"/>
      <c r="D519" s="118" t="s">
        <v>77</v>
      </c>
      <c r="E519" s="127" t="s">
        <v>796</v>
      </c>
      <c r="F519" s="127" t="s">
        <v>797</v>
      </c>
      <c r="I519" s="120"/>
      <c r="J519" s="128">
        <f>BK519</f>
        <v>0</v>
      </c>
      <c r="L519" s="117"/>
      <c r="M519" s="122"/>
      <c r="P519" s="123">
        <f>SUM(P520:P554)</f>
        <v>0</v>
      </c>
      <c r="R519" s="123">
        <f>SUM(R520:R554)</f>
        <v>0.34895337999999998</v>
      </c>
      <c r="T519" s="124">
        <f>SUM(T520:T554)</f>
        <v>0.10759436</v>
      </c>
      <c r="AR519" s="118" t="s">
        <v>161</v>
      </c>
      <c r="AT519" s="125" t="s">
        <v>77</v>
      </c>
      <c r="AU519" s="125" t="s">
        <v>86</v>
      </c>
      <c r="AY519" s="118" t="s">
        <v>155</v>
      </c>
      <c r="BK519" s="126">
        <f>SUM(BK520:BK554)</f>
        <v>0</v>
      </c>
    </row>
    <row r="520" spans="2:65" s="1" customFormat="1" ht="24.2" customHeight="1">
      <c r="B520" s="31"/>
      <c r="C520" s="129" t="s">
        <v>798</v>
      </c>
      <c r="D520" s="129" t="s">
        <v>157</v>
      </c>
      <c r="E520" s="130" t="s">
        <v>799</v>
      </c>
      <c r="F520" s="131" t="s">
        <v>800</v>
      </c>
      <c r="G520" s="132" t="s">
        <v>90</v>
      </c>
      <c r="H520" s="133">
        <v>237.36199999999999</v>
      </c>
      <c r="I520" s="134"/>
      <c r="J520" s="135">
        <f>ROUND(I520*H520,2)</f>
        <v>0</v>
      </c>
      <c r="K520" s="136"/>
      <c r="L520" s="31"/>
      <c r="M520" s="137" t="s">
        <v>1</v>
      </c>
      <c r="N520" s="138" t="s">
        <v>44</v>
      </c>
      <c r="P520" s="139">
        <f>O520*H520</f>
        <v>0</v>
      </c>
      <c r="Q520" s="139">
        <v>0</v>
      </c>
      <c r="R520" s="139">
        <f>Q520*H520</f>
        <v>0</v>
      </c>
      <c r="S520" s="139">
        <v>1.4999999999999999E-4</v>
      </c>
      <c r="T520" s="140">
        <f>S520*H520</f>
        <v>3.5604299999999998E-2</v>
      </c>
      <c r="AR520" s="141" t="s">
        <v>241</v>
      </c>
      <c r="AT520" s="141" t="s">
        <v>157</v>
      </c>
      <c r="AU520" s="141" t="s">
        <v>161</v>
      </c>
      <c r="AY520" s="16" t="s">
        <v>155</v>
      </c>
      <c r="BE520" s="142">
        <f>IF(N520="základní",J520,0)</f>
        <v>0</v>
      </c>
      <c r="BF520" s="142">
        <f>IF(N520="snížená",J520,0)</f>
        <v>0</v>
      </c>
      <c r="BG520" s="142">
        <f>IF(N520="zákl. přenesená",J520,0)</f>
        <v>0</v>
      </c>
      <c r="BH520" s="142">
        <f>IF(N520="sníž. přenesená",J520,0)</f>
        <v>0</v>
      </c>
      <c r="BI520" s="142">
        <f>IF(N520="nulová",J520,0)</f>
        <v>0</v>
      </c>
      <c r="BJ520" s="16" t="s">
        <v>161</v>
      </c>
      <c r="BK520" s="142">
        <f>ROUND(I520*H520,2)</f>
        <v>0</v>
      </c>
      <c r="BL520" s="16" t="s">
        <v>241</v>
      </c>
      <c r="BM520" s="141" t="s">
        <v>801</v>
      </c>
    </row>
    <row r="521" spans="2:65" s="12" customFormat="1">
      <c r="B521" s="143"/>
      <c r="D521" s="144" t="s">
        <v>163</v>
      </c>
      <c r="E521" s="145" t="s">
        <v>1</v>
      </c>
      <c r="F521" s="146" t="s">
        <v>100</v>
      </c>
      <c r="H521" s="147">
        <v>60.386000000000003</v>
      </c>
      <c r="I521" s="148"/>
      <c r="L521" s="143"/>
      <c r="M521" s="149"/>
      <c r="T521" s="150"/>
      <c r="AT521" s="145" t="s">
        <v>163</v>
      </c>
      <c r="AU521" s="145" t="s">
        <v>161</v>
      </c>
      <c r="AV521" s="12" t="s">
        <v>161</v>
      </c>
      <c r="AW521" s="12" t="s">
        <v>34</v>
      </c>
      <c r="AX521" s="12" t="s">
        <v>78</v>
      </c>
      <c r="AY521" s="145" t="s">
        <v>155</v>
      </c>
    </row>
    <row r="522" spans="2:65" s="12" customFormat="1">
      <c r="B522" s="143"/>
      <c r="D522" s="144" t="s">
        <v>163</v>
      </c>
      <c r="E522" s="145" t="s">
        <v>1</v>
      </c>
      <c r="F522" s="146" t="s">
        <v>103</v>
      </c>
      <c r="H522" s="147">
        <v>201.54</v>
      </c>
      <c r="I522" s="148"/>
      <c r="L522" s="143"/>
      <c r="M522" s="149"/>
      <c r="T522" s="150"/>
      <c r="AT522" s="145" t="s">
        <v>163</v>
      </c>
      <c r="AU522" s="145" t="s">
        <v>161</v>
      </c>
      <c r="AV522" s="12" t="s">
        <v>161</v>
      </c>
      <c r="AW522" s="12" t="s">
        <v>34</v>
      </c>
      <c r="AX522" s="12" t="s">
        <v>78</v>
      </c>
      <c r="AY522" s="145" t="s">
        <v>155</v>
      </c>
    </row>
    <row r="523" spans="2:65" s="12" customFormat="1">
      <c r="B523" s="143"/>
      <c r="D523" s="144" t="s">
        <v>163</v>
      </c>
      <c r="E523" s="145" t="s">
        <v>1</v>
      </c>
      <c r="F523" s="146" t="s">
        <v>206</v>
      </c>
      <c r="H523" s="147">
        <v>-24.564</v>
      </c>
      <c r="I523" s="148"/>
      <c r="L523" s="143"/>
      <c r="M523" s="149"/>
      <c r="T523" s="150"/>
      <c r="AT523" s="145" t="s">
        <v>163</v>
      </c>
      <c r="AU523" s="145" t="s">
        <v>161</v>
      </c>
      <c r="AV523" s="12" t="s">
        <v>161</v>
      </c>
      <c r="AW523" s="12" t="s">
        <v>34</v>
      </c>
      <c r="AX523" s="12" t="s">
        <v>78</v>
      </c>
      <c r="AY523" s="145" t="s">
        <v>155</v>
      </c>
    </row>
    <row r="524" spans="2:65" s="13" customFormat="1">
      <c r="B524" s="151"/>
      <c r="D524" s="144" t="s">
        <v>163</v>
      </c>
      <c r="E524" s="152" t="s">
        <v>1</v>
      </c>
      <c r="F524" s="153" t="s">
        <v>167</v>
      </c>
      <c r="H524" s="154">
        <v>237.36199999999999</v>
      </c>
      <c r="I524" s="155"/>
      <c r="L524" s="151"/>
      <c r="M524" s="156"/>
      <c r="T524" s="157"/>
      <c r="AT524" s="152" t="s">
        <v>163</v>
      </c>
      <c r="AU524" s="152" t="s">
        <v>161</v>
      </c>
      <c r="AV524" s="13" t="s">
        <v>160</v>
      </c>
      <c r="AW524" s="13" t="s">
        <v>34</v>
      </c>
      <c r="AX524" s="13" t="s">
        <v>86</v>
      </c>
      <c r="AY524" s="152" t="s">
        <v>155</v>
      </c>
    </row>
    <row r="525" spans="2:65" s="1" customFormat="1" ht="16.5" customHeight="1">
      <c r="B525" s="31"/>
      <c r="C525" s="129" t="s">
        <v>802</v>
      </c>
      <c r="D525" s="129" t="s">
        <v>157</v>
      </c>
      <c r="E525" s="130" t="s">
        <v>803</v>
      </c>
      <c r="F525" s="131" t="s">
        <v>804</v>
      </c>
      <c r="G525" s="132" t="s">
        <v>90</v>
      </c>
      <c r="H525" s="133">
        <v>232.226</v>
      </c>
      <c r="I525" s="134"/>
      <c r="J525" s="135">
        <f>ROUND(I525*H525,2)</f>
        <v>0</v>
      </c>
      <c r="K525" s="136"/>
      <c r="L525" s="31"/>
      <c r="M525" s="137" t="s">
        <v>1</v>
      </c>
      <c r="N525" s="138" t="s">
        <v>44</v>
      </c>
      <c r="P525" s="139">
        <f>O525*H525</f>
        <v>0</v>
      </c>
      <c r="Q525" s="139">
        <v>1E-3</v>
      </c>
      <c r="R525" s="139">
        <f>Q525*H525</f>
        <v>0.23222600000000002</v>
      </c>
      <c r="S525" s="139">
        <v>3.1E-4</v>
      </c>
      <c r="T525" s="140">
        <f>S525*H525</f>
        <v>7.1990059999999995E-2</v>
      </c>
      <c r="AR525" s="141" t="s">
        <v>241</v>
      </c>
      <c r="AT525" s="141" t="s">
        <v>157</v>
      </c>
      <c r="AU525" s="141" t="s">
        <v>161</v>
      </c>
      <c r="AY525" s="16" t="s">
        <v>155</v>
      </c>
      <c r="BE525" s="142">
        <f>IF(N525="základní",J525,0)</f>
        <v>0</v>
      </c>
      <c r="BF525" s="142">
        <f>IF(N525="snížená",J525,0)</f>
        <v>0</v>
      </c>
      <c r="BG525" s="142">
        <f>IF(N525="zákl. přenesená",J525,0)</f>
        <v>0</v>
      </c>
      <c r="BH525" s="142">
        <f>IF(N525="sníž. přenesená",J525,0)</f>
        <v>0</v>
      </c>
      <c r="BI525" s="142">
        <f>IF(N525="nulová",J525,0)</f>
        <v>0</v>
      </c>
      <c r="BJ525" s="16" t="s">
        <v>161</v>
      </c>
      <c r="BK525" s="142">
        <f>ROUND(I525*H525,2)</f>
        <v>0</v>
      </c>
      <c r="BL525" s="16" t="s">
        <v>241</v>
      </c>
      <c r="BM525" s="141" t="s">
        <v>805</v>
      </c>
    </row>
    <row r="526" spans="2:65" s="12" customFormat="1">
      <c r="B526" s="143"/>
      <c r="D526" s="144" t="s">
        <v>163</v>
      </c>
      <c r="E526" s="145" t="s">
        <v>1</v>
      </c>
      <c r="F526" s="146" t="s">
        <v>103</v>
      </c>
      <c r="H526" s="147">
        <v>201.54</v>
      </c>
      <c r="I526" s="148"/>
      <c r="L526" s="143"/>
      <c r="M526" s="149"/>
      <c r="T526" s="150"/>
      <c r="AT526" s="145" t="s">
        <v>163</v>
      </c>
      <c r="AU526" s="145" t="s">
        <v>161</v>
      </c>
      <c r="AV526" s="12" t="s">
        <v>161</v>
      </c>
      <c r="AW526" s="12" t="s">
        <v>34</v>
      </c>
      <c r="AX526" s="12" t="s">
        <v>78</v>
      </c>
      <c r="AY526" s="145" t="s">
        <v>155</v>
      </c>
    </row>
    <row r="527" spans="2:65" s="12" customFormat="1">
      <c r="B527" s="143"/>
      <c r="D527" s="144" t="s">
        <v>163</v>
      </c>
      <c r="E527" s="145" t="s">
        <v>1</v>
      </c>
      <c r="F527" s="146" t="s">
        <v>100</v>
      </c>
      <c r="H527" s="147">
        <v>60.386000000000003</v>
      </c>
      <c r="I527" s="148"/>
      <c r="L527" s="143"/>
      <c r="M527" s="149"/>
      <c r="T527" s="150"/>
      <c r="AT527" s="145" t="s">
        <v>163</v>
      </c>
      <c r="AU527" s="145" t="s">
        <v>161</v>
      </c>
      <c r="AV527" s="12" t="s">
        <v>161</v>
      </c>
      <c r="AW527" s="12" t="s">
        <v>34</v>
      </c>
      <c r="AX527" s="12" t="s">
        <v>78</v>
      </c>
      <c r="AY527" s="145" t="s">
        <v>155</v>
      </c>
    </row>
    <row r="528" spans="2:65" s="12" customFormat="1">
      <c r="B528" s="143"/>
      <c r="D528" s="144" t="s">
        <v>163</v>
      </c>
      <c r="E528" s="145" t="s">
        <v>1</v>
      </c>
      <c r="F528" s="146" t="s">
        <v>806</v>
      </c>
      <c r="H528" s="147">
        <v>-29.7</v>
      </c>
      <c r="I528" s="148"/>
      <c r="L528" s="143"/>
      <c r="M528" s="149"/>
      <c r="T528" s="150"/>
      <c r="AT528" s="145" t="s">
        <v>163</v>
      </c>
      <c r="AU528" s="145" t="s">
        <v>161</v>
      </c>
      <c r="AV528" s="12" t="s">
        <v>161</v>
      </c>
      <c r="AW528" s="12" t="s">
        <v>34</v>
      </c>
      <c r="AX528" s="12" t="s">
        <v>78</v>
      </c>
      <c r="AY528" s="145" t="s">
        <v>155</v>
      </c>
    </row>
    <row r="529" spans="2:65" s="13" customFormat="1">
      <c r="B529" s="151"/>
      <c r="D529" s="144" t="s">
        <v>163</v>
      </c>
      <c r="E529" s="152" t="s">
        <v>1</v>
      </c>
      <c r="F529" s="153" t="s">
        <v>167</v>
      </c>
      <c r="H529" s="154">
        <v>232.226</v>
      </c>
      <c r="I529" s="155"/>
      <c r="L529" s="151"/>
      <c r="M529" s="156"/>
      <c r="T529" s="157"/>
      <c r="AT529" s="152" t="s">
        <v>163</v>
      </c>
      <c r="AU529" s="152" t="s">
        <v>161</v>
      </c>
      <c r="AV529" s="13" t="s">
        <v>160</v>
      </c>
      <c r="AW529" s="13" t="s">
        <v>34</v>
      </c>
      <c r="AX529" s="13" t="s">
        <v>86</v>
      </c>
      <c r="AY529" s="152" t="s">
        <v>155</v>
      </c>
    </row>
    <row r="530" spans="2:65" s="1" customFormat="1" ht="21.75" customHeight="1">
      <c r="B530" s="31"/>
      <c r="C530" s="129" t="s">
        <v>807</v>
      </c>
      <c r="D530" s="129" t="s">
        <v>157</v>
      </c>
      <c r="E530" s="130" t="s">
        <v>808</v>
      </c>
      <c r="F530" s="131" t="s">
        <v>809</v>
      </c>
      <c r="G530" s="132" t="s">
        <v>90</v>
      </c>
      <c r="H530" s="133">
        <v>7.67</v>
      </c>
      <c r="I530" s="134"/>
      <c r="J530" s="135">
        <f>ROUND(I530*H530,2)</f>
        <v>0</v>
      </c>
      <c r="K530" s="136"/>
      <c r="L530" s="31"/>
      <c r="M530" s="137" t="s">
        <v>1</v>
      </c>
      <c r="N530" s="138" t="s">
        <v>44</v>
      </c>
      <c r="P530" s="139">
        <f>O530*H530</f>
        <v>0</v>
      </c>
      <c r="Q530" s="139">
        <v>0</v>
      </c>
      <c r="R530" s="139">
        <f>Q530*H530</f>
        <v>0</v>
      </c>
      <c r="S530" s="139">
        <v>0</v>
      </c>
      <c r="T530" s="140">
        <f>S530*H530</f>
        <v>0</v>
      </c>
      <c r="AR530" s="141" t="s">
        <v>241</v>
      </c>
      <c r="AT530" s="141" t="s">
        <v>157</v>
      </c>
      <c r="AU530" s="141" t="s">
        <v>161</v>
      </c>
      <c r="AY530" s="16" t="s">
        <v>155</v>
      </c>
      <c r="BE530" s="142">
        <f>IF(N530="základní",J530,0)</f>
        <v>0</v>
      </c>
      <c r="BF530" s="142">
        <f>IF(N530="snížená",J530,0)</f>
        <v>0</v>
      </c>
      <c r="BG530" s="142">
        <f>IF(N530="zákl. přenesená",J530,0)</f>
        <v>0</v>
      </c>
      <c r="BH530" s="142">
        <f>IF(N530="sníž. přenesená",J530,0)</f>
        <v>0</v>
      </c>
      <c r="BI530" s="142">
        <f>IF(N530="nulová",J530,0)</f>
        <v>0</v>
      </c>
      <c r="BJ530" s="16" t="s">
        <v>161</v>
      </c>
      <c r="BK530" s="142">
        <f>ROUND(I530*H530,2)</f>
        <v>0</v>
      </c>
      <c r="BL530" s="16" t="s">
        <v>241</v>
      </c>
      <c r="BM530" s="141" t="s">
        <v>810</v>
      </c>
    </row>
    <row r="531" spans="2:65" s="12" customFormat="1">
      <c r="B531" s="143"/>
      <c r="D531" s="144" t="s">
        <v>163</v>
      </c>
      <c r="E531" s="145" t="s">
        <v>1</v>
      </c>
      <c r="F531" s="146" t="s">
        <v>811</v>
      </c>
      <c r="H531" s="147">
        <v>1.82</v>
      </c>
      <c r="I531" s="148"/>
      <c r="L531" s="143"/>
      <c r="M531" s="149"/>
      <c r="T531" s="150"/>
      <c r="AT531" s="145" t="s">
        <v>163</v>
      </c>
      <c r="AU531" s="145" t="s">
        <v>161</v>
      </c>
      <c r="AV531" s="12" t="s">
        <v>161</v>
      </c>
      <c r="AW531" s="12" t="s">
        <v>34</v>
      </c>
      <c r="AX531" s="12" t="s">
        <v>78</v>
      </c>
      <c r="AY531" s="145" t="s">
        <v>155</v>
      </c>
    </row>
    <row r="532" spans="2:65" s="12" customFormat="1">
      <c r="B532" s="143"/>
      <c r="D532" s="144" t="s">
        <v>163</v>
      </c>
      <c r="E532" s="145" t="s">
        <v>1</v>
      </c>
      <c r="F532" s="146" t="s">
        <v>812</v>
      </c>
      <c r="H532" s="147">
        <v>2.8</v>
      </c>
      <c r="I532" s="148"/>
      <c r="L532" s="143"/>
      <c r="M532" s="149"/>
      <c r="T532" s="150"/>
      <c r="AT532" s="145" t="s">
        <v>163</v>
      </c>
      <c r="AU532" s="145" t="s">
        <v>161</v>
      </c>
      <c r="AV532" s="12" t="s">
        <v>161</v>
      </c>
      <c r="AW532" s="12" t="s">
        <v>34</v>
      </c>
      <c r="AX532" s="12" t="s">
        <v>78</v>
      </c>
      <c r="AY532" s="145" t="s">
        <v>155</v>
      </c>
    </row>
    <row r="533" spans="2:65" s="12" customFormat="1">
      <c r="B533" s="143"/>
      <c r="D533" s="144" t="s">
        <v>163</v>
      </c>
      <c r="E533" s="145" t="s">
        <v>1</v>
      </c>
      <c r="F533" s="146" t="s">
        <v>813</v>
      </c>
      <c r="H533" s="147">
        <v>2.8</v>
      </c>
      <c r="I533" s="148"/>
      <c r="L533" s="143"/>
      <c r="M533" s="149"/>
      <c r="T533" s="150"/>
      <c r="AT533" s="145" t="s">
        <v>163</v>
      </c>
      <c r="AU533" s="145" t="s">
        <v>161</v>
      </c>
      <c r="AV533" s="12" t="s">
        <v>161</v>
      </c>
      <c r="AW533" s="12" t="s">
        <v>34</v>
      </c>
      <c r="AX533" s="12" t="s">
        <v>78</v>
      </c>
      <c r="AY533" s="145" t="s">
        <v>155</v>
      </c>
    </row>
    <row r="534" spans="2:65" s="12" customFormat="1">
      <c r="B534" s="143"/>
      <c r="D534" s="144" t="s">
        <v>163</v>
      </c>
      <c r="E534" s="145" t="s">
        <v>1</v>
      </c>
      <c r="F534" s="146" t="s">
        <v>814</v>
      </c>
      <c r="H534" s="147">
        <v>0.25</v>
      </c>
      <c r="I534" s="148"/>
      <c r="L534" s="143"/>
      <c r="M534" s="149"/>
      <c r="T534" s="150"/>
      <c r="AT534" s="145" t="s">
        <v>163</v>
      </c>
      <c r="AU534" s="145" t="s">
        <v>161</v>
      </c>
      <c r="AV534" s="12" t="s">
        <v>161</v>
      </c>
      <c r="AW534" s="12" t="s">
        <v>34</v>
      </c>
      <c r="AX534" s="12" t="s">
        <v>78</v>
      </c>
      <c r="AY534" s="145" t="s">
        <v>155</v>
      </c>
    </row>
    <row r="535" spans="2:65" s="13" customFormat="1">
      <c r="B535" s="151"/>
      <c r="D535" s="144" t="s">
        <v>163</v>
      </c>
      <c r="E535" s="152" t="s">
        <v>1</v>
      </c>
      <c r="F535" s="153" t="s">
        <v>167</v>
      </c>
      <c r="H535" s="154">
        <v>7.67</v>
      </c>
      <c r="I535" s="155"/>
      <c r="L535" s="151"/>
      <c r="M535" s="156"/>
      <c r="T535" s="157"/>
      <c r="AT535" s="152" t="s">
        <v>163</v>
      </c>
      <c r="AU535" s="152" t="s">
        <v>161</v>
      </c>
      <c r="AV535" s="13" t="s">
        <v>160</v>
      </c>
      <c r="AW535" s="13" t="s">
        <v>34</v>
      </c>
      <c r="AX535" s="13" t="s">
        <v>86</v>
      </c>
      <c r="AY535" s="152" t="s">
        <v>155</v>
      </c>
    </row>
    <row r="536" spans="2:65" s="1" customFormat="1" ht="16.5" customHeight="1">
      <c r="B536" s="31"/>
      <c r="C536" s="164" t="s">
        <v>815</v>
      </c>
      <c r="D536" s="164" t="s">
        <v>335</v>
      </c>
      <c r="E536" s="165" t="s">
        <v>816</v>
      </c>
      <c r="F536" s="166" t="s">
        <v>817</v>
      </c>
      <c r="G536" s="167" t="s">
        <v>90</v>
      </c>
      <c r="H536" s="168">
        <v>8.0540000000000003</v>
      </c>
      <c r="I536" s="169"/>
      <c r="J536" s="170">
        <f>ROUND(I536*H536,2)</f>
        <v>0</v>
      </c>
      <c r="K536" s="171"/>
      <c r="L536" s="172"/>
      <c r="M536" s="173" t="s">
        <v>1</v>
      </c>
      <c r="N536" s="174" t="s">
        <v>44</v>
      </c>
      <c r="P536" s="139">
        <f>O536*H536</f>
        <v>0</v>
      </c>
      <c r="Q536" s="139">
        <v>0</v>
      </c>
      <c r="R536" s="139">
        <f>Q536*H536</f>
        <v>0</v>
      </c>
      <c r="S536" s="139">
        <v>0</v>
      </c>
      <c r="T536" s="140">
        <f>S536*H536</f>
        <v>0</v>
      </c>
      <c r="AR536" s="141" t="s">
        <v>334</v>
      </c>
      <c r="AT536" s="141" t="s">
        <v>335</v>
      </c>
      <c r="AU536" s="141" t="s">
        <v>161</v>
      </c>
      <c r="AY536" s="16" t="s">
        <v>155</v>
      </c>
      <c r="BE536" s="142">
        <f>IF(N536="základní",J536,0)</f>
        <v>0</v>
      </c>
      <c r="BF536" s="142">
        <f>IF(N536="snížená",J536,0)</f>
        <v>0</v>
      </c>
      <c r="BG536" s="142">
        <f>IF(N536="zákl. přenesená",J536,0)</f>
        <v>0</v>
      </c>
      <c r="BH536" s="142">
        <f>IF(N536="sníž. přenesená",J536,0)</f>
        <v>0</v>
      </c>
      <c r="BI536" s="142">
        <f>IF(N536="nulová",J536,0)</f>
        <v>0</v>
      </c>
      <c r="BJ536" s="16" t="s">
        <v>161</v>
      </c>
      <c r="BK536" s="142">
        <f>ROUND(I536*H536,2)</f>
        <v>0</v>
      </c>
      <c r="BL536" s="16" t="s">
        <v>241</v>
      </c>
      <c r="BM536" s="141" t="s">
        <v>818</v>
      </c>
    </row>
    <row r="537" spans="2:65" s="12" customFormat="1">
      <c r="B537" s="143"/>
      <c r="D537" s="144" t="s">
        <v>163</v>
      </c>
      <c r="E537" s="145" t="s">
        <v>1</v>
      </c>
      <c r="F537" s="146" t="s">
        <v>819</v>
      </c>
      <c r="H537" s="147">
        <v>7.67</v>
      </c>
      <c r="I537" s="148"/>
      <c r="L537" s="143"/>
      <c r="M537" s="149"/>
      <c r="T537" s="150"/>
      <c r="AT537" s="145" t="s">
        <v>163</v>
      </c>
      <c r="AU537" s="145" t="s">
        <v>161</v>
      </c>
      <c r="AV537" s="12" t="s">
        <v>161</v>
      </c>
      <c r="AW537" s="12" t="s">
        <v>34</v>
      </c>
      <c r="AX537" s="12" t="s">
        <v>86</v>
      </c>
      <c r="AY537" s="145" t="s">
        <v>155</v>
      </c>
    </row>
    <row r="538" spans="2:65" s="12" customFormat="1">
      <c r="B538" s="143"/>
      <c r="D538" s="144" t="s">
        <v>163</v>
      </c>
      <c r="F538" s="146" t="s">
        <v>820</v>
      </c>
      <c r="H538" s="147">
        <v>8.0540000000000003</v>
      </c>
      <c r="I538" s="148"/>
      <c r="L538" s="143"/>
      <c r="M538" s="149"/>
      <c r="T538" s="150"/>
      <c r="AT538" s="145" t="s">
        <v>163</v>
      </c>
      <c r="AU538" s="145" t="s">
        <v>161</v>
      </c>
      <c r="AV538" s="12" t="s">
        <v>161</v>
      </c>
      <c r="AW538" s="12" t="s">
        <v>4</v>
      </c>
      <c r="AX538" s="12" t="s">
        <v>86</v>
      </c>
      <c r="AY538" s="145" t="s">
        <v>155</v>
      </c>
    </row>
    <row r="539" spans="2:65" s="1" customFormat="1" ht="24.2" customHeight="1">
      <c r="B539" s="31"/>
      <c r="C539" s="164" t="s">
        <v>821</v>
      </c>
      <c r="D539" s="164" t="s">
        <v>335</v>
      </c>
      <c r="E539" s="165" t="s">
        <v>822</v>
      </c>
      <c r="F539" s="166" t="s">
        <v>823</v>
      </c>
      <c r="G539" s="167" t="s">
        <v>231</v>
      </c>
      <c r="H539" s="168">
        <v>21</v>
      </c>
      <c r="I539" s="169"/>
      <c r="J539" s="170">
        <f>ROUND(I539*H539,2)</f>
        <v>0</v>
      </c>
      <c r="K539" s="171"/>
      <c r="L539" s="172"/>
      <c r="M539" s="173" t="s">
        <v>1</v>
      </c>
      <c r="N539" s="174" t="s">
        <v>44</v>
      </c>
      <c r="P539" s="139">
        <f>O539*H539</f>
        <v>0</v>
      </c>
      <c r="Q539" s="139">
        <v>2.0000000000000002E-5</v>
      </c>
      <c r="R539" s="139">
        <f>Q539*H539</f>
        <v>4.2000000000000002E-4</v>
      </c>
      <c r="S539" s="139">
        <v>0</v>
      </c>
      <c r="T539" s="140">
        <f>S539*H539</f>
        <v>0</v>
      </c>
      <c r="AR539" s="141" t="s">
        <v>334</v>
      </c>
      <c r="AT539" s="141" t="s">
        <v>335</v>
      </c>
      <c r="AU539" s="141" t="s">
        <v>161</v>
      </c>
      <c r="AY539" s="16" t="s">
        <v>155</v>
      </c>
      <c r="BE539" s="142">
        <f>IF(N539="základní",J539,0)</f>
        <v>0</v>
      </c>
      <c r="BF539" s="142">
        <f>IF(N539="snížená",J539,0)</f>
        <v>0</v>
      </c>
      <c r="BG539" s="142">
        <f>IF(N539="zákl. přenesená",J539,0)</f>
        <v>0</v>
      </c>
      <c r="BH539" s="142">
        <f>IF(N539="sníž. přenesená",J539,0)</f>
        <v>0</v>
      </c>
      <c r="BI539" s="142">
        <f>IF(N539="nulová",J539,0)</f>
        <v>0</v>
      </c>
      <c r="BJ539" s="16" t="s">
        <v>161</v>
      </c>
      <c r="BK539" s="142">
        <f>ROUND(I539*H539,2)</f>
        <v>0</v>
      </c>
      <c r="BL539" s="16" t="s">
        <v>241</v>
      </c>
      <c r="BM539" s="141" t="s">
        <v>824</v>
      </c>
    </row>
    <row r="540" spans="2:65" s="12" customFormat="1">
      <c r="B540" s="143"/>
      <c r="D540" s="144" t="s">
        <v>163</v>
      </c>
      <c r="E540" s="145" t="s">
        <v>1</v>
      </c>
      <c r="F540" s="146" t="s">
        <v>825</v>
      </c>
      <c r="H540" s="147">
        <v>5.4</v>
      </c>
      <c r="I540" s="148"/>
      <c r="L540" s="143"/>
      <c r="M540" s="149"/>
      <c r="T540" s="150"/>
      <c r="AT540" s="145" t="s">
        <v>163</v>
      </c>
      <c r="AU540" s="145" t="s">
        <v>161</v>
      </c>
      <c r="AV540" s="12" t="s">
        <v>161</v>
      </c>
      <c r="AW540" s="12" t="s">
        <v>34</v>
      </c>
      <c r="AX540" s="12" t="s">
        <v>78</v>
      </c>
      <c r="AY540" s="145" t="s">
        <v>155</v>
      </c>
    </row>
    <row r="541" spans="2:65" s="12" customFormat="1">
      <c r="B541" s="143"/>
      <c r="D541" s="144" t="s">
        <v>163</v>
      </c>
      <c r="E541" s="145" t="s">
        <v>1</v>
      </c>
      <c r="F541" s="146" t="s">
        <v>826</v>
      </c>
      <c r="H541" s="147">
        <v>6.8</v>
      </c>
      <c r="I541" s="148"/>
      <c r="L541" s="143"/>
      <c r="M541" s="149"/>
      <c r="T541" s="150"/>
      <c r="AT541" s="145" t="s">
        <v>163</v>
      </c>
      <c r="AU541" s="145" t="s">
        <v>161</v>
      </c>
      <c r="AV541" s="12" t="s">
        <v>161</v>
      </c>
      <c r="AW541" s="12" t="s">
        <v>34</v>
      </c>
      <c r="AX541" s="12" t="s">
        <v>78</v>
      </c>
      <c r="AY541" s="145" t="s">
        <v>155</v>
      </c>
    </row>
    <row r="542" spans="2:65" s="12" customFormat="1">
      <c r="B542" s="143"/>
      <c r="D542" s="144" t="s">
        <v>163</v>
      </c>
      <c r="E542" s="145" t="s">
        <v>1</v>
      </c>
      <c r="F542" s="146" t="s">
        <v>827</v>
      </c>
      <c r="H542" s="147">
        <v>6.8</v>
      </c>
      <c r="I542" s="148"/>
      <c r="L542" s="143"/>
      <c r="M542" s="149"/>
      <c r="T542" s="150"/>
      <c r="AT542" s="145" t="s">
        <v>163</v>
      </c>
      <c r="AU542" s="145" t="s">
        <v>161</v>
      </c>
      <c r="AV542" s="12" t="s">
        <v>161</v>
      </c>
      <c r="AW542" s="12" t="s">
        <v>34</v>
      </c>
      <c r="AX542" s="12" t="s">
        <v>78</v>
      </c>
      <c r="AY542" s="145" t="s">
        <v>155</v>
      </c>
    </row>
    <row r="543" spans="2:65" s="12" customFormat="1">
      <c r="B543" s="143"/>
      <c r="D543" s="144" t="s">
        <v>163</v>
      </c>
      <c r="E543" s="145" t="s">
        <v>1</v>
      </c>
      <c r="F543" s="146" t="s">
        <v>828</v>
      </c>
      <c r="H543" s="147">
        <v>2</v>
      </c>
      <c r="I543" s="148"/>
      <c r="L543" s="143"/>
      <c r="M543" s="149"/>
      <c r="T543" s="150"/>
      <c r="AT543" s="145" t="s">
        <v>163</v>
      </c>
      <c r="AU543" s="145" t="s">
        <v>161</v>
      </c>
      <c r="AV543" s="12" t="s">
        <v>161</v>
      </c>
      <c r="AW543" s="12" t="s">
        <v>34</v>
      </c>
      <c r="AX543" s="12" t="s">
        <v>78</v>
      </c>
      <c r="AY543" s="145" t="s">
        <v>155</v>
      </c>
    </row>
    <row r="544" spans="2:65" s="13" customFormat="1">
      <c r="B544" s="151"/>
      <c r="D544" s="144" t="s">
        <v>163</v>
      </c>
      <c r="E544" s="152" t="s">
        <v>1</v>
      </c>
      <c r="F544" s="153" t="s">
        <v>167</v>
      </c>
      <c r="H544" s="154">
        <v>21</v>
      </c>
      <c r="I544" s="155"/>
      <c r="L544" s="151"/>
      <c r="M544" s="156"/>
      <c r="T544" s="157"/>
      <c r="AT544" s="152" t="s">
        <v>163</v>
      </c>
      <c r="AU544" s="152" t="s">
        <v>161</v>
      </c>
      <c r="AV544" s="13" t="s">
        <v>160</v>
      </c>
      <c r="AW544" s="13" t="s">
        <v>34</v>
      </c>
      <c r="AX544" s="13" t="s">
        <v>86</v>
      </c>
      <c r="AY544" s="152" t="s">
        <v>155</v>
      </c>
    </row>
    <row r="545" spans="2:65" s="1" customFormat="1" ht="33" customHeight="1">
      <c r="B545" s="31"/>
      <c r="C545" s="129" t="s">
        <v>829</v>
      </c>
      <c r="D545" s="129" t="s">
        <v>157</v>
      </c>
      <c r="E545" s="130" t="s">
        <v>830</v>
      </c>
      <c r="F545" s="131" t="s">
        <v>831</v>
      </c>
      <c r="G545" s="132" t="s">
        <v>90</v>
      </c>
      <c r="H545" s="133">
        <v>237.36199999999999</v>
      </c>
      <c r="I545" s="134"/>
      <c r="J545" s="135">
        <f>ROUND(I545*H545,2)</f>
        <v>0</v>
      </c>
      <c r="K545" s="136"/>
      <c r="L545" s="31"/>
      <c r="M545" s="137" t="s">
        <v>1</v>
      </c>
      <c r="N545" s="138" t="s">
        <v>44</v>
      </c>
      <c r="P545" s="139">
        <f>O545*H545</f>
        <v>0</v>
      </c>
      <c r="Q545" s="139">
        <v>2.0000000000000001E-4</v>
      </c>
      <c r="R545" s="139">
        <f>Q545*H545</f>
        <v>4.7472399999999998E-2</v>
      </c>
      <c r="S545" s="139">
        <v>0</v>
      </c>
      <c r="T545" s="140">
        <f>S545*H545</f>
        <v>0</v>
      </c>
      <c r="AR545" s="141" t="s">
        <v>241</v>
      </c>
      <c r="AT545" s="141" t="s">
        <v>157</v>
      </c>
      <c r="AU545" s="141" t="s">
        <v>161</v>
      </c>
      <c r="AY545" s="16" t="s">
        <v>155</v>
      </c>
      <c r="BE545" s="142">
        <f>IF(N545="základní",J545,0)</f>
        <v>0</v>
      </c>
      <c r="BF545" s="142">
        <f>IF(N545="snížená",J545,0)</f>
        <v>0</v>
      </c>
      <c r="BG545" s="142">
        <f>IF(N545="zákl. přenesená",J545,0)</f>
        <v>0</v>
      </c>
      <c r="BH545" s="142">
        <f>IF(N545="sníž. přenesená",J545,0)</f>
        <v>0</v>
      </c>
      <c r="BI545" s="142">
        <f>IF(N545="nulová",J545,0)</f>
        <v>0</v>
      </c>
      <c r="BJ545" s="16" t="s">
        <v>161</v>
      </c>
      <c r="BK545" s="142">
        <f>ROUND(I545*H545,2)</f>
        <v>0</v>
      </c>
      <c r="BL545" s="16" t="s">
        <v>241</v>
      </c>
      <c r="BM545" s="141" t="s">
        <v>832</v>
      </c>
    </row>
    <row r="546" spans="2:65" s="12" customFormat="1">
      <c r="B546" s="143"/>
      <c r="D546" s="144" t="s">
        <v>163</v>
      </c>
      <c r="E546" s="145" t="s">
        <v>1</v>
      </c>
      <c r="F546" s="146" t="s">
        <v>100</v>
      </c>
      <c r="H546" s="147">
        <v>60.386000000000003</v>
      </c>
      <c r="I546" s="148"/>
      <c r="L546" s="143"/>
      <c r="M546" s="149"/>
      <c r="T546" s="150"/>
      <c r="AT546" s="145" t="s">
        <v>163</v>
      </c>
      <c r="AU546" s="145" t="s">
        <v>161</v>
      </c>
      <c r="AV546" s="12" t="s">
        <v>161</v>
      </c>
      <c r="AW546" s="12" t="s">
        <v>34</v>
      </c>
      <c r="AX546" s="12" t="s">
        <v>78</v>
      </c>
      <c r="AY546" s="145" t="s">
        <v>155</v>
      </c>
    </row>
    <row r="547" spans="2:65" s="12" customFormat="1">
      <c r="B547" s="143"/>
      <c r="D547" s="144" t="s">
        <v>163</v>
      </c>
      <c r="E547" s="145" t="s">
        <v>1</v>
      </c>
      <c r="F547" s="146" t="s">
        <v>103</v>
      </c>
      <c r="H547" s="147">
        <v>201.54</v>
      </c>
      <c r="I547" s="148"/>
      <c r="L547" s="143"/>
      <c r="M547" s="149"/>
      <c r="T547" s="150"/>
      <c r="AT547" s="145" t="s">
        <v>163</v>
      </c>
      <c r="AU547" s="145" t="s">
        <v>161</v>
      </c>
      <c r="AV547" s="12" t="s">
        <v>161</v>
      </c>
      <c r="AW547" s="12" t="s">
        <v>34</v>
      </c>
      <c r="AX547" s="12" t="s">
        <v>78</v>
      </c>
      <c r="AY547" s="145" t="s">
        <v>155</v>
      </c>
    </row>
    <row r="548" spans="2:65" s="12" customFormat="1">
      <c r="B548" s="143"/>
      <c r="D548" s="144" t="s">
        <v>163</v>
      </c>
      <c r="E548" s="145" t="s">
        <v>1</v>
      </c>
      <c r="F548" s="146" t="s">
        <v>206</v>
      </c>
      <c r="H548" s="147">
        <v>-24.564</v>
      </c>
      <c r="I548" s="148"/>
      <c r="L548" s="143"/>
      <c r="M548" s="149"/>
      <c r="T548" s="150"/>
      <c r="AT548" s="145" t="s">
        <v>163</v>
      </c>
      <c r="AU548" s="145" t="s">
        <v>161</v>
      </c>
      <c r="AV548" s="12" t="s">
        <v>161</v>
      </c>
      <c r="AW548" s="12" t="s">
        <v>34</v>
      </c>
      <c r="AX548" s="12" t="s">
        <v>78</v>
      </c>
      <c r="AY548" s="145" t="s">
        <v>155</v>
      </c>
    </row>
    <row r="549" spans="2:65" s="13" customFormat="1">
      <c r="B549" s="151"/>
      <c r="D549" s="144" t="s">
        <v>163</v>
      </c>
      <c r="E549" s="152" t="s">
        <v>1</v>
      </c>
      <c r="F549" s="153" t="s">
        <v>167</v>
      </c>
      <c r="H549" s="154">
        <v>237.36199999999999</v>
      </c>
      <c r="I549" s="155"/>
      <c r="L549" s="151"/>
      <c r="M549" s="156"/>
      <c r="T549" s="157"/>
      <c r="AT549" s="152" t="s">
        <v>163</v>
      </c>
      <c r="AU549" s="152" t="s">
        <v>161</v>
      </c>
      <c r="AV549" s="13" t="s">
        <v>160</v>
      </c>
      <c r="AW549" s="13" t="s">
        <v>34</v>
      </c>
      <c r="AX549" s="13" t="s">
        <v>86</v>
      </c>
      <c r="AY549" s="152" t="s">
        <v>155</v>
      </c>
    </row>
    <row r="550" spans="2:65" s="1" customFormat="1" ht="24.2" customHeight="1">
      <c r="B550" s="31"/>
      <c r="C550" s="129" t="s">
        <v>833</v>
      </c>
      <c r="D550" s="129" t="s">
        <v>157</v>
      </c>
      <c r="E550" s="130" t="s">
        <v>834</v>
      </c>
      <c r="F550" s="131" t="s">
        <v>835</v>
      </c>
      <c r="G550" s="132" t="s">
        <v>90</v>
      </c>
      <c r="H550" s="133">
        <v>237.36199999999999</v>
      </c>
      <c r="I550" s="134"/>
      <c r="J550" s="135">
        <f>ROUND(I550*H550,2)</f>
        <v>0</v>
      </c>
      <c r="K550" s="136"/>
      <c r="L550" s="31"/>
      <c r="M550" s="137" t="s">
        <v>1</v>
      </c>
      <c r="N550" s="138" t="s">
        <v>44</v>
      </c>
      <c r="P550" s="139">
        <f>O550*H550</f>
        <v>0</v>
      </c>
      <c r="Q550" s="139">
        <v>2.9E-4</v>
      </c>
      <c r="R550" s="139">
        <f>Q550*H550</f>
        <v>6.8834980000000004E-2</v>
      </c>
      <c r="S550" s="139">
        <v>0</v>
      </c>
      <c r="T550" s="140">
        <f>S550*H550</f>
        <v>0</v>
      </c>
      <c r="AR550" s="141" t="s">
        <v>241</v>
      </c>
      <c r="AT550" s="141" t="s">
        <v>157</v>
      </c>
      <c r="AU550" s="141" t="s">
        <v>161</v>
      </c>
      <c r="AY550" s="16" t="s">
        <v>155</v>
      </c>
      <c r="BE550" s="142">
        <f>IF(N550="základní",J550,0)</f>
        <v>0</v>
      </c>
      <c r="BF550" s="142">
        <f>IF(N550="snížená",J550,0)</f>
        <v>0</v>
      </c>
      <c r="BG550" s="142">
        <f>IF(N550="zákl. přenesená",J550,0)</f>
        <v>0</v>
      </c>
      <c r="BH550" s="142">
        <f>IF(N550="sníž. přenesená",J550,0)</f>
        <v>0</v>
      </c>
      <c r="BI550" s="142">
        <f>IF(N550="nulová",J550,0)</f>
        <v>0</v>
      </c>
      <c r="BJ550" s="16" t="s">
        <v>161</v>
      </c>
      <c r="BK550" s="142">
        <f>ROUND(I550*H550,2)</f>
        <v>0</v>
      </c>
      <c r="BL550" s="16" t="s">
        <v>241</v>
      </c>
      <c r="BM550" s="141" t="s">
        <v>836</v>
      </c>
    </row>
    <row r="551" spans="2:65" s="12" customFormat="1">
      <c r="B551" s="143"/>
      <c r="D551" s="144" t="s">
        <v>163</v>
      </c>
      <c r="E551" s="145" t="s">
        <v>1</v>
      </c>
      <c r="F551" s="146" t="s">
        <v>100</v>
      </c>
      <c r="H551" s="147">
        <v>60.386000000000003</v>
      </c>
      <c r="I551" s="148"/>
      <c r="L551" s="143"/>
      <c r="M551" s="149"/>
      <c r="T551" s="150"/>
      <c r="AT551" s="145" t="s">
        <v>163</v>
      </c>
      <c r="AU551" s="145" t="s">
        <v>161</v>
      </c>
      <c r="AV551" s="12" t="s">
        <v>161</v>
      </c>
      <c r="AW551" s="12" t="s">
        <v>34</v>
      </c>
      <c r="AX551" s="12" t="s">
        <v>78</v>
      </c>
      <c r="AY551" s="145" t="s">
        <v>155</v>
      </c>
    </row>
    <row r="552" spans="2:65" s="12" customFormat="1">
      <c r="B552" s="143"/>
      <c r="D552" s="144" t="s">
        <v>163</v>
      </c>
      <c r="E552" s="145" t="s">
        <v>1</v>
      </c>
      <c r="F552" s="146" t="s">
        <v>103</v>
      </c>
      <c r="H552" s="147">
        <v>201.54</v>
      </c>
      <c r="I552" s="148"/>
      <c r="L552" s="143"/>
      <c r="M552" s="149"/>
      <c r="T552" s="150"/>
      <c r="AT552" s="145" t="s">
        <v>163</v>
      </c>
      <c r="AU552" s="145" t="s">
        <v>161</v>
      </c>
      <c r="AV552" s="12" t="s">
        <v>161</v>
      </c>
      <c r="AW552" s="12" t="s">
        <v>34</v>
      </c>
      <c r="AX552" s="12" t="s">
        <v>78</v>
      </c>
      <c r="AY552" s="145" t="s">
        <v>155</v>
      </c>
    </row>
    <row r="553" spans="2:65" s="12" customFormat="1">
      <c r="B553" s="143"/>
      <c r="D553" s="144" t="s">
        <v>163</v>
      </c>
      <c r="E553" s="145" t="s">
        <v>1</v>
      </c>
      <c r="F553" s="146" t="s">
        <v>206</v>
      </c>
      <c r="H553" s="147">
        <v>-24.564</v>
      </c>
      <c r="I553" s="148"/>
      <c r="L553" s="143"/>
      <c r="M553" s="149"/>
      <c r="T553" s="150"/>
      <c r="AT553" s="145" t="s">
        <v>163</v>
      </c>
      <c r="AU553" s="145" t="s">
        <v>161</v>
      </c>
      <c r="AV553" s="12" t="s">
        <v>161</v>
      </c>
      <c r="AW553" s="12" t="s">
        <v>34</v>
      </c>
      <c r="AX553" s="12" t="s">
        <v>78</v>
      </c>
      <c r="AY553" s="145" t="s">
        <v>155</v>
      </c>
    </row>
    <row r="554" spans="2:65" s="13" customFormat="1">
      <c r="B554" s="151"/>
      <c r="D554" s="144" t="s">
        <v>163</v>
      </c>
      <c r="E554" s="152" t="s">
        <v>1</v>
      </c>
      <c r="F554" s="153" t="s">
        <v>167</v>
      </c>
      <c r="H554" s="154">
        <v>237.36199999999999</v>
      </c>
      <c r="I554" s="155"/>
      <c r="L554" s="151"/>
      <c r="M554" s="156"/>
      <c r="T554" s="157"/>
      <c r="AT554" s="152" t="s">
        <v>163</v>
      </c>
      <c r="AU554" s="152" t="s">
        <v>161</v>
      </c>
      <c r="AV554" s="13" t="s">
        <v>160</v>
      </c>
      <c r="AW554" s="13" t="s">
        <v>34</v>
      </c>
      <c r="AX554" s="13" t="s">
        <v>86</v>
      </c>
      <c r="AY554" s="152" t="s">
        <v>155</v>
      </c>
    </row>
    <row r="555" spans="2:65" s="11" customFormat="1" ht="25.9" customHeight="1">
      <c r="B555" s="117"/>
      <c r="D555" s="118" t="s">
        <v>77</v>
      </c>
      <c r="E555" s="119" t="s">
        <v>837</v>
      </c>
      <c r="F555" s="119" t="s">
        <v>838</v>
      </c>
      <c r="I555" s="120"/>
      <c r="J555" s="121">
        <f>BK555</f>
        <v>0</v>
      </c>
      <c r="L555" s="117"/>
      <c r="M555" s="122"/>
      <c r="P555" s="123">
        <f>P556+P559</f>
        <v>0</v>
      </c>
      <c r="R555" s="123">
        <f>R556+R559</f>
        <v>0</v>
      </c>
      <c r="T555" s="124">
        <f>T556+T559</f>
        <v>0</v>
      </c>
      <c r="AR555" s="118" t="s">
        <v>183</v>
      </c>
      <c r="AT555" s="125" t="s">
        <v>77</v>
      </c>
      <c r="AU555" s="125" t="s">
        <v>78</v>
      </c>
      <c r="AY555" s="118" t="s">
        <v>155</v>
      </c>
      <c r="BK555" s="126">
        <f>BK556+BK559</f>
        <v>0</v>
      </c>
    </row>
    <row r="556" spans="2:65" s="11" customFormat="1" ht="22.9" customHeight="1">
      <c r="B556" s="117"/>
      <c r="D556" s="118" t="s">
        <v>77</v>
      </c>
      <c r="E556" s="127" t="s">
        <v>839</v>
      </c>
      <c r="F556" s="127" t="s">
        <v>840</v>
      </c>
      <c r="I556" s="120"/>
      <c r="J556" s="128">
        <f>BK556</f>
        <v>0</v>
      </c>
      <c r="L556" s="117"/>
      <c r="M556" s="122"/>
      <c r="P556" s="123">
        <f>SUM(P557:P558)</f>
        <v>0</v>
      </c>
      <c r="R556" s="123">
        <f>SUM(R557:R558)</f>
        <v>0</v>
      </c>
      <c r="T556" s="124">
        <f>SUM(T557:T558)</f>
        <v>0</v>
      </c>
      <c r="AR556" s="118" t="s">
        <v>183</v>
      </c>
      <c r="AT556" s="125" t="s">
        <v>77</v>
      </c>
      <c r="AU556" s="125" t="s">
        <v>86</v>
      </c>
      <c r="AY556" s="118" t="s">
        <v>155</v>
      </c>
      <c r="BK556" s="126">
        <f>SUM(BK557:BK558)</f>
        <v>0</v>
      </c>
    </row>
    <row r="557" spans="2:65" s="1" customFormat="1" ht="24.2" customHeight="1">
      <c r="B557" s="31"/>
      <c r="C557" s="129" t="s">
        <v>841</v>
      </c>
      <c r="D557" s="129" t="s">
        <v>157</v>
      </c>
      <c r="E557" s="130" t="s">
        <v>842</v>
      </c>
      <c r="F557" s="131" t="s">
        <v>843</v>
      </c>
      <c r="G557" s="132" t="s">
        <v>353</v>
      </c>
      <c r="H557" s="133">
        <v>1</v>
      </c>
      <c r="I557" s="134"/>
      <c r="J557" s="135">
        <f>ROUND(I557*H557,2)</f>
        <v>0</v>
      </c>
      <c r="K557" s="136"/>
      <c r="L557" s="31"/>
      <c r="M557" s="137" t="s">
        <v>1</v>
      </c>
      <c r="N557" s="138" t="s">
        <v>44</v>
      </c>
      <c r="P557" s="139">
        <f>O557*H557</f>
        <v>0</v>
      </c>
      <c r="Q557" s="139">
        <v>0</v>
      </c>
      <c r="R557" s="139">
        <f>Q557*H557</f>
        <v>0</v>
      </c>
      <c r="S557" s="139">
        <v>0</v>
      </c>
      <c r="T557" s="140">
        <f>S557*H557</f>
        <v>0</v>
      </c>
      <c r="AR557" s="141" t="s">
        <v>844</v>
      </c>
      <c r="AT557" s="141" t="s">
        <v>157</v>
      </c>
      <c r="AU557" s="141" t="s">
        <v>161</v>
      </c>
      <c r="AY557" s="16" t="s">
        <v>155</v>
      </c>
      <c r="BE557" s="142">
        <f>IF(N557="základní",J557,0)</f>
        <v>0</v>
      </c>
      <c r="BF557" s="142">
        <f>IF(N557="snížená",J557,0)</f>
        <v>0</v>
      </c>
      <c r="BG557" s="142">
        <f>IF(N557="zákl. přenesená",J557,0)</f>
        <v>0</v>
      </c>
      <c r="BH557" s="142">
        <f>IF(N557="sníž. přenesená",J557,0)</f>
        <v>0</v>
      </c>
      <c r="BI557" s="142">
        <f>IF(N557="nulová",J557,0)</f>
        <v>0</v>
      </c>
      <c r="BJ557" s="16" t="s">
        <v>161</v>
      </c>
      <c r="BK557" s="142">
        <f>ROUND(I557*H557,2)</f>
        <v>0</v>
      </c>
      <c r="BL557" s="16" t="s">
        <v>844</v>
      </c>
      <c r="BM557" s="141" t="s">
        <v>845</v>
      </c>
    </row>
    <row r="558" spans="2:65" s="12" customFormat="1">
      <c r="B558" s="143"/>
      <c r="D558" s="144" t="s">
        <v>163</v>
      </c>
      <c r="E558" s="145" t="s">
        <v>1</v>
      </c>
      <c r="F558" s="146" t="s">
        <v>86</v>
      </c>
      <c r="H558" s="147">
        <v>1</v>
      </c>
      <c r="I558" s="148"/>
      <c r="L558" s="143"/>
      <c r="M558" s="149"/>
      <c r="T558" s="150"/>
      <c r="AT558" s="145" t="s">
        <v>163</v>
      </c>
      <c r="AU558" s="145" t="s">
        <v>161</v>
      </c>
      <c r="AV558" s="12" t="s">
        <v>161</v>
      </c>
      <c r="AW558" s="12" t="s">
        <v>34</v>
      </c>
      <c r="AX558" s="12" t="s">
        <v>86</v>
      </c>
      <c r="AY558" s="145" t="s">
        <v>155</v>
      </c>
    </row>
    <row r="559" spans="2:65" s="11" customFormat="1" ht="22.9" customHeight="1">
      <c r="B559" s="117"/>
      <c r="D559" s="118" t="s">
        <v>77</v>
      </c>
      <c r="E559" s="127" t="s">
        <v>846</v>
      </c>
      <c r="F559" s="127" t="s">
        <v>847</v>
      </c>
      <c r="I559" s="120"/>
      <c r="J559" s="128">
        <f>BK559</f>
        <v>0</v>
      </c>
      <c r="L559" s="117"/>
      <c r="M559" s="122"/>
      <c r="P559" s="123">
        <f>P560</f>
        <v>0</v>
      </c>
      <c r="R559" s="123">
        <f>R560</f>
        <v>0</v>
      </c>
      <c r="T559" s="124">
        <f>T560</f>
        <v>0</v>
      </c>
      <c r="AR559" s="118" t="s">
        <v>183</v>
      </c>
      <c r="AT559" s="125" t="s">
        <v>77</v>
      </c>
      <c r="AU559" s="125" t="s">
        <v>86</v>
      </c>
      <c r="AY559" s="118" t="s">
        <v>155</v>
      </c>
      <c r="BK559" s="126">
        <f>BK560</f>
        <v>0</v>
      </c>
    </row>
    <row r="560" spans="2:65" s="1" customFormat="1" ht="16.5" customHeight="1">
      <c r="B560" s="31"/>
      <c r="C560" s="129" t="s">
        <v>848</v>
      </c>
      <c r="D560" s="129" t="s">
        <v>157</v>
      </c>
      <c r="E560" s="130" t="s">
        <v>849</v>
      </c>
      <c r="F560" s="131" t="s">
        <v>850</v>
      </c>
      <c r="G560" s="132" t="s">
        <v>470</v>
      </c>
      <c r="H560" s="175"/>
      <c r="I560" s="134"/>
      <c r="J560" s="135">
        <f>ROUND(I560*H560,2)</f>
        <v>0</v>
      </c>
      <c r="K560" s="136"/>
      <c r="L560" s="31"/>
      <c r="M560" s="176" t="s">
        <v>1</v>
      </c>
      <c r="N560" s="177" t="s">
        <v>44</v>
      </c>
      <c r="O560" s="178"/>
      <c r="P560" s="179">
        <f>O560*H560</f>
        <v>0</v>
      </c>
      <c r="Q560" s="179">
        <v>0</v>
      </c>
      <c r="R560" s="179">
        <f>Q560*H560</f>
        <v>0</v>
      </c>
      <c r="S560" s="179">
        <v>0</v>
      </c>
      <c r="T560" s="180">
        <f>S560*H560</f>
        <v>0</v>
      </c>
      <c r="AR560" s="141" t="s">
        <v>844</v>
      </c>
      <c r="AT560" s="141" t="s">
        <v>157</v>
      </c>
      <c r="AU560" s="141" t="s">
        <v>161</v>
      </c>
      <c r="AY560" s="16" t="s">
        <v>155</v>
      </c>
      <c r="BE560" s="142">
        <f>IF(N560="základní",J560,0)</f>
        <v>0</v>
      </c>
      <c r="BF560" s="142">
        <f>IF(N560="snížená",J560,0)</f>
        <v>0</v>
      </c>
      <c r="BG560" s="142">
        <f>IF(N560="zákl. přenesená",J560,0)</f>
        <v>0</v>
      </c>
      <c r="BH560" s="142">
        <f>IF(N560="sníž. přenesená",J560,0)</f>
        <v>0</v>
      </c>
      <c r="BI560" s="142">
        <f>IF(N560="nulová",J560,0)</f>
        <v>0</v>
      </c>
      <c r="BJ560" s="16" t="s">
        <v>161</v>
      </c>
      <c r="BK560" s="142">
        <f>ROUND(I560*H560,2)</f>
        <v>0</v>
      </c>
      <c r="BL560" s="16" t="s">
        <v>844</v>
      </c>
      <c r="BM560" s="141" t="s">
        <v>851</v>
      </c>
    </row>
    <row r="561" spans="2:12" s="1" customFormat="1" ht="6.95" customHeight="1">
      <c r="B561" s="43"/>
      <c r="C561" s="44"/>
      <c r="D561" s="44"/>
      <c r="E561" s="44"/>
      <c r="F561" s="44"/>
      <c r="G561" s="44"/>
      <c r="H561" s="44"/>
      <c r="I561" s="44"/>
      <c r="J561" s="44"/>
      <c r="K561" s="44"/>
      <c r="L561" s="31"/>
    </row>
  </sheetData>
  <sheetProtection algorithmName="SHA-512" hashValue="M7+rlHXpIoGjQkR411c15tcgeIBS7FvAMxh/woznkUnwQFw6ADhFpxiMe7gFnmCM3HlG6xW/HR24HILZgP/Ocw==" saltValue="gMhRHbxx7jQSFkdYx6sDF1rI6EbapaQhryjkxsV9bTs48AagEjYmtUPlEoZoL1DV2n9+cBtt0POM1LGiqyQPQw==" spinCount="100000" sheet="1" objects="1" scenarios="1" formatColumns="0" formatRows="0" autoFilter="0"/>
  <autoFilter ref="C141:K560" xr:uid="{00000000-0009-0000-0000-000001000000}"/>
  <mergeCells count="9">
    <mergeCell ref="E87:H87"/>
    <mergeCell ref="E132:H132"/>
    <mergeCell ref="E134:H13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120"/>
  <sheetViews>
    <sheetView showGridLines="0" workbookViewId="0"/>
  </sheetViews>
  <sheetFormatPr defaultRowHeight="11.25"/>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7"/>
      <c r="C3" s="18"/>
      <c r="D3" s="18"/>
      <c r="E3" s="18"/>
      <c r="F3" s="18"/>
      <c r="G3" s="18"/>
      <c r="H3" s="19"/>
    </row>
    <row r="4" spans="2:8" ht="24.95" customHeight="1">
      <c r="B4" s="19"/>
      <c r="C4" s="20" t="s">
        <v>852</v>
      </c>
      <c r="H4" s="19"/>
    </row>
    <row r="5" spans="2:8" ht="12" customHeight="1">
      <c r="B5" s="19"/>
      <c r="C5" s="23" t="s">
        <v>13</v>
      </c>
      <c r="D5" s="223" t="s">
        <v>14</v>
      </c>
      <c r="E5" s="189"/>
      <c r="F5" s="189"/>
      <c r="H5" s="19"/>
    </row>
    <row r="6" spans="2:8" ht="36.950000000000003" customHeight="1">
      <c r="B6" s="19"/>
      <c r="C6" s="25" t="s">
        <v>16</v>
      </c>
      <c r="D6" s="220" t="s">
        <v>17</v>
      </c>
      <c r="E6" s="189"/>
      <c r="F6" s="189"/>
      <c r="H6" s="19"/>
    </row>
    <row r="7" spans="2:8" ht="16.5" customHeight="1">
      <c r="B7" s="19"/>
      <c r="C7" s="26" t="s">
        <v>22</v>
      </c>
      <c r="D7" s="51" t="str">
        <f>'Rekapitulace stavby'!AN8</f>
        <v>23. 5. 2025</v>
      </c>
      <c r="H7" s="19"/>
    </row>
    <row r="8" spans="2:8" s="1" customFormat="1" ht="10.9" customHeight="1">
      <c r="B8" s="31"/>
      <c r="H8" s="31"/>
    </row>
    <row r="9" spans="2:8" s="10" customFormat="1" ht="29.25" customHeight="1">
      <c r="B9" s="108"/>
      <c r="C9" s="109" t="s">
        <v>59</v>
      </c>
      <c r="D9" s="110" t="s">
        <v>60</v>
      </c>
      <c r="E9" s="110" t="s">
        <v>142</v>
      </c>
      <c r="F9" s="111" t="s">
        <v>853</v>
      </c>
      <c r="H9" s="108"/>
    </row>
    <row r="10" spans="2:8" s="1" customFormat="1" ht="26.45" customHeight="1">
      <c r="B10" s="31"/>
      <c r="C10" s="181" t="s">
        <v>83</v>
      </c>
      <c r="D10" s="181" t="s">
        <v>84</v>
      </c>
      <c r="H10" s="31"/>
    </row>
    <row r="11" spans="2:8" s="1" customFormat="1" ht="16.899999999999999" customHeight="1">
      <c r="B11" s="31"/>
      <c r="C11" s="182" t="s">
        <v>88</v>
      </c>
      <c r="D11" s="183" t="s">
        <v>89</v>
      </c>
      <c r="E11" s="184" t="s">
        <v>90</v>
      </c>
      <c r="F11" s="185">
        <v>28.843</v>
      </c>
      <c r="H11" s="31"/>
    </row>
    <row r="12" spans="2:8" s="1" customFormat="1" ht="16.899999999999999" customHeight="1">
      <c r="B12" s="31"/>
      <c r="C12" s="186" t="s">
        <v>1</v>
      </c>
      <c r="D12" s="186" t="s">
        <v>663</v>
      </c>
      <c r="E12" s="16" t="s">
        <v>1</v>
      </c>
      <c r="F12" s="187">
        <v>14.525</v>
      </c>
      <c r="H12" s="31"/>
    </row>
    <row r="13" spans="2:8" s="1" customFormat="1" ht="16.899999999999999" customHeight="1">
      <c r="B13" s="31"/>
      <c r="C13" s="186" t="s">
        <v>1</v>
      </c>
      <c r="D13" s="186" t="s">
        <v>664</v>
      </c>
      <c r="E13" s="16" t="s">
        <v>1</v>
      </c>
      <c r="F13" s="187">
        <v>14.318</v>
      </c>
      <c r="H13" s="31"/>
    </row>
    <row r="14" spans="2:8" s="1" customFormat="1" ht="16.899999999999999" customHeight="1">
      <c r="B14" s="31"/>
      <c r="C14" s="186" t="s">
        <v>1</v>
      </c>
      <c r="D14" s="186" t="s">
        <v>167</v>
      </c>
      <c r="E14" s="16" t="s">
        <v>1</v>
      </c>
      <c r="F14" s="187">
        <v>28.843</v>
      </c>
      <c r="H14" s="31"/>
    </row>
    <row r="15" spans="2:8" s="1" customFormat="1" ht="16.899999999999999" customHeight="1">
      <c r="B15" s="31"/>
      <c r="C15" s="188" t="s">
        <v>854</v>
      </c>
      <c r="H15" s="31"/>
    </row>
    <row r="16" spans="2:8" s="1" customFormat="1" ht="16.899999999999999" customHeight="1">
      <c r="B16" s="31"/>
      <c r="C16" s="186" t="s">
        <v>327</v>
      </c>
      <c r="D16" s="186" t="s">
        <v>328</v>
      </c>
      <c r="E16" s="16" t="s">
        <v>90</v>
      </c>
      <c r="F16" s="187">
        <v>28.843</v>
      </c>
      <c r="H16" s="31"/>
    </row>
    <row r="17" spans="2:8" s="1" customFormat="1" ht="16.899999999999999" customHeight="1">
      <c r="B17" s="31"/>
      <c r="C17" s="186" t="s">
        <v>331</v>
      </c>
      <c r="D17" s="186" t="s">
        <v>332</v>
      </c>
      <c r="E17" s="16" t="s">
        <v>90</v>
      </c>
      <c r="F17" s="187">
        <v>28.843</v>
      </c>
      <c r="H17" s="31"/>
    </row>
    <row r="18" spans="2:8" s="1" customFormat="1" ht="16.899999999999999" customHeight="1">
      <c r="B18" s="31"/>
      <c r="C18" s="186" t="s">
        <v>341</v>
      </c>
      <c r="D18" s="186" t="s">
        <v>342</v>
      </c>
      <c r="E18" s="16" t="s">
        <v>90</v>
      </c>
      <c r="F18" s="187">
        <v>28.843</v>
      </c>
      <c r="H18" s="31"/>
    </row>
    <row r="19" spans="2:8" s="1" customFormat="1" ht="16.899999999999999" customHeight="1">
      <c r="B19" s="31"/>
      <c r="C19" s="186" t="s">
        <v>534</v>
      </c>
      <c r="D19" s="186" t="s">
        <v>535</v>
      </c>
      <c r="E19" s="16" t="s">
        <v>90</v>
      </c>
      <c r="F19" s="187">
        <v>28.843</v>
      </c>
      <c r="H19" s="31"/>
    </row>
    <row r="20" spans="2:8" s="1" customFormat="1" ht="16.899999999999999" customHeight="1">
      <c r="B20" s="31"/>
      <c r="C20" s="186" t="s">
        <v>656</v>
      </c>
      <c r="D20" s="186" t="s">
        <v>657</v>
      </c>
      <c r="E20" s="16" t="s">
        <v>90</v>
      </c>
      <c r="F20" s="187">
        <v>28.843</v>
      </c>
      <c r="H20" s="31"/>
    </row>
    <row r="21" spans="2:8" s="1" customFormat="1" ht="22.5">
      <c r="B21" s="31"/>
      <c r="C21" s="186" t="s">
        <v>246</v>
      </c>
      <c r="D21" s="186" t="s">
        <v>247</v>
      </c>
      <c r="E21" s="16" t="s">
        <v>248</v>
      </c>
      <c r="F21" s="187">
        <v>1.577</v>
      </c>
      <c r="H21" s="31"/>
    </row>
    <row r="22" spans="2:8" s="1" customFormat="1" ht="16.899999999999999" customHeight="1">
      <c r="B22" s="31"/>
      <c r="C22" s="186" t="s">
        <v>336</v>
      </c>
      <c r="D22" s="186" t="s">
        <v>337</v>
      </c>
      <c r="E22" s="16" t="s">
        <v>90</v>
      </c>
      <c r="F22" s="187">
        <v>30.285</v>
      </c>
      <c r="H22" s="31"/>
    </row>
    <row r="23" spans="2:8" s="1" customFormat="1" ht="16.899999999999999" customHeight="1">
      <c r="B23" s="31"/>
      <c r="C23" s="182" t="s">
        <v>93</v>
      </c>
      <c r="D23" s="183" t="s">
        <v>94</v>
      </c>
      <c r="E23" s="184" t="s">
        <v>90</v>
      </c>
      <c r="F23" s="185">
        <v>5.0759999999999996</v>
      </c>
      <c r="H23" s="31"/>
    </row>
    <row r="24" spans="2:8" s="1" customFormat="1" ht="16.899999999999999" customHeight="1">
      <c r="B24" s="31"/>
      <c r="C24" s="186" t="s">
        <v>1</v>
      </c>
      <c r="D24" s="186" t="s">
        <v>647</v>
      </c>
      <c r="E24" s="16" t="s">
        <v>1</v>
      </c>
      <c r="F24" s="187">
        <v>0</v>
      </c>
      <c r="H24" s="31"/>
    </row>
    <row r="25" spans="2:8" s="1" customFormat="1" ht="16.899999999999999" customHeight="1">
      <c r="B25" s="31"/>
      <c r="C25" s="186" t="s">
        <v>1</v>
      </c>
      <c r="D25" s="186" t="s">
        <v>855</v>
      </c>
      <c r="E25" s="16" t="s">
        <v>1</v>
      </c>
      <c r="F25" s="187">
        <v>3.6</v>
      </c>
      <c r="H25" s="31"/>
    </row>
    <row r="26" spans="2:8" s="1" customFormat="1" ht="16.899999999999999" customHeight="1">
      <c r="B26" s="31"/>
      <c r="C26" s="186" t="s">
        <v>1</v>
      </c>
      <c r="D26" s="186" t="s">
        <v>213</v>
      </c>
      <c r="E26" s="16" t="s">
        <v>1</v>
      </c>
      <c r="F26" s="187">
        <v>0</v>
      </c>
      <c r="H26" s="31"/>
    </row>
    <row r="27" spans="2:8" s="1" customFormat="1" ht="16.899999999999999" customHeight="1">
      <c r="B27" s="31"/>
      <c r="C27" s="186" t="s">
        <v>1</v>
      </c>
      <c r="D27" s="186" t="s">
        <v>856</v>
      </c>
      <c r="E27" s="16" t="s">
        <v>1</v>
      </c>
      <c r="F27" s="187">
        <v>1.476</v>
      </c>
      <c r="H27" s="31"/>
    </row>
    <row r="28" spans="2:8" s="1" customFormat="1" ht="16.899999999999999" customHeight="1">
      <c r="B28" s="31"/>
      <c r="C28" s="186" t="s">
        <v>1</v>
      </c>
      <c r="D28" s="186" t="s">
        <v>167</v>
      </c>
      <c r="E28" s="16" t="s">
        <v>1</v>
      </c>
      <c r="F28" s="187">
        <v>5.0759999999999996</v>
      </c>
      <c r="H28" s="31"/>
    </row>
    <row r="29" spans="2:8" s="1" customFormat="1" ht="16.899999999999999" customHeight="1">
      <c r="B29" s="31"/>
      <c r="C29" s="188" t="s">
        <v>854</v>
      </c>
      <c r="H29" s="31"/>
    </row>
    <row r="30" spans="2:8" s="1" customFormat="1" ht="16.899999999999999" customHeight="1">
      <c r="B30" s="31"/>
      <c r="C30" s="186" t="s">
        <v>623</v>
      </c>
      <c r="D30" s="186" t="s">
        <v>624</v>
      </c>
      <c r="E30" s="16" t="s">
        <v>90</v>
      </c>
      <c r="F30" s="187">
        <v>5.0759999999999996</v>
      </c>
      <c r="H30" s="31"/>
    </row>
    <row r="31" spans="2:8" s="1" customFormat="1" ht="16.899999999999999" customHeight="1">
      <c r="B31" s="31"/>
      <c r="C31" s="186" t="s">
        <v>635</v>
      </c>
      <c r="D31" s="186" t="s">
        <v>636</v>
      </c>
      <c r="E31" s="16" t="s">
        <v>90</v>
      </c>
      <c r="F31" s="187">
        <v>5.0759999999999996</v>
      </c>
      <c r="H31" s="31"/>
    </row>
    <row r="32" spans="2:8" s="1" customFormat="1" ht="16.899999999999999" customHeight="1">
      <c r="B32" s="31"/>
      <c r="C32" s="186" t="s">
        <v>687</v>
      </c>
      <c r="D32" s="186" t="s">
        <v>688</v>
      </c>
      <c r="E32" s="16" t="s">
        <v>90</v>
      </c>
      <c r="F32" s="187">
        <v>55.31</v>
      </c>
      <c r="H32" s="31"/>
    </row>
    <row r="33" spans="2:8" s="1" customFormat="1" ht="22.5">
      <c r="B33" s="31"/>
      <c r="C33" s="186" t="s">
        <v>692</v>
      </c>
      <c r="D33" s="186" t="s">
        <v>693</v>
      </c>
      <c r="E33" s="16" t="s">
        <v>90</v>
      </c>
      <c r="F33" s="187">
        <v>60.841000000000001</v>
      </c>
      <c r="H33" s="31"/>
    </row>
    <row r="34" spans="2:8" s="1" customFormat="1" ht="22.5">
      <c r="B34" s="31"/>
      <c r="C34" s="186" t="s">
        <v>639</v>
      </c>
      <c r="D34" s="186" t="s">
        <v>640</v>
      </c>
      <c r="E34" s="16" t="s">
        <v>90</v>
      </c>
      <c r="F34" s="187">
        <v>5.5839999999999996</v>
      </c>
      <c r="H34" s="31"/>
    </row>
    <row r="35" spans="2:8" s="1" customFormat="1" ht="16.899999999999999" customHeight="1">
      <c r="B35" s="31"/>
      <c r="C35" s="182" t="s">
        <v>857</v>
      </c>
      <c r="D35" s="183" t="s">
        <v>94</v>
      </c>
      <c r="E35" s="184" t="s">
        <v>90</v>
      </c>
      <c r="F35" s="185">
        <v>4.7050000000000001</v>
      </c>
      <c r="H35" s="31"/>
    </row>
    <row r="36" spans="2:8" s="1" customFormat="1" ht="16.899999999999999" customHeight="1">
      <c r="B36" s="31"/>
      <c r="C36" s="186" t="s">
        <v>1</v>
      </c>
      <c r="D36" s="186" t="s">
        <v>858</v>
      </c>
      <c r="E36" s="16" t="s">
        <v>1</v>
      </c>
      <c r="F36" s="187">
        <v>4.7050000000000001</v>
      </c>
      <c r="H36" s="31"/>
    </row>
    <row r="37" spans="2:8" s="1" customFormat="1" ht="16.899999999999999" customHeight="1">
      <c r="B37" s="31"/>
      <c r="C37" s="182" t="s">
        <v>97</v>
      </c>
      <c r="D37" s="183" t="s">
        <v>98</v>
      </c>
      <c r="E37" s="184" t="s">
        <v>90</v>
      </c>
      <c r="F37" s="185">
        <v>24.564</v>
      </c>
      <c r="H37" s="31"/>
    </row>
    <row r="38" spans="2:8" s="1" customFormat="1" ht="16.899999999999999" customHeight="1">
      <c r="B38" s="31"/>
      <c r="C38" s="186" t="s">
        <v>1</v>
      </c>
      <c r="D38" s="186" t="s">
        <v>647</v>
      </c>
      <c r="E38" s="16" t="s">
        <v>1</v>
      </c>
      <c r="F38" s="187">
        <v>0</v>
      </c>
      <c r="H38" s="31"/>
    </row>
    <row r="39" spans="2:8" s="1" customFormat="1" ht="16.899999999999999" customHeight="1">
      <c r="B39" s="31"/>
      <c r="C39" s="186" t="s">
        <v>1</v>
      </c>
      <c r="D39" s="186" t="s">
        <v>859</v>
      </c>
      <c r="E39" s="16" t="s">
        <v>1</v>
      </c>
      <c r="F39" s="187">
        <v>14.76</v>
      </c>
      <c r="H39" s="31"/>
    </row>
    <row r="40" spans="2:8" s="1" customFormat="1" ht="16.899999999999999" customHeight="1">
      <c r="B40" s="31"/>
      <c r="C40" s="186" t="s">
        <v>1</v>
      </c>
      <c r="D40" s="186" t="s">
        <v>213</v>
      </c>
      <c r="E40" s="16" t="s">
        <v>1</v>
      </c>
      <c r="F40" s="187">
        <v>0</v>
      </c>
      <c r="H40" s="31"/>
    </row>
    <row r="41" spans="2:8" s="1" customFormat="1" ht="16.899999999999999" customHeight="1">
      <c r="B41" s="31"/>
      <c r="C41" s="186" t="s">
        <v>1</v>
      </c>
      <c r="D41" s="186" t="s">
        <v>860</v>
      </c>
      <c r="E41" s="16" t="s">
        <v>1</v>
      </c>
      <c r="F41" s="187">
        <v>9.8040000000000003</v>
      </c>
      <c r="H41" s="31"/>
    </row>
    <row r="42" spans="2:8" s="1" customFormat="1" ht="16.899999999999999" customHeight="1">
      <c r="B42" s="31"/>
      <c r="C42" s="186" t="s">
        <v>1</v>
      </c>
      <c r="D42" s="186" t="s">
        <v>167</v>
      </c>
      <c r="E42" s="16" t="s">
        <v>1</v>
      </c>
      <c r="F42" s="187">
        <v>24.564</v>
      </c>
      <c r="H42" s="31"/>
    </row>
    <row r="43" spans="2:8" s="1" customFormat="1" ht="16.899999999999999" customHeight="1">
      <c r="B43" s="31"/>
      <c r="C43" s="188" t="s">
        <v>854</v>
      </c>
      <c r="H43" s="31"/>
    </row>
    <row r="44" spans="2:8" s="1" customFormat="1" ht="16.899999999999999" customHeight="1">
      <c r="B44" s="31"/>
      <c r="C44" s="186" t="s">
        <v>203</v>
      </c>
      <c r="D44" s="186" t="s">
        <v>204</v>
      </c>
      <c r="E44" s="16" t="s">
        <v>90</v>
      </c>
      <c r="F44" s="187">
        <v>176.976</v>
      </c>
      <c r="H44" s="31"/>
    </row>
    <row r="45" spans="2:8" s="1" customFormat="1" ht="16.899999999999999" customHeight="1">
      <c r="B45" s="31"/>
      <c r="C45" s="186" t="s">
        <v>741</v>
      </c>
      <c r="D45" s="186" t="s">
        <v>742</v>
      </c>
      <c r="E45" s="16" t="s">
        <v>90</v>
      </c>
      <c r="F45" s="187">
        <v>24.564</v>
      </c>
      <c r="H45" s="31"/>
    </row>
    <row r="46" spans="2:8" s="1" customFormat="1" ht="16.899999999999999" customHeight="1">
      <c r="B46" s="31"/>
      <c r="C46" s="186" t="s">
        <v>762</v>
      </c>
      <c r="D46" s="186" t="s">
        <v>763</v>
      </c>
      <c r="E46" s="16" t="s">
        <v>90</v>
      </c>
      <c r="F46" s="187">
        <v>24.564</v>
      </c>
      <c r="H46" s="31"/>
    </row>
    <row r="47" spans="2:8" s="1" customFormat="1" ht="16.899999999999999" customHeight="1">
      <c r="B47" s="31"/>
      <c r="C47" s="186" t="s">
        <v>799</v>
      </c>
      <c r="D47" s="186" t="s">
        <v>800</v>
      </c>
      <c r="E47" s="16" t="s">
        <v>90</v>
      </c>
      <c r="F47" s="187">
        <v>237.36199999999999</v>
      </c>
      <c r="H47" s="31"/>
    </row>
    <row r="48" spans="2:8" s="1" customFormat="1" ht="22.5">
      <c r="B48" s="31"/>
      <c r="C48" s="186" t="s">
        <v>830</v>
      </c>
      <c r="D48" s="186" t="s">
        <v>831</v>
      </c>
      <c r="E48" s="16" t="s">
        <v>90</v>
      </c>
      <c r="F48" s="187">
        <v>237.36199999999999</v>
      </c>
      <c r="H48" s="31"/>
    </row>
    <row r="49" spans="2:8" s="1" customFormat="1" ht="16.899999999999999" customHeight="1">
      <c r="B49" s="31"/>
      <c r="C49" s="186" t="s">
        <v>834</v>
      </c>
      <c r="D49" s="186" t="s">
        <v>835</v>
      </c>
      <c r="E49" s="16" t="s">
        <v>90</v>
      </c>
      <c r="F49" s="187">
        <v>237.36199999999999</v>
      </c>
      <c r="H49" s="31"/>
    </row>
    <row r="50" spans="2:8" s="1" customFormat="1" ht="16.899999999999999" customHeight="1">
      <c r="B50" s="31"/>
      <c r="C50" s="186" t="s">
        <v>766</v>
      </c>
      <c r="D50" s="186" t="s">
        <v>767</v>
      </c>
      <c r="E50" s="16" t="s">
        <v>90</v>
      </c>
      <c r="F50" s="187">
        <v>27.02</v>
      </c>
      <c r="H50" s="31"/>
    </row>
    <row r="51" spans="2:8" s="1" customFormat="1" ht="16.899999999999999" customHeight="1">
      <c r="B51" s="31"/>
      <c r="C51" s="182" t="s">
        <v>100</v>
      </c>
      <c r="D51" s="183" t="s">
        <v>101</v>
      </c>
      <c r="E51" s="184" t="s">
        <v>90</v>
      </c>
      <c r="F51" s="185">
        <v>60.386000000000003</v>
      </c>
      <c r="H51" s="31"/>
    </row>
    <row r="52" spans="2:8" s="1" customFormat="1" ht="16.899999999999999" customHeight="1">
      <c r="B52" s="31"/>
      <c r="C52" s="186" t="s">
        <v>1</v>
      </c>
      <c r="D52" s="186" t="s">
        <v>861</v>
      </c>
      <c r="E52" s="16" t="s">
        <v>1</v>
      </c>
      <c r="F52" s="187">
        <v>13.2</v>
      </c>
      <c r="H52" s="31"/>
    </row>
    <row r="53" spans="2:8" s="1" customFormat="1" ht="16.899999999999999" customHeight="1">
      <c r="B53" s="31"/>
      <c r="C53" s="186" t="s">
        <v>1</v>
      </c>
      <c r="D53" s="186" t="s">
        <v>663</v>
      </c>
      <c r="E53" s="16" t="s">
        <v>1</v>
      </c>
      <c r="F53" s="187">
        <v>14.525</v>
      </c>
      <c r="H53" s="31"/>
    </row>
    <row r="54" spans="2:8" s="1" customFormat="1" ht="16.899999999999999" customHeight="1">
      <c r="B54" s="31"/>
      <c r="C54" s="186" t="s">
        <v>1</v>
      </c>
      <c r="D54" s="186" t="s">
        <v>664</v>
      </c>
      <c r="E54" s="16" t="s">
        <v>1</v>
      </c>
      <c r="F54" s="187">
        <v>14.318</v>
      </c>
      <c r="H54" s="31"/>
    </row>
    <row r="55" spans="2:8" s="1" customFormat="1" ht="16.899999999999999" customHeight="1">
      <c r="B55" s="31"/>
      <c r="C55" s="186" t="s">
        <v>1</v>
      </c>
      <c r="D55" s="186" t="s">
        <v>862</v>
      </c>
      <c r="E55" s="16" t="s">
        <v>1</v>
      </c>
      <c r="F55" s="187">
        <v>10.355</v>
      </c>
      <c r="H55" s="31"/>
    </row>
    <row r="56" spans="2:8" s="1" customFormat="1" ht="16.899999999999999" customHeight="1">
      <c r="B56" s="31"/>
      <c r="C56" s="186" t="s">
        <v>1</v>
      </c>
      <c r="D56" s="186" t="s">
        <v>863</v>
      </c>
      <c r="E56" s="16" t="s">
        <v>1</v>
      </c>
      <c r="F56" s="187">
        <v>2.9119999999999999</v>
      </c>
      <c r="H56" s="31"/>
    </row>
    <row r="57" spans="2:8" s="1" customFormat="1" ht="16.899999999999999" customHeight="1">
      <c r="B57" s="31"/>
      <c r="C57" s="186" t="s">
        <v>1</v>
      </c>
      <c r="D57" s="186" t="s">
        <v>864</v>
      </c>
      <c r="E57" s="16" t="s">
        <v>1</v>
      </c>
      <c r="F57" s="187">
        <v>3.6</v>
      </c>
      <c r="H57" s="31"/>
    </row>
    <row r="58" spans="2:8" s="1" customFormat="1" ht="16.899999999999999" customHeight="1">
      <c r="B58" s="31"/>
      <c r="C58" s="186" t="s">
        <v>1</v>
      </c>
      <c r="D58" s="186" t="s">
        <v>865</v>
      </c>
      <c r="E58" s="16" t="s">
        <v>1</v>
      </c>
      <c r="F58" s="187">
        <v>1.476</v>
      </c>
      <c r="H58" s="31"/>
    </row>
    <row r="59" spans="2:8" s="1" customFormat="1" ht="16.899999999999999" customHeight="1">
      <c r="B59" s="31"/>
      <c r="C59" s="186" t="s">
        <v>1</v>
      </c>
      <c r="D59" s="186" t="s">
        <v>167</v>
      </c>
      <c r="E59" s="16" t="s">
        <v>1</v>
      </c>
      <c r="F59" s="187">
        <v>60.386000000000003</v>
      </c>
      <c r="H59" s="31"/>
    </row>
    <row r="60" spans="2:8" s="1" customFormat="1" ht="16.899999999999999" customHeight="1">
      <c r="B60" s="31"/>
      <c r="C60" s="188" t="s">
        <v>854</v>
      </c>
      <c r="H60" s="31"/>
    </row>
    <row r="61" spans="2:8" s="1" customFormat="1" ht="16.899999999999999" customHeight="1">
      <c r="B61" s="31"/>
      <c r="C61" s="186" t="s">
        <v>184</v>
      </c>
      <c r="D61" s="186" t="s">
        <v>185</v>
      </c>
      <c r="E61" s="16" t="s">
        <v>90</v>
      </c>
      <c r="F61" s="187">
        <v>60.386000000000003</v>
      </c>
      <c r="H61" s="31"/>
    </row>
    <row r="62" spans="2:8" s="1" customFormat="1" ht="16.899999999999999" customHeight="1">
      <c r="B62" s="31"/>
      <c r="C62" s="186" t="s">
        <v>187</v>
      </c>
      <c r="D62" s="186" t="s">
        <v>188</v>
      </c>
      <c r="E62" s="16" t="s">
        <v>90</v>
      </c>
      <c r="F62" s="187">
        <v>60.386000000000003</v>
      </c>
      <c r="H62" s="31"/>
    </row>
    <row r="63" spans="2:8" s="1" customFormat="1" ht="16.899999999999999" customHeight="1">
      <c r="B63" s="31"/>
      <c r="C63" s="186" t="s">
        <v>191</v>
      </c>
      <c r="D63" s="186" t="s">
        <v>192</v>
      </c>
      <c r="E63" s="16" t="s">
        <v>90</v>
      </c>
      <c r="F63" s="187">
        <v>60.386000000000003</v>
      </c>
      <c r="H63" s="31"/>
    </row>
    <row r="64" spans="2:8" s="1" customFormat="1" ht="16.899999999999999" customHeight="1">
      <c r="B64" s="31"/>
      <c r="C64" s="186" t="s">
        <v>221</v>
      </c>
      <c r="D64" s="186" t="s">
        <v>222</v>
      </c>
      <c r="E64" s="16" t="s">
        <v>90</v>
      </c>
      <c r="F64" s="187">
        <v>60.386000000000003</v>
      </c>
      <c r="H64" s="31"/>
    </row>
    <row r="65" spans="2:8" s="1" customFormat="1" ht="16.899999999999999" customHeight="1">
      <c r="B65" s="31"/>
      <c r="C65" s="186" t="s">
        <v>225</v>
      </c>
      <c r="D65" s="186" t="s">
        <v>226</v>
      </c>
      <c r="E65" s="16" t="s">
        <v>90</v>
      </c>
      <c r="F65" s="187">
        <v>60.386000000000003</v>
      </c>
      <c r="H65" s="31"/>
    </row>
    <row r="66" spans="2:8" s="1" customFormat="1" ht="16.899999999999999" customHeight="1">
      <c r="B66" s="31"/>
      <c r="C66" s="186" t="s">
        <v>668</v>
      </c>
      <c r="D66" s="186" t="s">
        <v>669</v>
      </c>
      <c r="E66" s="16" t="s">
        <v>90</v>
      </c>
      <c r="F66" s="187">
        <v>60.386000000000003</v>
      </c>
      <c r="H66" s="31"/>
    </row>
    <row r="67" spans="2:8" s="1" customFormat="1" ht="16.899999999999999" customHeight="1">
      <c r="B67" s="31"/>
      <c r="C67" s="186" t="s">
        <v>672</v>
      </c>
      <c r="D67" s="186" t="s">
        <v>673</v>
      </c>
      <c r="E67" s="16" t="s">
        <v>90</v>
      </c>
      <c r="F67" s="187">
        <v>60.386000000000003</v>
      </c>
      <c r="H67" s="31"/>
    </row>
    <row r="68" spans="2:8" s="1" customFormat="1" ht="16.899999999999999" customHeight="1">
      <c r="B68" s="31"/>
      <c r="C68" s="186" t="s">
        <v>676</v>
      </c>
      <c r="D68" s="186" t="s">
        <v>677</v>
      </c>
      <c r="E68" s="16" t="s">
        <v>90</v>
      </c>
      <c r="F68" s="187">
        <v>65.706000000000003</v>
      </c>
      <c r="H68" s="31"/>
    </row>
    <row r="69" spans="2:8" s="1" customFormat="1" ht="16.899999999999999" customHeight="1">
      <c r="B69" s="31"/>
      <c r="C69" s="186" t="s">
        <v>687</v>
      </c>
      <c r="D69" s="186" t="s">
        <v>688</v>
      </c>
      <c r="E69" s="16" t="s">
        <v>90</v>
      </c>
      <c r="F69" s="187">
        <v>55.31</v>
      </c>
      <c r="H69" s="31"/>
    </row>
    <row r="70" spans="2:8" s="1" customFormat="1" ht="16.899999999999999" customHeight="1">
      <c r="B70" s="31"/>
      <c r="C70" s="186" t="s">
        <v>799</v>
      </c>
      <c r="D70" s="186" t="s">
        <v>800</v>
      </c>
      <c r="E70" s="16" t="s">
        <v>90</v>
      </c>
      <c r="F70" s="187">
        <v>237.36199999999999</v>
      </c>
      <c r="H70" s="31"/>
    </row>
    <row r="71" spans="2:8" s="1" customFormat="1" ht="16.899999999999999" customHeight="1">
      <c r="B71" s="31"/>
      <c r="C71" s="186" t="s">
        <v>803</v>
      </c>
      <c r="D71" s="186" t="s">
        <v>804</v>
      </c>
      <c r="E71" s="16" t="s">
        <v>90</v>
      </c>
      <c r="F71" s="187">
        <v>232.226</v>
      </c>
      <c r="H71" s="31"/>
    </row>
    <row r="72" spans="2:8" s="1" customFormat="1" ht="22.5">
      <c r="B72" s="31"/>
      <c r="C72" s="186" t="s">
        <v>830</v>
      </c>
      <c r="D72" s="186" t="s">
        <v>831</v>
      </c>
      <c r="E72" s="16" t="s">
        <v>90</v>
      </c>
      <c r="F72" s="187">
        <v>237.36199999999999</v>
      </c>
      <c r="H72" s="31"/>
    </row>
    <row r="73" spans="2:8" s="1" customFormat="1" ht="16.899999999999999" customHeight="1">
      <c r="B73" s="31"/>
      <c r="C73" s="186" t="s">
        <v>834</v>
      </c>
      <c r="D73" s="186" t="s">
        <v>835</v>
      </c>
      <c r="E73" s="16" t="s">
        <v>90</v>
      </c>
      <c r="F73" s="187">
        <v>237.36199999999999</v>
      </c>
      <c r="H73" s="31"/>
    </row>
    <row r="74" spans="2:8" s="1" customFormat="1" ht="16.899999999999999" customHeight="1">
      <c r="B74" s="31"/>
      <c r="C74" s="186" t="s">
        <v>242</v>
      </c>
      <c r="D74" s="186" t="s">
        <v>243</v>
      </c>
      <c r="E74" s="16" t="s">
        <v>90</v>
      </c>
      <c r="F74" s="187">
        <v>60.386000000000003</v>
      </c>
      <c r="H74" s="31"/>
    </row>
    <row r="75" spans="2:8" s="1" customFormat="1" ht="22.5">
      <c r="B75" s="31"/>
      <c r="C75" s="186" t="s">
        <v>246</v>
      </c>
      <c r="D75" s="186" t="s">
        <v>247</v>
      </c>
      <c r="E75" s="16" t="s">
        <v>248</v>
      </c>
      <c r="F75" s="187">
        <v>1.577</v>
      </c>
      <c r="H75" s="31"/>
    </row>
    <row r="76" spans="2:8" s="1" customFormat="1" ht="22.5">
      <c r="B76" s="31"/>
      <c r="C76" s="186" t="s">
        <v>692</v>
      </c>
      <c r="D76" s="186" t="s">
        <v>693</v>
      </c>
      <c r="E76" s="16" t="s">
        <v>90</v>
      </c>
      <c r="F76" s="187">
        <v>60.841000000000001</v>
      </c>
      <c r="H76" s="31"/>
    </row>
    <row r="77" spans="2:8" s="1" customFormat="1" ht="16.899999999999999" customHeight="1">
      <c r="B77" s="31"/>
      <c r="C77" s="182" t="s">
        <v>866</v>
      </c>
      <c r="D77" s="183" t="s">
        <v>101</v>
      </c>
      <c r="E77" s="184" t="s">
        <v>90</v>
      </c>
      <c r="F77" s="185">
        <v>41.395000000000003</v>
      </c>
      <c r="H77" s="31"/>
    </row>
    <row r="78" spans="2:8" s="1" customFormat="1" ht="16.899999999999999" customHeight="1">
      <c r="B78" s="31"/>
      <c r="C78" s="186" t="s">
        <v>1</v>
      </c>
      <c r="D78" s="186" t="s">
        <v>867</v>
      </c>
      <c r="E78" s="16" t="s">
        <v>1</v>
      </c>
      <c r="F78" s="187">
        <v>15.324999999999999</v>
      </c>
      <c r="H78" s="31"/>
    </row>
    <row r="79" spans="2:8" s="1" customFormat="1" ht="16.899999999999999" customHeight="1">
      <c r="B79" s="31"/>
      <c r="C79" s="186" t="s">
        <v>1</v>
      </c>
      <c r="D79" s="186" t="s">
        <v>868</v>
      </c>
      <c r="E79" s="16" t="s">
        <v>1</v>
      </c>
      <c r="F79" s="187">
        <v>14.555</v>
      </c>
      <c r="H79" s="31"/>
    </row>
    <row r="80" spans="2:8" s="1" customFormat="1" ht="16.899999999999999" customHeight="1">
      <c r="B80" s="31"/>
      <c r="C80" s="186" t="s">
        <v>1</v>
      </c>
      <c r="D80" s="186" t="s">
        <v>869</v>
      </c>
      <c r="E80" s="16" t="s">
        <v>1</v>
      </c>
      <c r="F80" s="187">
        <v>6.81</v>
      </c>
      <c r="H80" s="31"/>
    </row>
    <row r="81" spans="2:8" s="1" customFormat="1" ht="16.899999999999999" customHeight="1">
      <c r="B81" s="31"/>
      <c r="C81" s="186" t="s">
        <v>1</v>
      </c>
      <c r="D81" s="186" t="s">
        <v>870</v>
      </c>
      <c r="E81" s="16" t="s">
        <v>1</v>
      </c>
      <c r="F81" s="187">
        <v>4.7050000000000001</v>
      </c>
      <c r="H81" s="31"/>
    </row>
    <row r="82" spans="2:8" s="1" customFormat="1" ht="16.899999999999999" customHeight="1">
      <c r="B82" s="31"/>
      <c r="C82" s="186" t="s">
        <v>1</v>
      </c>
      <c r="D82" s="186" t="s">
        <v>167</v>
      </c>
      <c r="E82" s="16" t="s">
        <v>1</v>
      </c>
      <c r="F82" s="187">
        <v>41.395000000000003</v>
      </c>
      <c r="H82" s="31"/>
    </row>
    <row r="83" spans="2:8" s="1" customFormat="1" ht="16.899999999999999" customHeight="1">
      <c r="B83" s="31"/>
      <c r="C83" s="182" t="s">
        <v>103</v>
      </c>
      <c r="D83" s="183" t="s">
        <v>104</v>
      </c>
      <c r="E83" s="184" t="s">
        <v>90</v>
      </c>
      <c r="F83" s="185">
        <v>201.54</v>
      </c>
      <c r="H83" s="31"/>
    </row>
    <row r="84" spans="2:8" s="1" customFormat="1" ht="16.899999999999999" customHeight="1">
      <c r="B84" s="31"/>
      <c r="C84" s="186" t="s">
        <v>1</v>
      </c>
      <c r="D84" s="186" t="s">
        <v>871</v>
      </c>
      <c r="E84" s="16" t="s">
        <v>1</v>
      </c>
      <c r="F84" s="187">
        <v>0</v>
      </c>
      <c r="H84" s="31"/>
    </row>
    <row r="85" spans="2:8" s="1" customFormat="1" ht="16.899999999999999" customHeight="1">
      <c r="B85" s="31"/>
      <c r="C85" s="186" t="s">
        <v>1</v>
      </c>
      <c r="D85" s="186" t="s">
        <v>872</v>
      </c>
      <c r="E85" s="16" t="s">
        <v>1</v>
      </c>
      <c r="F85" s="187">
        <v>38</v>
      </c>
      <c r="H85" s="31"/>
    </row>
    <row r="86" spans="2:8" s="1" customFormat="1" ht="16.899999999999999" customHeight="1">
      <c r="B86" s="31"/>
      <c r="C86" s="186" t="s">
        <v>1</v>
      </c>
      <c r="D86" s="186" t="s">
        <v>873</v>
      </c>
      <c r="E86" s="16" t="s">
        <v>1</v>
      </c>
      <c r="F86" s="187">
        <v>-5.0199999999999996</v>
      </c>
      <c r="H86" s="31"/>
    </row>
    <row r="87" spans="2:8" s="1" customFormat="1" ht="16.899999999999999" customHeight="1">
      <c r="B87" s="31"/>
      <c r="C87" s="186" t="s">
        <v>1</v>
      </c>
      <c r="D87" s="186" t="s">
        <v>874</v>
      </c>
      <c r="E87" s="16" t="s">
        <v>1</v>
      </c>
      <c r="F87" s="187">
        <v>0.41</v>
      </c>
      <c r="H87" s="31"/>
    </row>
    <row r="88" spans="2:8" s="1" customFormat="1" ht="16.899999999999999" customHeight="1">
      <c r="B88" s="31"/>
      <c r="C88" s="186" t="s">
        <v>1</v>
      </c>
      <c r="D88" s="186" t="s">
        <v>875</v>
      </c>
      <c r="E88" s="16" t="s">
        <v>1</v>
      </c>
      <c r="F88" s="187">
        <v>0</v>
      </c>
      <c r="H88" s="31"/>
    </row>
    <row r="89" spans="2:8" s="1" customFormat="1" ht="16.899999999999999" customHeight="1">
      <c r="B89" s="31"/>
      <c r="C89" s="186" t="s">
        <v>1</v>
      </c>
      <c r="D89" s="186" t="s">
        <v>876</v>
      </c>
      <c r="E89" s="16" t="s">
        <v>1</v>
      </c>
      <c r="F89" s="187">
        <v>38.25</v>
      </c>
      <c r="H89" s="31"/>
    </row>
    <row r="90" spans="2:8" s="1" customFormat="1" ht="16.899999999999999" customHeight="1">
      <c r="B90" s="31"/>
      <c r="C90" s="186" t="s">
        <v>1</v>
      </c>
      <c r="D90" s="186" t="s">
        <v>877</v>
      </c>
      <c r="E90" s="16" t="s">
        <v>1</v>
      </c>
      <c r="F90" s="187">
        <v>-4.4000000000000004</v>
      </c>
      <c r="H90" s="31"/>
    </row>
    <row r="91" spans="2:8" s="1" customFormat="1" ht="16.899999999999999" customHeight="1">
      <c r="B91" s="31"/>
      <c r="C91" s="186" t="s">
        <v>1</v>
      </c>
      <c r="D91" s="186" t="s">
        <v>878</v>
      </c>
      <c r="E91" s="16" t="s">
        <v>1</v>
      </c>
      <c r="F91" s="187">
        <v>1.92</v>
      </c>
      <c r="H91" s="31"/>
    </row>
    <row r="92" spans="2:8" s="1" customFormat="1" ht="16.899999999999999" customHeight="1">
      <c r="B92" s="31"/>
      <c r="C92" s="186" t="s">
        <v>1</v>
      </c>
      <c r="D92" s="186" t="s">
        <v>879</v>
      </c>
      <c r="E92" s="16" t="s">
        <v>1</v>
      </c>
      <c r="F92" s="187">
        <v>0</v>
      </c>
      <c r="H92" s="31"/>
    </row>
    <row r="93" spans="2:8" s="1" customFormat="1" ht="16.899999999999999" customHeight="1">
      <c r="B93" s="31"/>
      <c r="C93" s="186" t="s">
        <v>1</v>
      </c>
      <c r="D93" s="186" t="s">
        <v>880</v>
      </c>
      <c r="E93" s="16" t="s">
        <v>1</v>
      </c>
      <c r="F93" s="187">
        <v>38</v>
      </c>
      <c r="H93" s="31"/>
    </row>
    <row r="94" spans="2:8" s="1" customFormat="1" ht="16.899999999999999" customHeight="1">
      <c r="B94" s="31"/>
      <c r="C94" s="186" t="s">
        <v>1</v>
      </c>
      <c r="D94" s="186" t="s">
        <v>881</v>
      </c>
      <c r="E94" s="16" t="s">
        <v>1</v>
      </c>
      <c r="F94" s="187">
        <v>-4.4000000000000004</v>
      </c>
      <c r="H94" s="31"/>
    </row>
    <row r="95" spans="2:8" s="1" customFormat="1" ht="16.899999999999999" customHeight="1">
      <c r="B95" s="31"/>
      <c r="C95" s="186" t="s">
        <v>1</v>
      </c>
      <c r="D95" s="186" t="s">
        <v>882</v>
      </c>
      <c r="E95" s="16" t="s">
        <v>1</v>
      </c>
      <c r="F95" s="187">
        <v>0.48</v>
      </c>
      <c r="H95" s="31"/>
    </row>
    <row r="96" spans="2:8" s="1" customFormat="1" ht="16.899999999999999" customHeight="1">
      <c r="B96" s="31"/>
      <c r="C96" s="186" t="s">
        <v>1</v>
      </c>
      <c r="D96" s="186" t="s">
        <v>703</v>
      </c>
      <c r="E96" s="16" t="s">
        <v>1</v>
      </c>
      <c r="F96" s="187">
        <v>0</v>
      </c>
      <c r="H96" s="31"/>
    </row>
    <row r="97" spans="2:8" s="1" customFormat="1" ht="16.899999999999999" customHeight="1">
      <c r="B97" s="31"/>
      <c r="C97" s="186" t="s">
        <v>1</v>
      </c>
      <c r="D97" s="186" t="s">
        <v>883</v>
      </c>
      <c r="E97" s="16" t="s">
        <v>1</v>
      </c>
      <c r="F97" s="187">
        <v>30.3</v>
      </c>
      <c r="H97" s="31"/>
    </row>
    <row r="98" spans="2:8" s="1" customFormat="1" ht="16.899999999999999" customHeight="1">
      <c r="B98" s="31"/>
      <c r="C98" s="186" t="s">
        <v>1</v>
      </c>
      <c r="D98" s="186" t="s">
        <v>884</v>
      </c>
      <c r="E98" s="16" t="s">
        <v>1</v>
      </c>
      <c r="F98" s="187">
        <v>2.5</v>
      </c>
      <c r="H98" s="31"/>
    </row>
    <row r="99" spans="2:8" s="1" customFormat="1" ht="16.899999999999999" customHeight="1">
      <c r="B99" s="31"/>
      <c r="C99" s="186" t="s">
        <v>1</v>
      </c>
      <c r="D99" s="186" t="s">
        <v>885</v>
      </c>
      <c r="E99" s="16" t="s">
        <v>1</v>
      </c>
      <c r="F99" s="187">
        <v>7.5</v>
      </c>
      <c r="H99" s="31"/>
    </row>
    <row r="100" spans="2:8" s="1" customFormat="1" ht="16.899999999999999" customHeight="1">
      <c r="B100" s="31"/>
      <c r="C100" s="186" t="s">
        <v>1</v>
      </c>
      <c r="D100" s="186" t="s">
        <v>886</v>
      </c>
      <c r="E100" s="16" t="s">
        <v>1</v>
      </c>
      <c r="F100" s="187">
        <v>0</v>
      </c>
      <c r="H100" s="31"/>
    </row>
    <row r="101" spans="2:8" s="1" customFormat="1" ht="16.899999999999999" customHeight="1">
      <c r="B101" s="31"/>
      <c r="C101" s="186" t="s">
        <v>1</v>
      </c>
      <c r="D101" s="186" t="s">
        <v>887</v>
      </c>
      <c r="E101" s="16" t="s">
        <v>1</v>
      </c>
      <c r="F101" s="187">
        <v>18.600000000000001</v>
      </c>
      <c r="H101" s="31"/>
    </row>
    <row r="102" spans="2:8" s="1" customFormat="1" ht="16.899999999999999" customHeight="1">
      <c r="B102" s="31"/>
      <c r="C102" s="186" t="s">
        <v>1</v>
      </c>
      <c r="D102" s="186" t="s">
        <v>888</v>
      </c>
      <c r="E102" s="16" t="s">
        <v>1</v>
      </c>
      <c r="F102" s="187">
        <v>-1.45</v>
      </c>
      <c r="H102" s="31"/>
    </row>
    <row r="103" spans="2:8" s="1" customFormat="1" ht="16.899999999999999" customHeight="1">
      <c r="B103" s="31"/>
      <c r="C103" s="186" t="s">
        <v>1</v>
      </c>
      <c r="D103" s="186" t="s">
        <v>889</v>
      </c>
      <c r="E103" s="16" t="s">
        <v>1</v>
      </c>
      <c r="F103" s="187">
        <v>0.15</v>
      </c>
      <c r="H103" s="31"/>
    </row>
    <row r="104" spans="2:8" s="1" customFormat="1" ht="16.899999999999999" customHeight="1">
      <c r="B104" s="31"/>
      <c r="C104" s="186" t="s">
        <v>1</v>
      </c>
      <c r="D104" s="186" t="s">
        <v>647</v>
      </c>
      <c r="E104" s="16" t="s">
        <v>1</v>
      </c>
      <c r="F104" s="187">
        <v>0</v>
      </c>
      <c r="H104" s="31"/>
    </row>
    <row r="105" spans="2:8" s="1" customFormat="1" ht="16.899999999999999" customHeight="1">
      <c r="B105" s="31"/>
      <c r="C105" s="186" t="s">
        <v>1</v>
      </c>
      <c r="D105" s="186" t="s">
        <v>890</v>
      </c>
      <c r="E105" s="16" t="s">
        <v>1</v>
      </c>
      <c r="F105" s="187">
        <v>16.8</v>
      </c>
      <c r="H105" s="31"/>
    </row>
    <row r="106" spans="2:8" s="1" customFormat="1" ht="16.899999999999999" customHeight="1">
      <c r="B106" s="31"/>
      <c r="C106" s="186" t="s">
        <v>1</v>
      </c>
      <c r="D106" s="186" t="s">
        <v>891</v>
      </c>
      <c r="E106" s="16" t="s">
        <v>1</v>
      </c>
      <c r="F106" s="187">
        <v>12</v>
      </c>
      <c r="H106" s="31"/>
    </row>
    <row r="107" spans="2:8" s="1" customFormat="1" ht="16.899999999999999" customHeight="1">
      <c r="B107" s="31"/>
      <c r="C107" s="186" t="s">
        <v>1</v>
      </c>
      <c r="D107" s="186" t="s">
        <v>213</v>
      </c>
      <c r="E107" s="16" t="s">
        <v>1</v>
      </c>
      <c r="F107" s="187">
        <v>0</v>
      </c>
      <c r="H107" s="31"/>
    </row>
    <row r="108" spans="2:8" s="1" customFormat="1" ht="16.899999999999999" customHeight="1">
      <c r="B108" s="31"/>
      <c r="C108" s="186" t="s">
        <v>1</v>
      </c>
      <c r="D108" s="186" t="s">
        <v>892</v>
      </c>
      <c r="E108" s="16" t="s">
        <v>1</v>
      </c>
      <c r="F108" s="187">
        <v>13.1</v>
      </c>
      <c r="H108" s="31"/>
    </row>
    <row r="109" spans="2:8" s="1" customFormat="1" ht="16.899999999999999" customHeight="1">
      <c r="B109" s="31"/>
      <c r="C109" s="186" t="s">
        <v>1</v>
      </c>
      <c r="D109" s="186" t="s">
        <v>893</v>
      </c>
      <c r="E109" s="16" t="s">
        <v>1</v>
      </c>
      <c r="F109" s="187">
        <v>-1.2</v>
      </c>
      <c r="H109" s="31"/>
    </row>
    <row r="110" spans="2:8" s="1" customFormat="1" ht="16.899999999999999" customHeight="1">
      <c r="B110" s="31"/>
      <c r="C110" s="186" t="s">
        <v>1</v>
      </c>
      <c r="D110" s="186" t="s">
        <v>167</v>
      </c>
      <c r="E110" s="16" t="s">
        <v>1</v>
      </c>
      <c r="F110" s="187">
        <v>201.54</v>
      </c>
      <c r="H110" s="31"/>
    </row>
    <row r="111" spans="2:8" s="1" customFormat="1" ht="16.899999999999999" customHeight="1">
      <c r="B111" s="31"/>
      <c r="C111" s="188" t="s">
        <v>854</v>
      </c>
      <c r="H111" s="31"/>
    </row>
    <row r="112" spans="2:8" s="1" customFormat="1" ht="16.899999999999999" customHeight="1">
      <c r="B112" s="31"/>
      <c r="C112" s="186" t="s">
        <v>195</v>
      </c>
      <c r="D112" s="186" t="s">
        <v>196</v>
      </c>
      <c r="E112" s="16" t="s">
        <v>90</v>
      </c>
      <c r="F112" s="187">
        <v>201.54</v>
      </c>
      <c r="H112" s="31"/>
    </row>
    <row r="113" spans="2:8" s="1" customFormat="1" ht="16.899999999999999" customHeight="1">
      <c r="B113" s="31"/>
      <c r="C113" s="186" t="s">
        <v>199</v>
      </c>
      <c r="D113" s="186" t="s">
        <v>200</v>
      </c>
      <c r="E113" s="16" t="s">
        <v>90</v>
      </c>
      <c r="F113" s="187">
        <v>201.54</v>
      </c>
      <c r="H113" s="31"/>
    </row>
    <row r="114" spans="2:8" s="1" customFormat="1" ht="16.899999999999999" customHeight="1">
      <c r="B114" s="31"/>
      <c r="C114" s="186" t="s">
        <v>203</v>
      </c>
      <c r="D114" s="186" t="s">
        <v>204</v>
      </c>
      <c r="E114" s="16" t="s">
        <v>90</v>
      </c>
      <c r="F114" s="187">
        <v>176.976</v>
      </c>
      <c r="H114" s="31"/>
    </row>
    <row r="115" spans="2:8" s="1" customFormat="1" ht="16.899999999999999" customHeight="1">
      <c r="B115" s="31"/>
      <c r="C115" s="186" t="s">
        <v>799</v>
      </c>
      <c r="D115" s="186" t="s">
        <v>800</v>
      </c>
      <c r="E115" s="16" t="s">
        <v>90</v>
      </c>
      <c r="F115" s="187">
        <v>237.36199999999999</v>
      </c>
      <c r="H115" s="31"/>
    </row>
    <row r="116" spans="2:8" s="1" customFormat="1" ht="16.899999999999999" customHeight="1">
      <c r="B116" s="31"/>
      <c r="C116" s="186" t="s">
        <v>803</v>
      </c>
      <c r="D116" s="186" t="s">
        <v>804</v>
      </c>
      <c r="E116" s="16" t="s">
        <v>90</v>
      </c>
      <c r="F116" s="187">
        <v>232.226</v>
      </c>
      <c r="H116" s="31"/>
    </row>
    <row r="117" spans="2:8" s="1" customFormat="1" ht="22.5">
      <c r="B117" s="31"/>
      <c r="C117" s="186" t="s">
        <v>830</v>
      </c>
      <c r="D117" s="186" t="s">
        <v>831</v>
      </c>
      <c r="E117" s="16" t="s">
        <v>90</v>
      </c>
      <c r="F117" s="187">
        <v>237.36199999999999</v>
      </c>
      <c r="H117" s="31"/>
    </row>
    <row r="118" spans="2:8" s="1" customFormat="1" ht="16.899999999999999" customHeight="1">
      <c r="B118" s="31"/>
      <c r="C118" s="186" t="s">
        <v>834</v>
      </c>
      <c r="D118" s="186" t="s">
        <v>835</v>
      </c>
      <c r="E118" s="16" t="s">
        <v>90</v>
      </c>
      <c r="F118" s="187">
        <v>237.36199999999999</v>
      </c>
      <c r="H118" s="31"/>
    </row>
    <row r="119" spans="2:8" s="1" customFormat="1" ht="7.35" customHeight="1">
      <c r="B119" s="43"/>
      <c r="C119" s="44"/>
      <c r="D119" s="44"/>
      <c r="E119" s="44"/>
      <c r="F119" s="44"/>
      <c r="G119" s="44"/>
      <c r="H119" s="31"/>
    </row>
    <row r="120" spans="2:8" s="1" customFormat="1"/>
  </sheetData>
  <sheetProtection algorithmName="SHA-512" hashValue="z82l1INRz7ZWrNjS56c4JmmK4o26p6UQn6jdJpr68+7qqAkI5xbv2KBoCUo7AcC/ZQHFuVJGjU9zAGBw85luIA==" saltValue="1XtZbqsWhVOdIxWV/jjlFQuvPJAxJdAiQfKkIv+mXNAPAXi2bPTV6vJBfvzaRcaqID9ph7LQ9nlFk0cFpfDHag==" spinCount="100000" sheet="1" objects="1" scenarios="1" formatColumns="0" formatRows="0"/>
  <mergeCells count="2">
    <mergeCell ref="D5:F5"/>
    <mergeCell ref="D6:F6"/>
  </mergeCells>
  <pageMargins left="0.7" right="0.7" top="0.78740157499999996" bottom="0.78740157499999996" header="0.3" footer="0.3"/>
  <pageSetup paperSize="9" fitToHeight="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9465B45-4463-48B9-9505-DB24ACAD9E76}"/>
</file>

<file path=customXml/itemProps2.xml><?xml version="1.0" encoding="utf-8"?>
<ds:datastoreItem xmlns:ds="http://schemas.openxmlformats.org/officeDocument/2006/customXml" ds:itemID="{5B073212-6302-421D-8BD6-E585B6B85A9F}"/>
</file>

<file path=customXml/itemProps3.xml><?xml version="1.0" encoding="utf-8"?>
<ds:datastoreItem xmlns:ds="http://schemas.openxmlformats.org/officeDocument/2006/customXml" ds:itemID="{F11BE479-1BA6-41BE-81E4-4754A3FCB8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Hlavní třída 704 - Udržov...</vt:lpstr>
      <vt:lpstr>Seznam figur</vt:lpstr>
      <vt:lpstr>'Hlavní třída 704 - Udržov...'!Názvy_tisku</vt:lpstr>
      <vt:lpstr>'Rekapitulace stavby'!Názvy_tisku</vt:lpstr>
      <vt:lpstr>'Seznam figur'!Názvy_tisku</vt:lpstr>
      <vt:lpstr>'Hlavní třída 704 - Udržov...'!Oblast_tisku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Zdeňka Köhlerová</cp:lastModifiedBy>
  <dcterms:created xsi:type="dcterms:W3CDTF">2025-05-27T22:03:07Z</dcterms:created>
  <dcterms:modified xsi:type="dcterms:W3CDTF">2025-06-04T07:16:26Z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