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__Eva\ŠVEHLA s.r.o\_2024\24 08 12 Ostrov - kaple Panny Marie\Rozpočet\"/>
    </mc:Choice>
  </mc:AlternateContent>
  <xr:revisionPtr revIDLastSave="1" documentId="11_9A323083F47876D344F77E753E9F7C9F086B3362" xr6:coauthVersionLast="47" xr6:coauthVersionMax="47" xr10:uidLastSave="{9C889CD1-7EB8-4FDE-B38C-F52FDC01A576}"/>
  <bookViews>
    <workbookView xWindow="0" yWindow="0" windowWidth="0" windowHeight="0" xr2:uid="{00000000-000D-0000-FFFF-FFFF00000000}"/>
  </bookViews>
  <sheets>
    <sheet name="Rekapitulace stavby" sheetId="1" r:id="rId1"/>
    <sheet name="D.1.1_4. - 4. etapa_Oprav..." sheetId="2" r:id="rId2"/>
    <sheet name="D.1.1_5. - 5. etapa_Oprav..." sheetId="3" r:id="rId3"/>
    <sheet name="D.1.4.g - ZAŘÍZENÍ SILNOP..." sheetId="4" r:id="rId4"/>
    <sheet name="D.1.5 - ZPEVNĚNÉ PLOCHY" sheetId="5" r:id="rId5"/>
    <sheet name="000 - VON - Vedlější a os..." sheetId="6" r:id="rId6"/>
    <sheet name="Pokyny pro vyplnění" sheetId="7" r:id="rId7"/>
  </sheets>
  <definedNames>
    <definedName name="_xlnm._FilterDatabase" localSheetId="1" hidden="1">'D.1.1_4. - 4. etapa_Oprav...'!$C$92:$K$215</definedName>
    <definedName name="_xlnm._FilterDatabase" localSheetId="2" hidden="1">'D.1.1_5. - 5. etapa_Oprav...'!$C$92:$K$222</definedName>
    <definedName name="_xlnm._FilterDatabase" localSheetId="3" hidden="1">'D.1.4.g - ZAŘÍZENÍ SILNOP...'!$C$90:$K$155</definedName>
    <definedName name="_xlnm._FilterDatabase" localSheetId="4" hidden="1">'D.1.5 - ZPEVNĚNÉ PLOCHY'!$C$87:$K$222</definedName>
    <definedName name="_xlnm._FilterDatabase" localSheetId="5" hidden="1">'000 - VON - Vedlější a os...'!$C$83:$K$129</definedName>
    <definedName name="_xlnm.Print_Titles" localSheetId="0">'Rekapitulace stavby'!$52:$52</definedName>
    <definedName name="_xlnm.Print_Titles" localSheetId="1">'D.1.1_4. - 4. etapa_Oprav...'!$92:$92</definedName>
    <definedName name="_xlnm.Print_Titles" localSheetId="2">'D.1.1_5. - 5. etapa_Oprav...'!$92:$92</definedName>
    <definedName name="_xlnm.Print_Titles" localSheetId="3">'D.1.4.g - ZAŘÍZENÍ SILNOP...'!$90:$90</definedName>
    <definedName name="_xlnm.Print_Titles" localSheetId="4">'D.1.5 - ZPEVNĚNÉ PLOCHY'!$87:$87</definedName>
    <definedName name="_xlnm.Print_Titles" localSheetId="5">'000 - VON - Vedlější a os...'!$83:$83</definedName>
    <definedName name="_xlnm.Print_Area" localSheetId="0">'Rekapitulace stavby'!$D$4:$AO$36,'Rekapitulace stavby'!$C$42:$AQ$62</definedName>
    <definedName name="_xlnm.Print_Area" localSheetId="1">'D.1.1_4. - 4. etapa_Oprav...'!$C$4:$J$41,'D.1.1_4. - 4. etapa_Oprav...'!$C$47:$J$72,'D.1.1_4. - 4. etapa_Oprav...'!$C$78:$K$215</definedName>
    <definedName name="_xlnm.Print_Area" localSheetId="2">'D.1.1_5. - 5. etapa_Oprav...'!$C$4:$J$41,'D.1.1_5. - 5. etapa_Oprav...'!$C$47:$J$72,'D.1.1_5. - 5. etapa_Oprav...'!$C$78:$K$222</definedName>
    <definedName name="_xlnm.Print_Area" localSheetId="3">'D.1.4.g - ZAŘÍZENÍ SILNOP...'!$C$4:$J$41,'D.1.4.g - ZAŘÍZENÍ SILNOP...'!$C$47:$J$70,'D.1.4.g - ZAŘÍZENÍ SILNOP...'!$C$76:$K$155</definedName>
    <definedName name="_xlnm.Print_Area" localSheetId="4">'D.1.5 - ZPEVNĚNÉ PLOCHY'!$C$4:$J$39,'D.1.5 - ZPEVNĚNÉ PLOCHY'!$C$45:$J$69,'D.1.5 - ZPEVNĚNÉ PLOCHY'!$C$75:$K$222</definedName>
    <definedName name="_xlnm.Print_Area" localSheetId="5">'000 - VON - Vedlější a os...'!$C$4:$J$39,'000 - VON - Vedlější a os...'!$C$45:$J$65,'000 - VON - Vedlější a os...'!$C$71:$K$129</definedName>
    <definedName name="_xlnm.Print_Area" localSheetId="6">'Pokyny pro vyplnění'!$B$2:$K$71,'Pokyny pro vyplnění'!$B$74:$K$118,'Pokyny pro vyplnění'!$B$121:$K$161,'Pokyny pro vyplnění'!$B$164:$K$219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6" l="1"/>
  <c r="J36" i="6"/>
  <c r="AY61" i="1"/>
  <c r="J35" i="6"/>
  <c r="AX61" i="1"/>
  <c r="BI128" i="6"/>
  <c r="BH128" i="6"/>
  <c r="BG128" i="6"/>
  <c r="BF128" i="6"/>
  <c r="T128" i="6"/>
  <c r="T127" i="6"/>
  <c r="R128" i="6"/>
  <c r="R127" i="6"/>
  <c r="P128" i="6"/>
  <c r="P127" i="6"/>
  <c r="BI125" i="6"/>
  <c r="BH125" i="6"/>
  <c r="BG125" i="6"/>
  <c r="BF125" i="6"/>
  <c r="T125" i="6"/>
  <c r="R125" i="6"/>
  <c r="P125" i="6"/>
  <c r="BI123" i="6"/>
  <c r="BH123" i="6"/>
  <c r="BG123" i="6"/>
  <c r="BF123" i="6"/>
  <c r="T123" i="6"/>
  <c r="R123" i="6"/>
  <c r="P123" i="6"/>
  <c r="BI120" i="6"/>
  <c r="BH120" i="6"/>
  <c r="BG120" i="6"/>
  <c r="BF120" i="6"/>
  <c r="T120" i="6"/>
  <c r="R120" i="6"/>
  <c r="P120" i="6"/>
  <c r="BI117" i="6"/>
  <c r="BH117" i="6"/>
  <c r="BG117" i="6"/>
  <c r="BF117" i="6"/>
  <c r="T117" i="6"/>
  <c r="R117" i="6"/>
  <c r="P117" i="6"/>
  <c r="BI116" i="6"/>
  <c r="BH116" i="6"/>
  <c r="BG116" i="6"/>
  <c r="BF116" i="6"/>
  <c r="T116" i="6"/>
  <c r="R116" i="6"/>
  <c r="P116" i="6"/>
  <c r="BI114" i="6"/>
  <c r="BH114" i="6"/>
  <c r="BG114" i="6"/>
  <c r="BF114" i="6"/>
  <c r="T114" i="6"/>
  <c r="R114" i="6"/>
  <c r="P114" i="6"/>
  <c r="BI112" i="6"/>
  <c r="BH112" i="6"/>
  <c r="BG112" i="6"/>
  <c r="BF112" i="6"/>
  <c r="T112" i="6"/>
  <c r="R112" i="6"/>
  <c r="P112" i="6"/>
  <c r="BI110" i="6"/>
  <c r="BH110" i="6"/>
  <c r="BG110" i="6"/>
  <c r="BF110" i="6"/>
  <c r="T110" i="6"/>
  <c r="R110" i="6"/>
  <c r="P110" i="6"/>
  <c r="BI108" i="6"/>
  <c r="BH108" i="6"/>
  <c r="BG108" i="6"/>
  <c r="BF108" i="6"/>
  <c r="T108" i="6"/>
  <c r="R108" i="6"/>
  <c r="P108" i="6"/>
  <c r="BI106" i="6"/>
  <c r="BH106" i="6"/>
  <c r="BG106" i="6"/>
  <c r="BF106" i="6"/>
  <c r="T106" i="6"/>
  <c r="R106" i="6"/>
  <c r="P106" i="6"/>
  <c r="BI103" i="6"/>
  <c r="BH103" i="6"/>
  <c r="BG103" i="6"/>
  <c r="BF103" i="6"/>
  <c r="T103" i="6"/>
  <c r="R103" i="6"/>
  <c r="P103" i="6"/>
  <c r="BI101" i="6"/>
  <c r="BH101" i="6"/>
  <c r="BG101" i="6"/>
  <c r="BF101" i="6"/>
  <c r="T101" i="6"/>
  <c r="R101" i="6"/>
  <c r="P101" i="6"/>
  <c r="BI99" i="6"/>
  <c r="BH99" i="6"/>
  <c r="BG99" i="6"/>
  <c r="BF99" i="6"/>
  <c r="T99" i="6"/>
  <c r="R99" i="6"/>
  <c r="P99" i="6"/>
  <c r="BI96" i="6"/>
  <c r="BH96" i="6"/>
  <c r="BG96" i="6"/>
  <c r="BF96" i="6"/>
  <c r="T96" i="6"/>
  <c r="R96" i="6"/>
  <c r="P96" i="6"/>
  <c r="BI94" i="6"/>
  <c r="BH94" i="6"/>
  <c r="BG94" i="6"/>
  <c r="BF94" i="6"/>
  <c r="T94" i="6"/>
  <c r="R94" i="6"/>
  <c r="P94" i="6"/>
  <c r="BI93" i="6"/>
  <c r="BH93" i="6"/>
  <c r="BG93" i="6"/>
  <c r="BF93" i="6"/>
  <c r="T93" i="6"/>
  <c r="R93" i="6"/>
  <c r="P93" i="6"/>
  <c r="BI91" i="6"/>
  <c r="BH91" i="6"/>
  <c r="BG91" i="6"/>
  <c r="BF91" i="6"/>
  <c r="T91" i="6"/>
  <c r="R91" i="6"/>
  <c r="P91" i="6"/>
  <c r="BI89" i="6"/>
  <c r="BH89" i="6"/>
  <c r="BG89" i="6"/>
  <c r="BF89" i="6"/>
  <c r="T89" i="6"/>
  <c r="R89" i="6"/>
  <c r="P89" i="6"/>
  <c r="BI87" i="6"/>
  <c r="BH87" i="6"/>
  <c r="BG87" i="6"/>
  <c r="BF87" i="6"/>
  <c r="T87" i="6"/>
  <c r="R87" i="6"/>
  <c r="P87" i="6"/>
  <c r="J81" i="6"/>
  <c r="J80" i="6"/>
  <c r="F80" i="6"/>
  <c r="F78" i="6"/>
  <c r="E76" i="6"/>
  <c r="J55" i="6"/>
  <c r="J54" i="6"/>
  <c r="F54" i="6"/>
  <c r="F52" i="6"/>
  <c r="E50" i="6"/>
  <c r="J18" i="6"/>
  <c r="E18" i="6"/>
  <c r="F55" i="6"/>
  <c r="J17" i="6"/>
  <c r="J12" i="6"/>
  <c r="J52" i="6"/>
  <c r="E7" i="6"/>
  <c r="E74" i="6"/>
  <c r="J37" i="5"/>
  <c r="J36" i="5"/>
  <c r="AY60" i="1"/>
  <c r="J35" i="5"/>
  <c r="AX60" i="1"/>
  <c r="BI219" i="5"/>
  <c r="BH219" i="5"/>
  <c r="BG219" i="5"/>
  <c r="BF219" i="5"/>
  <c r="T219" i="5"/>
  <c r="T218" i="5"/>
  <c r="R219" i="5"/>
  <c r="R218" i="5"/>
  <c r="P219" i="5"/>
  <c r="P218" i="5"/>
  <c r="BI216" i="5"/>
  <c r="BH216" i="5"/>
  <c r="BG216" i="5"/>
  <c r="BF216" i="5"/>
  <c r="T216" i="5"/>
  <c r="T215" i="5"/>
  <c r="R216" i="5"/>
  <c r="R215" i="5"/>
  <c r="P216" i="5"/>
  <c r="P215" i="5"/>
  <c r="BI213" i="5"/>
  <c r="BH213" i="5"/>
  <c r="BG213" i="5"/>
  <c r="BF213" i="5"/>
  <c r="T213" i="5"/>
  <c r="R213" i="5"/>
  <c r="P213" i="5"/>
  <c r="BI210" i="5"/>
  <c r="BH210" i="5"/>
  <c r="BG210" i="5"/>
  <c r="BF210" i="5"/>
  <c r="T210" i="5"/>
  <c r="R210" i="5"/>
  <c r="P210" i="5"/>
  <c r="BI208" i="5"/>
  <c r="BH208" i="5"/>
  <c r="BG208" i="5"/>
  <c r="BF208" i="5"/>
  <c r="T208" i="5"/>
  <c r="R208" i="5"/>
  <c r="P208" i="5"/>
  <c r="BI206" i="5"/>
  <c r="BH206" i="5"/>
  <c r="BG206" i="5"/>
  <c r="BF206" i="5"/>
  <c r="T206" i="5"/>
  <c r="R206" i="5"/>
  <c r="P206" i="5"/>
  <c r="BI204" i="5"/>
  <c r="BH204" i="5"/>
  <c r="BG204" i="5"/>
  <c r="BF204" i="5"/>
  <c r="T204" i="5"/>
  <c r="R204" i="5"/>
  <c r="P204" i="5"/>
  <c r="BI201" i="5"/>
  <c r="BH201" i="5"/>
  <c r="BG201" i="5"/>
  <c r="BF201" i="5"/>
  <c r="T201" i="5"/>
  <c r="R201" i="5"/>
  <c r="P201" i="5"/>
  <c r="BI187" i="5"/>
  <c r="BH187" i="5"/>
  <c r="BG187" i="5"/>
  <c r="BF187" i="5"/>
  <c r="T187" i="5"/>
  <c r="R187" i="5"/>
  <c r="P187" i="5"/>
  <c r="BI185" i="5"/>
  <c r="BH185" i="5"/>
  <c r="BG185" i="5"/>
  <c r="BF185" i="5"/>
  <c r="T185" i="5"/>
  <c r="R185" i="5"/>
  <c r="P185" i="5"/>
  <c r="BI171" i="5"/>
  <c r="BH171" i="5"/>
  <c r="BG171" i="5"/>
  <c r="BF171" i="5"/>
  <c r="T171" i="5"/>
  <c r="R171" i="5"/>
  <c r="P171" i="5"/>
  <c r="BI166" i="5"/>
  <c r="BH166" i="5"/>
  <c r="BG166" i="5"/>
  <c r="BF166" i="5"/>
  <c r="T166" i="5"/>
  <c r="R166" i="5"/>
  <c r="P166" i="5"/>
  <c r="BI164" i="5"/>
  <c r="BH164" i="5"/>
  <c r="BG164" i="5"/>
  <c r="BF164" i="5"/>
  <c r="T164" i="5"/>
  <c r="R164" i="5"/>
  <c r="P164" i="5"/>
  <c r="BI162" i="5"/>
  <c r="BH162" i="5"/>
  <c r="BG162" i="5"/>
  <c r="BF162" i="5"/>
  <c r="T162" i="5"/>
  <c r="T161" i="5"/>
  <c r="R162" i="5"/>
  <c r="R161" i="5"/>
  <c r="P162" i="5"/>
  <c r="P161" i="5"/>
  <c r="BI148" i="5"/>
  <c r="BH148" i="5"/>
  <c r="BG148" i="5"/>
  <c r="BF148" i="5"/>
  <c r="T148" i="5"/>
  <c r="R148" i="5"/>
  <c r="P148" i="5"/>
  <c r="BI143" i="5"/>
  <c r="BH143" i="5"/>
  <c r="BG143" i="5"/>
  <c r="BF143" i="5"/>
  <c r="T143" i="5"/>
  <c r="R143" i="5"/>
  <c r="P143" i="5"/>
  <c r="BI141" i="5"/>
  <c r="BH141" i="5"/>
  <c r="BG141" i="5"/>
  <c r="BF141" i="5"/>
  <c r="T141" i="5"/>
  <c r="R141" i="5"/>
  <c r="P141" i="5"/>
  <c r="BI136" i="5"/>
  <c r="BH136" i="5"/>
  <c r="BG136" i="5"/>
  <c r="BF136" i="5"/>
  <c r="T136" i="5"/>
  <c r="R136" i="5"/>
  <c r="P136" i="5"/>
  <c r="BI131" i="5"/>
  <c r="BH131" i="5"/>
  <c r="BG131" i="5"/>
  <c r="BF131" i="5"/>
  <c r="T131" i="5"/>
  <c r="R131" i="5"/>
  <c r="P131" i="5"/>
  <c r="BI123" i="5"/>
  <c r="BH123" i="5"/>
  <c r="BG123" i="5"/>
  <c r="BF123" i="5"/>
  <c r="T123" i="5"/>
  <c r="R123" i="5"/>
  <c r="P123" i="5"/>
  <c r="BI120" i="5"/>
  <c r="BH120" i="5"/>
  <c r="BG120" i="5"/>
  <c r="BF120" i="5"/>
  <c r="T120" i="5"/>
  <c r="R120" i="5"/>
  <c r="P120" i="5"/>
  <c r="BI112" i="5"/>
  <c r="BH112" i="5"/>
  <c r="BG112" i="5"/>
  <c r="BF112" i="5"/>
  <c r="T112" i="5"/>
  <c r="R112" i="5"/>
  <c r="P112" i="5"/>
  <c r="BI109" i="5"/>
  <c r="BH109" i="5"/>
  <c r="BG109" i="5"/>
  <c r="BF109" i="5"/>
  <c r="T109" i="5"/>
  <c r="R109" i="5"/>
  <c r="P109" i="5"/>
  <c r="BI107" i="5"/>
  <c r="BH107" i="5"/>
  <c r="BG107" i="5"/>
  <c r="BF107" i="5"/>
  <c r="T107" i="5"/>
  <c r="R107" i="5"/>
  <c r="P107" i="5"/>
  <c r="BI105" i="5"/>
  <c r="BH105" i="5"/>
  <c r="BG105" i="5"/>
  <c r="BF105" i="5"/>
  <c r="T105" i="5"/>
  <c r="R105" i="5"/>
  <c r="P105" i="5"/>
  <c r="BI103" i="5"/>
  <c r="BH103" i="5"/>
  <c r="BG103" i="5"/>
  <c r="BF103" i="5"/>
  <c r="T103" i="5"/>
  <c r="R103" i="5"/>
  <c r="P103" i="5"/>
  <c r="BI95" i="5"/>
  <c r="BH95" i="5"/>
  <c r="BG95" i="5"/>
  <c r="BF95" i="5"/>
  <c r="T95" i="5"/>
  <c r="R95" i="5"/>
  <c r="P95" i="5"/>
  <c r="BI93" i="5"/>
  <c r="BH93" i="5"/>
  <c r="BG93" i="5"/>
  <c r="BF93" i="5"/>
  <c r="T93" i="5"/>
  <c r="R93" i="5"/>
  <c r="P93" i="5"/>
  <c r="BI91" i="5"/>
  <c r="BH91" i="5"/>
  <c r="BG91" i="5"/>
  <c r="BF91" i="5"/>
  <c r="T91" i="5"/>
  <c r="R91" i="5"/>
  <c r="P91" i="5"/>
  <c r="J85" i="5"/>
  <c r="J84" i="5"/>
  <c r="F84" i="5"/>
  <c r="F82" i="5"/>
  <c r="E80" i="5"/>
  <c r="J55" i="5"/>
  <c r="J54" i="5"/>
  <c r="F54" i="5"/>
  <c r="F52" i="5"/>
  <c r="E50" i="5"/>
  <c r="J18" i="5"/>
  <c r="E18" i="5"/>
  <c r="F55" i="5"/>
  <c r="J17" i="5"/>
  <c r="J12" i="5"/>
  <c r="J82" i="5"/>
  <c r="E7" i="5"/>
  <c r="E48" i="5"/>
  <c r="J39" i="4"/>
  <c r="J38" i="4"/>
  <c r="AY59" i="1"/>
  <c r="J37" i="4"/>
  <c r="AX59" i="1"/>
  <c r="BI152" i="4"/>
  <c r="BH152" i="4"/>
  <c r="BG152" i="4"/>
  <c r="BF152" i="4"/>
  <c r="T152" i="4"/>
  <c r="T151" i="4"/>
  <c r="R152" i="4"/>
  <c r="R151" i="4"/>
  <c r="P152" i="4"/>
  <c r="P151" i="4"/>
  <c r="BI149" i="4"/>
  <c r="BH149" i="4"/>
  <c r="BG149" i="4"/>
  <c r="BF149" i="4"/>
  <c r="T149" i="4"/>
  <c r="T148" i="4"/>
  <c r="R149" i="4"/>
  <c r="R148" i="4"/>
  <c r="P149" i="4"/>
  <c r="P148" i="4"/>
  <c r="BI146" i="4"/>
  <c r="BH146" i="4"/>
  <c r="BG146" i="4"/>
  <c r="BF146" i="4"/>
  <c r="T146" i="4"/>
  <c r="R146" i="4"/>
  <c r="P146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R136" i="4"/>
  <c r="P136" i="4"/>
  <c r="BI134" i="4"/>
  <c r="BH134" i="4"/>
  <c r="BG134" i="4"/>
  <c r="BF134" i="4"/>
  <c r="T134" i="4"/>
  <c r="R134" i="4"/>
  <c r="P134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BI124" i="4"/>
  <c r="BH124" i="4"/>
  <c r="BG124" i="4"/>
  <c r="BF124" i="4"/>
  <c r="T124" i="4"/>
  <c r="R124" i="4"/>
  <c r="P124" i="4"/>
  <c r="BI120" i="4"/>
  <c r="BH120" i="4"/>
  <c r="BG120" i="4"/>
  <c r="BF120" i="4"/>
  <c r="T120" i="4"/>
  <c r="R120" i="4"/>
  <c r="P120" i="4"/>
  <c r="BI119" i="4"/>
  <c r="BH119" i="4"/>
  <c r="BG119" i="4"/>
  <c r="BF119" i="4"/>
  <c r="T119" i="4"/>
  <c r="R119" i="4"/>
  <c r="P119" i="4"/>
  <c r="BI118" i="4"/>
  <c r="BH118" i="4"/>
  <c r="BG118" i="4"/>
  <c r="BF118" i="4"/>
  <c r="T118" i="4"/>
  <c r="R118" i="4"/>
  <c r="P118" i="4"/>
  <c r="BI117" i="4"/>
  <c r="BH117" i="4"/>
  <c r="BG117" i="4"/>
  <c r="BF117" i="4"/>
  <c r="T117" i="4"/>
  <c r="R117" i="4"/>
  <c r="P117" i="4"/>
  <c r="BI116" i="4"/>
  <c r="BH116" i="4"/>
  <c r="BG116" i="4"/>
  <c r="BF116" i="4"/>
  <c r="T116" i="4"/>
  <c r="R116" i="4"/>
  <c r="P116" i="4"/>
  <c r="BI114" i="4"/>
  <c r="BH114" i="4"/>
  <c r="BG114" i="4"/>
  <c r="BF114" i="4"/>
  <c r="T114" i="4"/>
  <c r="R114" i="4"/>
  <c r="P114" i="4"/>
  <c r="BI113" i="4"/>
  <c r="BH113" i="4"/>
  <c r="BG113" i="4"/>
  <c r="BF113" i="4"/>
  <c r="T113" i="4"/>
  <c r="R113" i="4"/>
  <c r="P113" i="4"/>
  <c r="BI111" i="4"/>
  <c r="BH111" i="4"/>
  <c r="BG111" i="4"/>
  <c r="BF111" i="4"/>
  <c r="T111" i="4"/>
  <c r="R111" i="4"/>
  <c r="P111" i="4"/>
  <c r="BI110" i="4"/>
  <c r="BH110" i="4"/>
  <c r="BG110" i="4"/>
  <c r="BF110" i="4"/>
  <c r="T110" i="4"/>
  <c r="R110" i="4"/>
  <c r="P110" i="4"/>
  <c r="BI108" i="4"/>
  <c r="BH108" i="4"/>
  <c r="BG108" i="4"/>
  <c r="BF108" i="4"/>
  <c r="T108" i="4"/>
  <c r="R108" i="4"/>
  <c r="P108" i="4"/>
  <c r="BI107" i="4"/>
  <c r="BH107" i="4"/>
  <c r="BG107" i="4"/>
  <c r="BF107" i="4"/>
  <c r="T107" i="4"/>
  <c r="R107" i="4"/>
  <c r="P107" i="4"/>
  <c r="BI105" i="4"/>
  <c r="BH105" i="4"/>
  <c r="BG105" i="4"/>
  <c r="BF105" i="4"/>
  <c r="T105" i="4"/>
  <c r="R105" i="4"/>
  <c r="P105" i="4"/>
  <c r="BI104" i="4"/>
  <c r="BH104" i="4"/>
  <c r="BG104" i="4"/>
  <c r="BF104" i="4"/>
  <c r="T104" i="4"/>
  <c r="R104" i="4"/>
  <c r="P104" i="4"/>
  <c r="BI103" i="4"/>
  <c r="BH103" i="4"/>
  <c r="BG103" i="4"/>
  <c r="BF103" i="4"/>
  <c r="T103" i="4"/>
  <c r="R103" i="4"/>
  <c r="P103" i="4"/>
  <c r="BI101" i="4"/>
  <c r="BH101" i="4"/>
  <c r="BG101" i="4"/>
  <c r="BF101" i="4"/>
  <c r="T101" i="4"/>
  <c r="R101" i="4"/>
  <c r="P101" i="4"/>
  <c r="BI100" i="4"/>
  <c r="BH100" i="4"/>
  <c r="BG100" i="4"/>
  <c r="BF100" i="4"/>
  <c r="T100" i="4"/>
  <c r="R100" i="4"/>
  <c r="P100" i="4"/>
  <c r="BI98" i="4"/>
  <c r="BH98" i="4"/>
  <c r="BG98" i="4"/>
  <c r="BF98" i="4"/>
  <c r="T98" i="4"/>
  <c r="R98" i="4"/>
  <c r="P98" i="4"/>
  <c r="BI97" i="4"/>
  <c r="BH97" i="4"/>
  <c r="BG97" i="4"/>
  <c r="BF97" i="4"/>
  <c r="T97" i="4"/>
  <c r="R97" i="4"/>
  <c r="P97" i="4"/>
  <c r="BI96" i="4"/>
  <c r="BH96" i="4"/>
  <c r="BG96" i="4"/>
  <c r="BF96" i="4"/>
  <c r="T96" i="4"/>
  <c r="R96" i="4"/>
  <c r="P96" i="4"/>
  <c r="BI94" i="4"/>
  <c r="BH94" i="4"/>
  <c r="BG94" i="4"/>
  <c r="BF94" i="4"/>
  <c r="T94" i="4"/>
  <c r="R94" i="4"/>
  <c r="P94" i="4"/>
  <c r="J88" i="4"/>
  <c r="J87" i="4"/>
  <c r="F87" i="4"/>
  <c r="F85" i="4"/>
  <c r="E83" i="4"/>
  <c r="J59" i="4"/>
  <c r="J58" i="4"/>
  <c r="F58" i="4"/>
  <c r="F56" i="4"/>
  <c r="E54" i="4"/>
  <c r="J20" i="4"/>
  <c r="E20" i="4"/>
  <c r="F88" i="4"/>
  <c r="J19" i="4"/>
  <c r="J14" i="4"/>
  <c r="J56" i="4"/>
  <c r="E7" i="4"/>
  <c r="E50" i="4"/>
  <c r="J39" i="3"/>
  <c r="J38" i="3"/>
  <c r="AY57" i="1"/>
  <c r="J37" i="3"/>
  <c r="AX57" i="1"/>
  <c r="BI219" i="3"/>
  <c r="BH219" i="3"/>
  <c r="BG219" i="3"/>
  <c r="BF219" i="3"/>
  <c r="T219" i="3"/>
  <c r="T218" i="3"/>
  <c r="R219" i="3"/>
  <c r="R218" i="3"/>
  <c r="P219" i="3"/>
  <c r="P218" i="3"/>
  <c r="BI207" i="3"/>
  <c r="BH207" i="3"/>
  <c r="BG207" i="3"/>
  <c r="BF207" i="3"/>
  <c r="T207" i="3"/>
  <c r="R207" i="3"/>
  <c r="P207" i="3"/>
  <c r="BI205" i="3"/>
  <c r="BH205" i="3"/>
  <c r="BG205" i="3"/>
  <c r="BF205" i="3"/>
  <c r="T205" i="3"/>
  <c r="R205" i="3"/>
  <c r="P205" i="3"/>
  <c r="BI203" i="3"/>
  <c r="BH203" i="3"/>
  <c r="BG203" i="3"/>
  <c r="BF203" i="3"/>
  <c r="T203" i="3"/>
  <c r="R203" i="3"/>
  <c r="P203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4" i="3"/>
  <c r="BH194" i="3"/>
  <c r="BG194" i="3"/>
  <c r="BF194" i="3"/>
  <c r="T194" i="3"/>
  <c r="R194" i="3"/>
  <c r="P194" i="3"/>
  <c r="BI191" i="3"/>
  <c r="BH191" i="3"/>
  <c r="BG191" i="3"/>
  <c r="BF191" i="3"/>
  <c r="T191" i="3"/>
  <c r="R191" i="3"/>
  <c r="P191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55" i="3"/>
  <c r="BH155" i="3"/>
  <c r="BG155" i="3"/>
  <c r="BF155" i="3"/>
  <c r="T155" i="3"/>
  <c r="R155" i="3"/>
  <c r="P155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7" i="3"/>
  <c r="BH137" i="3"/>
  <c r="BG137" i="3"/>
  <c r="BF137" i="3"/>
  <c r="T137" i="3"/>
  <c r="R137" i="3"/>
  <c r="P137" i="3"/>
  <c r="BI133" i="3"/>
  <c r="BH133" i="3"/>
  <c r="BG133" i="3"/>
  <c r="BF133" i="3"/>
  <c r="T133" i="3"/>
  <c r="R133" i="3"/>
  <c r="P133" i="3"/>
  <c r="BI130" i="3"/>
  <c r="BH130" i="3"/>
  <c r="BG130" i="3"/>
  <c r="BF130" i="3"/>
  <c r="T130" i="3"/>
  <c r="R130" i="3"/>
  <c r="P130" i="3"/>
  <c r="BI113" i="3"/>
  <c r="BH113" i="3"/>
  <c r="BG113" i="3"/>
  <c r="BF113" i="3"/>
  <c r="T113" i="3"/>
  <c r="R113" i="3"/>
  <c r="P113" i="3"/>
  <c r="BI103" i="3"/>
  <c r="BH103" i="3"/>
  <c r="BG103" i="3"/>
  <c r="BF103" i="3"/>
  <c r="T103" i="3"/>
  <c r="R103" i="3"/>
  <c r="P103" i="3"/>
  <c r="BI100" i="3"/>
  <c r="BH100" i="3"/>
  <c r="BG100" i="3"/>
  <c r="BF100" i="3"/>
  <c r="T100" i="3"/>
  <c r="R100" i="3"/>
  <c r="P100" i="3"/>
  <c r="BI98" i="3"/>
  <c r="BH98" i="3"/>
  <c r="BG98" i="3"/>
  <c r="BF98" i="3"/>
  <c r="T98" i="3"/>
  <c r="R98" i="3"/>
  <c r="P98" i="3"/>
  <c r="BI96" i="3"/>
  <c r="BH96" i="3"/>
  <c r="BG96" i="3"/>
  <c r="BF96" i="3"/>
  <c r="T96" i="3"/>
  <c r="R96" i="3"/>
  <c r="P96" i="3"/>
  <c r="J90" i="3"/>
  <c r="J89" i="3"/>
  <c r="F89" i="3"/>
  <c r="F87" i="3"/>
  <c r="E85" i="3"/>
  <c r="J59" i="3"/>
  <c r="J58" i="3"/>
  <c r="F58" i="3"/>
  <c r="F56" i="3"/>
  <c r="E54" i="3"/>
  <c r="J20" i="3"/>
  <c r="E20" i="3"/>
  <c r="F59" i="3"/>
  <c r="J19" i="3"/>
  <c r="J14" i="3"/>
  <c r="J87" i="3"/>
  <c r="E7" i="3"/>
  <c r="E81" i="3"/>
  <c r="J39" i="2"/>
  <c r="J38" i="2"/>
  <c r="AY56" i="1"/>
  <c r="J37" i="2"/>
  <c r="AX56" i="1"/>
  <c r="BI212" i="2"/>
  <c r="BH212" i="2"/>
  <c r="BG212" i="2"/>
  <c r="BF212" i="2"/>
  <c r="T212" i="2"/>
  <c r="T211" i="2"/>
  <c r="R212" i="2"/>
  <c r="R211" i="2"/>
  <c r="P212" i="2"/>
  <c r="P211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65" i="2"/>
  <c r="BH165" i="2"/>
  <c r="BG165" i="2"/>
  <c r="BF165" i="2"/>
  <c r="T165" i="2"/>
  <c r="R165" i="2"/>
  <c r="P165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25" i="2"/>
  <c r="BH125" i="2"/>
  <c r="BG125" i="2"/>
  <c r="BF125" i="2"/>
  <c r="T125" i="2"/>
  <c r="R125" i="2"/>
  <c r="P125" i="2"/>
  <c r="BI111" i="2"/>
  <c r="BH111" i="2"/>
  <c r="BG111" i="2"/>
  <c r="BF111" i="2"/>
  <c r="T111" i="2"/>
  <c r="R111" i="2"/>
  <c r="P111" i="2"/>
  <c r="BI96" i="2"/>
  <c r="BH96" i="2"/>
  <c r="BG96" i="2"/>
  <c r="BF96" i="2"/>
  <c r="T96" i="2"/>
  <c r="T95" i="2"/>
  <c r="R96" i="2"/>
  <c r="R95" i="2"/>
  <c r="P96" i="2"/>
  <c r="P95" i="2"/>
  <c r="J90" i="2"/>
  <c r="J89" i="2"/>
  <c r="F89" i="2"/>
  <c r="F87" i="2"/>
  <c r="E85" i="2"/>
  <c r="J59" i="2"/>
  <c r="J58" i="2"/>
  <c r="F58" i="2"/>
  <c r="F56" i="2"/>
  <c r="E54" i="2"/>
  <c r="J20" i="2"/>
  <c r="E20" i="2"/>
  <c r="F90" i="2"/>
  <c r="J19" i="2"/>
  <c r="J14" i="2"/>
  <c r="J87" i="2"/>
  <c r="E7" i="2"/>
  <c r="E50" i="2"/>
  <c r="L50" i="1"/>
  <c r="AM50" i="1"/>
  <c r="AM49" i="1"/>
  <c r="L49" i="1"/>
  <c r="AM47" i="1"/>
  <c r="L47" i="1"/>
  <c r="L45" i="1"/>
  <c r="L44" i="1"/>
  <c r="J125" i="2"/>
  <c r="J105" i="4"/>
  <c r="J136" i="5"/>
  <c r="J161" i="2"/>
  <c r="BK212" i="2"/>
  <c r="BK137" i="3"/>
  <c r="J118" i="4"/>
  <c r="BK95" i="5"/>
  <c r="J103" i="3"/>
  <c r="BK149" i="4"/>
  <c r="BK134" i="4"/>
  <c r="BK148" i="5"/>
  <c r="BK103" i="5"/>
  <c r="J205" i="2"/>
  <c r="J116" i="4"/>
  <c r="BK107" i="5"/>
  <c r="BK128" i="6"/>
  <c r="BK179" i="2"/>
  <c r="J193" i="2"/>
  <c r="BK140" i="3"/>
  <c r="BK123" i="5"/>
  <c r="BK205" i="2"/>
  <c r="J203" i="2"/>
  <c r="J96" i="3"/>
  <c r="J100" i="3"/>
  <c r="J100" i="4"/>
  <c r="BK101" i="6"/>
  <c r="J207" i="2"/>
  <c r="J137" i="3"/>
  <c r="J107" i="4"/>
  <c r="BK128" i="4"/>
  <c r="J94" i="6"/>
  <c r="BK209" i="2"/>
  <c r="BK199" i="3"/>
  <c r="J108" i="4"/>
  <c r="BK216" i="5"/>
  <c r="J216" i="5"/>
  <c r="BK191" i="2"/>
  <c r="J130" i="3"/>
  <c r="J93" i="5"/>
  <c r="J101" i="6"/>
  <c r="J111" i="2"/>
  <c r="BK103" i="3"/>
  <c r="J197" i="3"/>
  <c r="J149" i="4"/>
  <c r="J187" i="2"/>
  <c r="J209" i="2"/>
  <c r="J203" i="3"/>
  <c r="BK113" i="4"/>
  <c r="BK152" i="4"/>
  <c r="J120" i="6"/>
  <c r="J98" i="3"/>
  <c r="J155" i="3"/>
  <c r="BK201" i="5"/>
  <c r="BK114" i="6"/>
  <c r="BK144" i="2"/>
  <c r="J113" i="3"/>
  <c r="BK105" i="4"/>
  <c r="BK99" i="6"/>
  <c r="BK183" i="2"/>
  <c r="J205" i="3"/>
  <c r="BK176" i="3"/>
  <c r="BK91" i="6"/>
  <c r="J144" i="2"/>
  <c r="BK144" i="3"/>
  <c r="BK143" i="4"/>
  <c r="J128" i="4"/>
  <c r="BK131" i="5"/>
  <c r="J89" i="6"/>
  <c r="BK197" i="2"/>
  <c r="BK172" i="3"/>
  <c r="J176" i="3"/>
  <c r="BK120" i="4"/>
  <c r="BK185" i="5"/>
  <c r="J199" i="2"/>
  <c r="BK114" i="4"/>
  <c r="J146" i="4"/>
  <c r="BK171" i="5"/>
  <c r="J128" i="6"/>
  <c r="BK193" i="2"/>
  <c r="J144" i="3"/>
  <c r="BK104" i="4"/>
  <c r="BK164" i="5"/>
  <c r="BK108" i="6"/>
  <c r="BK139" i="2"/>
  <c r="J97" i="4"/>
  <c r="J204" i="5"/>
  <c r="BK111" i="2"/>
  <c r="BK195" i="2"/>
  <c r="BK100" i="3"/>
  <c r="J136" i="4"/>
  <c r="BK124" i="4"/>
  <c r="BK96" i="3"/>
  <c r="BK189" i="3"/>
  <c r="J164" i="5"/>
  <c r="J87" i="6"/>
  <c r="BK182" i="3"/>
  <c r="BK118" i="4"/>
  <c r="BK136" i="4"/>
  <c r="J219" i="5"/>
  <c r="J112" i="5"/>
  <c r="J210" i="5"/>
  <c r="J114" i="6"/>
  <c r="BK110" i="6"/>
  <c r="BK142" i="2"/>
  <c r="BK186" i="3"/>
  <c r="J174" i="3"/>
  <c r="J96" i="4"/>
  <c r="BK112" i="5"/>
  <c r="BK94" i="6"/>
  <c r="J197" i="2"/>
  <c r="J117" i="4"/>
  <c r="J120" i="5"/>
  <c r="BK120" i="6"/>
  <c r="AS55" i="1"/>
  <c r="BK97" i="4"/>
  <c r="J110" i="6"/>
  <c r="BK189" i="2"/>
  <c r="J159" i="2"/>
  <c r="BK100" i="4"/>
  <c r="J94" i="4"/>
  <c r="J181" i="2"/>
  <c r="BK181" i="2"/>
  <c r="J111" i="4"/>
  <c r="BK111" i="4"/>
  <c r="J185" i="5"/>
  <c r="J106" i="6"/>
  <c r="BK207" i="3"/>
  <c r="J138" i="4"/>
  <c r="J213" i="5"/>
  <c r="J93" i="6"/>
  <c r="J96" i="2"/>
  <c r="J141" i="4"/>
  <c r="J120" i="4"/>
  <c r="J131" i="5"/>
  <c r="BK87" i="6"/>
  <c r="J142" i="2"/>
  <c r="J133" i="3"/>
  <c r="J95" i="5"/>
  <c r="J141" i="5"/>
  <c r="BK136" i="5"/>
  <c r="BK166" i="5"/>
  <c r="J103" i="6"/>
  <c r="J99" i="6"/>
  <c r="J179" i="2"/>
  <c r="J140" i="3"/>
  <c r="BK197" i="3"/>
  <c r="BK117" i="4"/>
  <c r="BK162" i="5"/>
  <c r="J112" i="6"/>
  <c r="BK96" i="2"/>
  <c r="BK174" i="3"/>
  <c r="J124" i="4"/>
  <c r="BK204" i="5"/>
  <c r="BK180" i="3"/>
  <c r="BK191" i="3"/>
  <c r="J110" i="4"/>
  <c r="J96" i="6"/>
  <c r="BK159" i="2"/>
  <c r="J199" i="3"/>
  <c r="BK110" i="4"/>
  <c r="J91" i="5"/>
  <c r="BK103" i="6"/>
  <c r="J207" i="3"/>
  <c r="BK130" i="4"/>
  <c r="J103" i="5"/>
  <c r="J125" i="6"/>
  <c r="BK207" i="2"/>
  <c r="BK98" i="3"/>
  <c r="J114" i="4"/>
  <c r="J107" i="5"/>
  <c r="BK187" i="2"/>
  <c r="J142" i="3"/>
  <c r="BK132" i="4"/>
  <c r="BK91" i="5"/>
  <c r="J105" i="5"/>
  <c r="AS58" i="1"/>
  <c r="J152" i="4"/>
  <c r="J98" i="4"/>
  <c r="J139" i="2"/>
  <c r="J148" i="5"/>
  <c r="BK112" i="6"/>
  <c r="J153" i="2"/>
  <c r="BK113" i="3"/>
  <c r="BK138" i="4"/>
  <c r="J91" i="6"/>
  <c r="J189" i="2"/>
  <c r="BK133" i="3"/>
  <c r="BK108" i="4"/>
  <c r="BK208" i="5"/>
  <c r="BK106" i="6"/>
  <c r="BK161" i="2"/>
  <c r="BK146" i="4"/>
  <c r="BK93" i="5"/>
  <c r="BK117" i="6"/>
  <c r="BK156" i="2"/>
  <c r="J180" i="3"/>
  <c r="J132" i="4"/>
  <c r="BK89" i="6"/>
  <c r="BK203" i="2"/>
  <c r="BK194" i="3"/>
  <c r="J130" i="4"/>
  <c r="BK143" i="5"/>
  <c r="BK96" i="6"/>
  <c r="J201" i="2"/>
  <c r="BK126" i="4"/>
  <c r="J126" i="4"/>
  <c r="BK206" i="5"/>
  <c r="BK116" i="6"/>
  <c r="J191" i="3"/>
  <c r="BK119" i="4"/>
  <c r="J208" i="5"/>
  <c r="J212" i="2"/>
  <c r="J143" i="4"/>
  <c r="BK103" i="4"/>
  <c r="BK219" i="5"/>
  <c r="BK148" i="2"/>
  <c r="BK153" i="2"/>
  <c r="J103" i="4"/>
  <c r="J201" i="5"/>
  <c r="J116" i="6"/>
  <c r="BK130" i="3"/>
  <c r="J119" i="4"/>
  <c r="BK210" i="5"/>
  <c r="BK125" i="6"/>
  <c r="J104" i="4"/>
  <c r="BK120" i="5"/>
  <c r="J123" i="6"/>
  <c r="J191" i="2"/>
  <c r="BK205" i="3"/>
  <c r="BK219" i="3"/>
  <c r="BK213" i="5"/>
  <c r="BK185" i="2"/>
  <c r="J183" i="2"/>
  <c r="BK142" i="3"/>
  <c r="BK141" i="4"/>
  <c r="J171" i="5"/>
  <c r="BK151" i="2"/>
  <c r="BK98" i="4"/>
  <c r="J143" i="5"/>
  <c r="J108" i="6"/>
  <c r="J165" i="2"/>
  <c r="J134" i="4"/>
  <c r="BK141" i="5"/>
  <c r="J148" i="2"/>
  <c r="J172" i="3"/>
  <c r="BK109" i="5"/>
  <c r="J185" i="2"/>
  <c r="J219" i="3"/>
  <c r="BK94" i="4"/>
  <c r="J166" i="5"/>
  <c r="BK123" i="6"/>
  <c r="J186" i="3"/>
  <c r="BK116" i="4"/>
  <c r="J187" i="5"/>
  <c r="BK187" i="5"/>
  <c r="J156" i="2"/>
  <c r="J182" i="3"/>
  <c r="J109" i="5"/>
  <c r="BK93" i="6"/>
  <c r="J151" i="2"/>
  <c r="J194" i="3"/>
  <c r="J162" i="5"/>
  <c r="BK165" i="2"/>
  <c r="BK155" i="3"/>
  <c r="J101" i="4"/>
  <c r="J206" i="5"/>
  <c r="J195" i="2"/>
  <c r="BK199" i="2"/>
  <c r="J113" i="4"/>
  <c r="BK107" i="4"/>
  <c r="BK201" i="2"/>
  <c r="J189" i="3"/>
  <c r="BK101" i="4"/>
  <c r="BK105" i="5"/>
  <c r="BK125" i="2"/>
  <c r="BK203" i="3"/>
  <c r="BK96" i="4"/>
  <c r="J123" i="5"/>
  <c r="J117" i="6"/>
  <c r="BK132" i="3" l="1"/>
  <c r="J132" i="3"/>
  <c r="J66" i="3"/>
  <c r="R202" i="3"/>
  <c r="R201" i="3"/>
  <c r="P93" i="4"/>
  <c r="P92" i="4"/>
  <c r="T130" i="5"/>
  <c r="R186" i="5"/>
  <c r="BK110" i="2"/>
  <c r="J110" i="2"/>
  <c r="J66" i="2"/>
  <c r="P164" i="2"/>
  <c r="P163" i="2"/>
  <c r="P95" i="3"/>
  <c r="BK179" i="3"/>
  <c r="J179" i="3"/>
  <c r="J67" i="3"/>
  <c r="T202" i="3"/>
  <c r="T201" i="3"/>
  <c r="BK93" i="4"/>
  <c r="J93" i="4"/>
  <c r="J65" i="4"/>
  <c r="R110" i="2"/>
  <c r="R141" i="2"/>
  <c r="R158" i="2"/>
  <c r="BK95" i="3"/>
  <c r="R179" i="3"/>
  <c r="R196" i="3"/>
  <c r="T93" i="4"/>
  <c r="T92" i="4"/>
  <c r="R90" i="5"/>
  <c r="BK186" i="5"/>
  <c r="J186" i="5"/>
  <c r="J65" i="5"/>
  <c r="T203" i="5"/>
  <c r="T164" i="2"/>
  <c r="T163" i="2"/>
  <c r="P132" i="3"/>
  <c r="P202" i="3"/>
  <c r="P201" i="3"/>
  <c r="BK123" i="4"/>
  <c r="R130" i="5"/>
  <c r="T186" i="5"/>
  <c r="R98" i="6"/>
  <c r="P110" i="2"/>
  <c r="R164" i="2"/>
  <c r="R163" i="2"/>
  <c r="R95" i="3"/>
  <c r="T179" i="3"/>
  <c r="T196" i="3"/>
  <c r="R123" i="4"/>
  <c r="R122" i="4"/>
  <c r="BK130" i="5"/>
  <c r="J130" i="5"/>
  <c r="J62" i="5"/>
  <c r="P163" i="5"/>
  <c r="BK203" i="5"/>
  <c r="J203" i="5"/>
  <c r="J66" i="5"/>
  <c r="P86" i="6"/>
  <c r="P98" i="6"/>
  <c r="T105" i="6"/>
  <c r="BK164" i="2"/>
  <c r="J164" i="2"/>
  <c r="J70" i="2"/>
  <c r="T132" i="3"/>
  <c r="BK196" i="3"/>
  <c r="J196" i="3"/>
  <c r="J68" i="3"/>
  <c r="T123" i="4"/>
  <c r="T122" i="4"/>
  <c r="P90" i="5"/>
  <c r="BK163" i="5"/>
  <c r="J163" i="5"/>
  <c r="J64" i="5"/>
  <c r="P186" i="5"/>
  <c r="R86" i="6"/>
  <c r="T98" i="6"/>
  <c r="R105" i="6"/>
  <c r="T110" i="2"/>
  <c r="P141" i="2"/>
  <c r="BK158" i="2"/>
  <c r="J158" i="2"/>
  <c r="J68" i="2"/>
  <c r="T158" i="2"/>
  <c r="R132" i="3"/>
  <c r="BK202" i="3"/>
  <c r="J202" i="3"/>
  <c r="J70" i="3"/>
  <c r="R93" i="4"/>
  <c r="R92" i="4"/>
  <c r="R91" i="4"/>
  <c r="BK90" i="5"/>
  <c r="P130" i="5"/>
  <c r="T163" i="5"/>
  <c r="P203" i="5"/>
  <c r="T86" i="6"/>
  <c r="T85" i="6"/>
  <c r="T84" i="6"/>
  <c r="P105" i="6"/>
  <c r="BK141" i="2"/>
  <c r="J141" i="2"/>
  <c r="J67" i="2"/>
  <c r="T141" i="2"/>
  <c r="P158" i="2"/>
  <c r="T95" i="3"/>
  <c r="P179" i="3"/>
  <c r="P196" i="3"/>
  <c r="P123" i="4"/>
  <c r="P122" i="4"/>
  <c r="T90" i="5"/>
  <c r="T89" i="5"/>
  <c r="T88" i="5"/>
  <c r="R163" i="5"/>
  <c r="R203" i="5"/>
  <c r="BK86" i="6"/>
  <c r="J86" i="6"/>
  <c r="J61" i="6"/>
  <c r="BK98" i="6"/>
  <c r="J98" i="6"/>
  <c r="J62" i="6"/>
  <c r="BK105" i="6"/>
  <c r="J105" i="6"/>
  <c r="J63" i="6"/>
  <c r="BK148" i="4"/>
  <c r="J148" i="4"/>
  <c r="J68" i="4"/>
  <c r="BK161" i="5"/>
  <c r="J161" i="5"/>
  <c r="J63" i="5"/>
  <c r="BK95" i="2"/>
  <c r="J95" i="2"/>
  <c r="J65" i="2"/>
  <c r="BK215" i="5"/>
  <c r="J215" i="5"/>
  <c r="J67" i="5"/>
  <c r="E50" i="3"/>
  <c r="BK211" i="2"/>
  <c r="J211" i="2"/>
  <c r="J71" i="2"/>
  <c r="BK218" i="3"/>
  <c r="J218" i="3"/>
  <c r="J71" i="3"/>
  <c r="BK151" i="4"/>
  <c r="J151" i="4"/>
  <c r="J69" i="4"/>
  <c r="BK218" i="5"/>
  <c r="J218" i="5"/>
  <c r="J68" i="5"/>
  <c r="BK127" i="6"/>
  <c r="J127" i="6"/>
  <c r="J64" i="6"/>
  <c r="BE94" i="6"/>
  <c r="BE103" i="6"/>
  <c r="BE110" i="6"/>
  <c r="BE112" i="6"/>
  <c r="BE114" i="6"/>
  <c r="BE116" i="6"/>
  <c r="E48" i="6"/>
  <c r="J78" i="6"/>
  <c r="BE117" i="6"/>
  <c r="BE91" i="6"/>
  <c r="BE93" i="6"/>
  <c r="BE101" i="6"/>
  <c r="BE123" i="6"/>
  <c r="BE125" i="6"/>
  <c r="BE128" i="6"/>
  <c r="BE87" i="6"/>
  <c r="BE89" i="6"/>
  <c r="BE99" i="6"/>
  <c r="J90" i="5"/>
  <c r="J61" i="5"/>
  <c r="F81" i="6"/>
  <c r="BE96" i="6"/>
  <c r="BE106" i="6"/>
  <c r="BE108" i="6"/>
  <c r="BE120" i="6"/>
  <c r="BE95" i="5"/>
  <c r="BE112" i="5"/>
  <c r="BE123" i="5"/>
  <c r="BE131" i="5"/>
  <c r="BE143" i="5"/>
  <c r="BE162" i="5"/>
  <c r="BE164" i="5"/>
  <c r="BE206" i="5"/>
  <c r="BE210" i="5"/>
  <c r="BE204" i="5"/>
  <c r="BE213" i="5"/>
  <c r="J123" i="4"/>
  <c r="J67" i="4"/>
  <c r="J52" i="5"/>
  <c r="BE187" i="5"/>
  <c r="BK92" i="4"/>
  <c r="J92" i="4"/>
  <c r="J64" i="4"/>
  <c r="F85" i="5"/>
  <c r="BE91" i="5"/>
  <c r="BE141" i="5"/>
  <c r="BE185" i="5"/>
  <c r="E78" i="5"/>
  <c r="BE109" i="5"/>
  <c r="BE120" i="5"/>
  <c r="BE136" i="5"/>
  <c r="BE148" i="5"/>
  <c r="BE103" i="5"/>
  <c r="BE105" i="5"/>
  <c r="BE166" i="5"/>
  <c r="BE208" i="5"/>
  <c r="BE216" i="5"/>
  <c r="BE219" i="5"/>
  <c r="BE93" i="5"/>
  <c r="BE107" i="5"/>
  <c r="BE171" i="5"/>
  <c r="BE201" i="5"/>
  <c r="BE141" i="4"/>
  <c r="BE152" i="4"/>
  <c r="J95" i="3"/>
  <c r="J65" i="3"/>
  <c r="BE104" i="4"/>
  <c r="BE116" i="4"/>
  <c r="BE119" i="4"/>
  <c r="BE128" i="4"/>
  <c r="BE124" i="4"/>
  <c r="BE130" i="4"/>
  <c r="BE132" i="4"/>
  <c r="BE136" i="4"/>
  <c r="BE138" i="4"/>
  <c r="J85" i="4"/>
  <c r="BE111" i="4"/>
  <c r="BE146" i="4"/>
  <c r="BE149" i="4"/>
  <c r="F59" i="4"/>
  <c r="BE97" i="4"/>
  <c r="BE103" i="4"/>
  <c r="BE113" i="4"/>
  <c r="BE117" i="4"/>
  <c r="BE120" i="4"/>
  <c r="BE126" i="4"/>
  <c r="BE143" i="4"/>
  <c r="E79" i="4"/>
  <c r="BE96" i="4"/>
  <c r="BE98" i="4"/>
  <c r="BE100" i="4"/>
  <c r="BE101" i="4"/>
  <c r="BE105" i="4"/>
  <c r="BE108" i="4"/>
  <c r="BE114" i="4"/>
  <c r="BK201" i="3"/>
  <c r="J201" i="3"/>
  <c r="J69" i="3"/>
  <c r="BE94" i="4"/>
  <c r="BE107" i="4"/>
  <c r="BE110" i="4"/>
  <c r="BE118" i="4"/>
  <c r="BE134" i="4"/>
  <c r="BK163" i="2"/>
  <c r="J163" i="2"/>
  <c r="J69" i="2"/>
  <c r="BE180" i="3"/>
  <c r="BE219" i="3"/>
  <c r="BK94" i="2"/>
  <c r="BK93" i="2"/>
  <c r="J93" i="2"/>
  <c r="BE96" i="3"/>
  <c r="BE133" i="3"/>
  <c r="BE137" i="3"/>
  <c r="BE186" i="3"/>
  <c r="BE130" i="3"/>
  <c r="J56" i="3"/>
  <c r="F90" i="3"/>
  <c r="BE140" i="3"/>
  <c r="BE142" i="3"/>
  <c r="BE98" i="3"/>
  <c r="BE174" i="3"/>
  <c r="BE182" i="3"/>
  <c r="BE189" i="3"/>
  <c r="BE194" i="3"/>
  <c r="BE205" i="3"/>
  <c r="BE144" i="3"/>
  <c r="BE191" i="3"/>
  <c r="BE203" i="3"/>
  <c r="BE207" i="3"/>
  <c r="BE100" i="3"/>
  <c r="BE103" i="3"/>
  <c r="BE113" i="3"/>
  <c r="BE155" i="3"/>
  <c r="BE172" i="3"/>
  <c r="BE176" i="3"/>
  <c r="BE197" i="3"/>
  <c r="BE199" i="3"/>
  <c r="J56" i="2"/>
  <c r="E81" i="2"/>
  <c r="BE96" i="2"/>
  <c r="BE142" i="2"/>
  <c r="BE148" i="2"/>
  <c r="BE179" i="2"/>
  <c r="BE205" i="2"/>
  <c r="BE212" i="2"/>
  <c r="BE187" i="2"/>
  <c r="BE189" i="2"/>
  <c r="BE201" i="2"/>
  <c r="BE203" i="2"/>
  <c r="BE207" i="2"/>
  <c r="BE111" i="2"/>
  <c r="BE165" i="2"/>
  <c r="BE125" i="2"/>
  <c r="BE139" i="2"/>
  <c r="BE153" i="2"/>
  <c r="BE195" i="2"/>
  <c r="BE181" i="2"/>
  <c r="BE183" i="2"/>
  <c r="BE209" i="2"/>
  <c r="BE144" i="2"/>
  <c r="BE156" i="2"/>
  <c r="BE159" i="2"/>
  <c r="BE161" i="2"/>
  <c r="BE185" i="2"/>
  <c r="BE191" i="2"/>
  <c r="BE199" i="2"/>
  <c r="F59" i="2"/>
  <c r="BE151" i="2"/>
  <c r="BE193" i="2"/>
  <c r="BE197" i="2"/>
  <c r="F39" i="4"/>
  <c r="BD59" i="1"/>
  <c r="BD58" i="1"/>
  <c r="J32" i="2"/>
  <c r="F36" i="3"/>
  <c r="BA57" i="1"/>
  <c r="F37" i="3"/>
  <c r="BB57" i="1"/>
  <c r="F37" i="2"/>
  <c r="BB56" i="1"/>
  <c r="J36" i="3"/>
  <c r="AW57" i="1"/>
  <c r="F36" i="5"/>
  <c r="BC60" i="1"/>
  <c r="F34" i="5"/>
  <c r="BA60" i="1"/>
  <c r="AS54" i="1"/>
  <c r="F36" i="6"/>
  <c r="BC61" i="1"/>
  <c r="J34" i="6"/>
  <c r="AW61" i="1"/>
  <c r="F37" i="4"/>
  <c r="BB59" i="1"/>
  <c r="BB58" i="1"/>
  <c r="AX58" i="1"/>
  <c r="F39" i="3"/>
  <c r="BD57" i="1"/>
  <c r="F35" i="5"/>
  <c r="BB60" i="1"/>
  <c r="F38" i="4"/>
  <c r="BC59" i="1"/>
  <c r="BC58" i="1"/>
  <c r="AY58" i="1"/>
  <c r="F34" i="6"/>
  <c r="BA61" i="1"/>
  <c r="F39" i="2"/>
  <c r="BD56" i="1"/>
  <c r="J34" i="5"/>
  <c r="AW60" i="1"/>
  <c r="F37" i="5"/>
  <c r="BD60" i="1"/>
  <c r="F35" i="6"/>
  <c r="BB61" i="1"/>
  <c r="F38" i="2"/>
  <c r="BC56" i="1"/>
  <c r="F37" i="6"/>
  <c r="BD61" i="1"/>
  <c r="J36" i="4"/>
  <c r="AW59" i="1"/>
  <c r="F38" i="3"/>
  <c r="BC57" i="1"/>
  <c r="J36" i="2"/>
  <c r="AW56" i="1"/>
  <c r="F36" i="4"/>
  <c r="BA59" i="1"/>
  <c r="BA58" i="1"/>
  <c r="AW58" i="1"/>
  <c r="F36" i="2"/>
  <c r="BA56" i="1"/>
  <c r="P94" i="2" l="1"/>
  <c r="R94" i="2"/>
  <c r="T94" i="2"/>
  <c r="T93" i="2"/>
  <c r="P85" i="6"/>
  <c r="P84" i="6"/>
  <c r="AU61" i="1"/>
  <c r="BK122" i="4"/>
  <c r="J122" i="4"/>
  <c r="J66" i="4"/>
  <c r="P89" i="5"/>
  <c r="P88" i="5"/>
  <c r="AU60" i="1"/>
  <c r="R94" i="3"/>
  <c r="R93" i="3"/>
  <c r="R89" i="5"/>
  <c r="R88" i="5"/>
  <c r="P93" i="2"/>
  <c r="AU56" i="1"/>
  <c r="R93" i="2"/>
  <c r="P94" i="3"/>
  <c r="P93" i="3"/>
  <c r="AU57" i="1"/>
  <c r="T94" i="3"/>
  <c r="T93" i="3"/>
  <c r="P91" i="4"/>
  <c r="AU59" i="1"/>
  <c r="R85" i="6"/>
  <c r="R84" i="6"/>
  <c r="T91" i="4"/>
  <c r="BK89" i="5"/>
  <c r="BK88" i="5"/>
  <c r="J88" i="5"/>
  <c r="BK94" i="3"/>
  <c r="J94" i="3"/>
  <c r="J64" i="3"/>
  <c r="BK85" i="6"/>
  <c r="BK84" i="6"/>
  <c r="J84" i="6"/>
  <c r="BK91" i="4"/>
  <c r="J91" i="4"/>
  <c r="BK93" i="3"/>
  <c r="J93" i="3"/>
  <c r="J63" i="3"/>
  <c r="AG56" i="1"/>
  <c r="J94" i="2"/>
  <c r="J64" i="2"/>
  <c r="J63" i="2"/>
  <c r="BB55" i="1"/>
  <c r="AX55" i="1"/>
  <c r="F33" i="6"/>
  <c r="AZ61" i="1"/>
  <c r="BD55" i="1"/>
  <c r="F33" i="5"/>
  <c r="AZ60" i="1"/>
  <c r="F35" i="3"/>
  <c r="AZ57" i="1"/>
  <c r="BA55" i="1"/>
  <c r="AW55" i="1"/>
  <c r="J30" i="6"/>
  <c r="AG61" i="1"/>
  <c r="J35" i="2"/>
  <c r="AV56" i="1"/>
  <c r="AT56" i="1"/>
  <c r="AN56" i="1"/>
  <c r="J30" i="5"/>
  <c r="AG60" i="1"/>
  <c r="F35" i="4"/>
  <c r="AZ59" i="1"/>
  <c r="AZ58" i="1"/>
  <c r="AV58" i="1"/>
  <c r="AT58" i="1"/>
  <c r="AU58" i="1"/>
  <c r="BC55" i="1"/>
  <c r="AY55" i="1"/>
  <c r="F35" i="2"/>
  <c r="AZ56" i="1"/>
  <c r="J35" i="4"/>
  <c r="AV59" i="1"/>
  <c r="AT59" i="1"/>
  <c r="J33" i="6"/>
  <c r="AV61" i="1"/>
  <c r="AT61" i="1"/>
  <c r="AN61" i="1"/>
  <c r="J35" i="3"/>
  <c r="AV57" i="1"/>
  <c r="AT57" i="1"/>
  <c r="J33" i="5"/>
  <c r="AV60" i="1"/>
  <c r="AT60" i="1"/>
  <c r="AN60" i="1"/>
  <c r="J32" i="4"/>
  <c r="AG59" i="1"/>
  <c r="AG58" i="1"/>
  <c r="J89" i="5" l="1"/>
  <c r="J60" i="5"/>
  <c r="J59" i="5"/>
  <c r="J59" i="6"/>
  <c r="J85" i="6"/>
  <c r="J60" i="6"/>
  <c r="J39" i="6"/>
  <c r="AN59" i="1"/>
  <c r="AN58" i="1"/>
  <c r="J63" i="4"/>
  <c r="J39" i="5"/>
  <c r="J41" i="4"/>
  <c r="J41" i="2"/>
  <c r="BC54" i="1"/>
  <c r="W32" i="1"/>
  <c r="BA54" i="1"/>
  <c r="W30" i="1"/>
  <c r="AU55" i="1"/>
  <c r="AU54" i="1"/>
  <c r="AZ55" i="1"/>
  <c r="AV55" i="1"/>
  <c r="AT55" i="1"/>
  <c r="J32" i="3"/>
  <c r="AG57" i="1"/>
  <c r="AG55" i="1"/>
  <c r="AG54" i="1"/>
  <c r="AK26" i="1"/>
  <c r="BB54" i="1"/>
  <c r="W31" i="1"/>
  <c r="BD54" i="1"/>
  <c r="W33" i="1"/>
  <c r="AN55" i="1" l="1"/>
  <c r="J41" i="3"/>
  <c r="AN57" i="1"/>
  <c r="AY54" i="1"/>
  <c r="AW54" i="1"/>
  <c r="AK30" i="1"/>
  <c r="AZ54" i="1"/>
  <c r="W29" i="1"/>
  <c r="AX54" i="1"/>
  <c r="AV54" i="1" l="1"/>
  <c r="AK29" i="1"/>
  <c r="AK35" i="1"/>
  <c r="AT54" i="1" l="1"/>
  <c r="AN54" i="1" l="1"/>
</calcChain>
</file>

<file path=xl/sharedStrings.xml><?xml version="1.0" encoding="utf-8"?>
<sst xmlns="http://schemas.openxmlformats.org/spreadsheetml/2006/main" count="5911" uniqueCount="996">
  <si>
    <t>Export Komplet</t>
  </si>
  <si>
    <t>VZ</t>
  </si>
  <si>
    <t>2.0</t>
  </si>
  <si>
    <t>ZAMOK</t>
  </si>
  <si>
    <t>False</t>
  </si>
  <si>
    <t>{ecd89862-f488-447c-8f30-b94d356df190}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</si>
  <si>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</si>
  <si>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</si>
  <si>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</si>
  <si>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</si>
  <si>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</si>
  <si>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</si>
  <si>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</si>
  <si>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</si>
  <si>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_24072_rev01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</si>
  <si>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</si>
  <si>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</si>
  <si>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KAPLE SV. PANNY MARIE EINSIEDELNSKÉ A PŘÍSTUPOVÉ SCHODIŠTĚ, OSTROV,STAVEBNÍ ÚPRAVY</t>
  </si>
  <si>
    <t>KSO:</t>
  </si>
  <si>
    <t>801 47</t>
  </si>
  <si>
    <t>CC-CZ:</t>
  </si>
  <si>
    <t>1272</t>
  </si>
  <si>
    <t>Místo:</t>
  </si>
  <si>
    <t xml:space="preserve">Staroměstská, bez č.p., p.č. st.52 a p.č. 80/1 </t>
  </si>
  <si>
    <t>Datum:</t>
  </si>
  <si>
    <t>20. 3. 2025</t>
  </si>
  <si>
    <t>CZ-CPV:</t>
  </si>
  <si>
    <t>45000000-7</t>
  </si>
  <si>
    <t>CZ-CPA:</t>
  </si>
  <si>
    <t>41.00.48</t>
  </si>
  <si>
    <t>Zadavatel:</t>
  </si>
  <si>
    <t>IČ:</t>
  </si>
  <si>
    <t>00254843</t>
  </si>
  <si>
    <t>Město Ostrov, Jáchymovská 1, 36301 Ostrov</t>
  </si>
  <si>
    <t>DIČ:</t>
  </si>
  <si>
    <t/>
  </si>
  <si>
    <t>Účastník:</t>
  </si>
  <si>
    <t>Vyplň údaj</t>
  </si>
  <si>
    <t>Projektant:</t>
  </si>
  <si>
    <t>25229869</t>
  </si>
  <si>
    <t>ATELIER SOUKUP OPL ŠVEHLA, s. r. o.</t>
  </si>
  <si>
    <t>True</t>
  </si>
  <si>
    <t>Zpracovatel:</t>
  </si>
  <si>
    <t>04382196</t>
  </si>
  <si>
    <t>Eva Vopalecká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</si>
  <si>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</si>
  <si>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</si>
  <si>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</si>
  <si>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</si>
  <si>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</si>
  <si>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</si>
  <si>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</si>
  <si>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</si>
  <si>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</si>
  <si>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</si>
  <si>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</si>
  <si>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</si>
  <si>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</si>
  <si>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</si>
  <si>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</si>
  <si>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</si>
  <si>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</si>
  <si>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</si>
  <si>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</si>
  <si>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</si>
  <si>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</si>
  <si>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</si>
  <si>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</si>
  <si>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</si>
  <si>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</si>
  <si>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</si>
  <si>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</si>
  <si>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</si>
  <si>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</si>
  <si>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</si>
  <si>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</si>
  <si>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</si>
  <si>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</si>
  <si>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</si>
  <si>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</si>
  <si>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</si>
  <si>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</si>
  <si>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</si>
  <si>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</si>
  <si>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</si>
  <si>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D.1.1</t>
  </si>
  <si>
    <t xml:space="preserve">ARCHITEKTONICKO-STAVEBNÍ ŘEŠENÍ </t>
  </si>
  <si>
    <t>STA</t>
  </si>
  <si>
    <t>1</t>
  </si>
  <si>
    <t>{3db2ad49-1db9-4eae-b105-61a2dcbba1c2}</t>
  </si>
  <si>
    <t>2</t>
  </si>
  <si>
    <t>/</t>
  </si>
  <si>
    <t>D.1.1_4.</t>
  </si>
  <si>
    <t>4. etapa_Oprava schodiště</t>
  </si>
  <si>
    <t>Soupis</t>
  </si>
  <si>
    <t>{d775fe26-9af2-4a0f-b550-8ca35113c040}</t>
  </si>
  <si>
    <t>D.1.1_5.</t>
  </si>
  <si>
    <t>5. etapa_Oprava opěrné stěny</t>
  </si>
  <si>
    <t>{b9144a1a-5e56-43ef-89d9-3ab92ccac7d5}</t>
  </si>
  <si>
    <t>D.1.4</t>
  </si>
  <si>
    <t xml:space="preserve">TECHNIKA PROSTŘEDÍ STAVEB </t>
  </si>
  <si>
    <t>{bc919769-b5bf-48b9-b5f9-fbaa6099dfb1}</t>
  </si>
  <si>
    <t>D.1.4.g</t>
  </si>
  <si>
    <t xml:space="preserve">ZAŘÍZENÍ SILNOPROUDÉ ELEKTROTECHNIKY </t>
  </si>
  <si>
    <t>{cd02951e-6dc0-4543-b381-62130cf58490}</t>
  </si>
  <si>
    <t>D.1.5</t>
  </si>
  <si>
    <t>ZPEVNĚNÉ PLOCHY</t>
  </si>
  <si>
    <t>{3756dc6f-c327-4dfd-a88c-5742373cd2af}</t>
  </si>
  <si>
    <t>000</t>
  </si>
  <si>
    <t>VON - Vedlější a ostatní náklady stavby</t>
  </si>
  <si>
    <t>{4fed9d0c-0e53-42df-bef2-874dd639e45e}</t>
  </si>
  <si>
    <t>KRYCÍ LIST SOUPISU PRACÍ</t>
  </si>
  <si>
    <t>Objekt:</t>
  </si>
  <si>
    <t xml:space="preserve">D.1.1 - ARCHITEKTONICKO-STAVEBNÍ ŘEŠENÍ </t>
  </si>
  <si>
    <t>Soupis:</t>
  </si>
  <si>
    <t>D.1.1_4. - 4. etapa_Oprava schodiště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</si>
  <si>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</si>
  <si>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</si>
  <si>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</si>
  <si>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</si>
  <si>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</si>
  <si>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</si>
  <si>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konstrukce, bourání</t>
  </si>
  <si>
    <t xml:space="preserve">    997 - Přesun sutě</t>
  </si>
  <si>
    <t xml:space="preserve">    998 - Přesun hmot</t>
  </si>
  <si>
    <t>PSV - Práce a dodávky PSV</t>
  </si>
  <si>
    <t xml:space="preserve">    782 - Dokončovací práce - obklady z kamene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</si>
  <si>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</si>
  <si>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</si>
  <si>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</si>
  <si>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</si>
  <si>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</si>
  <si>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</si>
  <si>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</si>
  <si>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</si>
  <si>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</si>
  <si>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</si>
  <si>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</si>
  <si>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</si>
  <si>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</si>
  <si>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</si>
  <si>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</si>
  <si>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</si>
  <si>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</si>
  <si>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</si>
  <si>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</si>
  <si>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</si>
  <si>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629995103</t>
  </si>
  <si>
    <t>Očištění vnějších ploch tlakovou vodou omytím tlakovou vodou s přídavkem čističe</t>
  </si>
  <si>
    <t>m2</t>
  </si>
  <si>
    <t>CS ÚRS 2024 02</t>
  </si>
  <si>
    <t>4</t>
  </si>
  <si>
    <t>120735331</t>
  </si>
  <si>
    <t>Online PSC</t>
  </si>
  <si>
    <t>https://podminky.urs.cz/item/CS_URS_2024_02/629995103</t>
  </si>
  <si>
    <t>VV</t>
  </si>
  <si>
    <t>ODSTRANĚNÍ VEGETACE V BLÍZKOSTI ZÁBRADLÍ I BALUSTRÁDY, VYČIŠTĚNÍ PODEZDÍVKY ZÁBRADLÍ,</t>
  </si>
  <si>
    <t>PROŠKRÁBNUTÍ NESOUDRŽNÝCH SPAR PODEZDÍVKY, VYPLNĚNÍ SPÁR NASTAVENOU VÁPENNOU</t>
  </si>
  <si>
    <t>MALTOU, CELOU PLOCHU PODEZDÍVKY OŠETŘIT BEZBARVÝM ZPEVŇOVACÍM PROSTŘEDKEM.</t>
  </si>
  <si>
    <t>PLOCHA PŘEDPOKLAD CELKEM 14 M2</t>
  </si>
  <si>
    <t>14</t>
  </si>
  <si>
    <t>ODSTRANĚNÍ VEGETACE V BLÍZKOSTI ZÁBRADLÍ I BALUSTRÁDY, VYČIŠTĚNÍ PODEZDÍVKY ZÁBRADLÍ I</t>
  </si>
  <si>
    <t>BALUSTRÁDY, PROŠKRÁBNUTÍ NESOUDRŽNÝCH SPÁR PODEZDÍVKY, VYPLNĚNÍ SPÁR NASTAVENOU</t>
  </si>
  <si>
    <t>VÁPENNOU MALTOU, CELOU PLOCHU PODEZDÍVKY OŠETŘIT BEZBARVÝM ZPEVŇOVACÍM</t>
  </si>
  <si>
    <t>PROSTŘEDKEM.</t>
  </si>
  <si>
    <t>PLOCHA PŘEDPOKLAD CELKEM 10,5 M2</t>
  </si>
  <si>
    <t>10,5</t>
  </si>
  <si>
    <t>Součet</t>
  </si>
  <si>
    <t>9</t>
  </si>
  <si>
    <t>Ostatní konstrukce, bourání</t>
  </si>
  <si>
    <t>938121111</t>
  </si>
  <si>
    <t>Odstraňování náletových křovin, dřevin a travnatého porostu ve výškách v okolí mostních říms a křídel</t>
  </si>
  <si>
    <t>616669403</t>
  </si>
  <si>
    <t>https://podminky.urs.cz/item/CS_URS_2024_02/938121111</t>
  </si>
  <si>
    <t>3</t>
  </si>
  <si>
    <t>985142111</t>
  </si>
  <si>
    <t>Vysekání spojovací hmoty ze spár zdiva včetně vyčištění hloubky spáry do 40 mm délky spáry na 1 m2 upravované plochy do 6 m</t>
  </si>
  <si>
    <t>-505618235</t>
  </si>
  <si>
    <t>https://podminky.urs.cz/item/CS_URS_2024_02/985142111</t>
  </si>
  <si>
    <t>985231111</t>
  </si>
  <si>
    <t>Spárování zdiva hloubky do 40 mm aktivovanou maltou délky spáry na 1 m2 upravované plochy do 6 m</t>
  </si>
  <si>
    <t>1822513382</t>
  </si>
  <si>
    <t>https://podminky.urs.cz/item/CS_URS_2024_02/985231111</t>
  </si>
  <si>
    <t>997</t>
  </si>
  <si>
    <t>Přesun sutě</t>
  </si>
  <si>
    <t>5</t>
  </si>
  <si>
    <t>997013155</t>
  </si>
  <si>
    <t>Vnitrostaveništní doprava suti a vybouraných hmot vodorovně do 50 m s naložením s omezením mechanizace pro budovy a haly výšky přes 15 do 18 m</t>
  </si>
  <si>
    <t>t</t>
  </si>
  <si>
    <t>540367040</t>
  </si>
  <si>
    <t>https://podminky.urs.cz/item/CS_URS_2024_02/997013155</t>
  </si>
  <si>
    <t>997013312</t>
  </si>
  <si>
    <t>Shoz na stavební suť montáž a demontáž shozu výšky přes 10 do 20 m</t>
  </si>
  <si>
    <t>m</t>
  </si>
  <si>
    <t>256629299</t>
  </si>
  <si>
    <t>https://podminky.urs.cz/item/CS_URS_2024_02/997013312</t>
  </si>
  <si>
    <t>shoz na svah podél schodiště</t>
  </si>
  <si>
    <t>25</t>
  </si>
  <si>
    <t>7</t>
  </si>
  <si>
    <t>997013322</t>
  </si>
  <si>
    <t>Shoz na stavební suť montáž a demontáž shozu výšky Příplatek za první a každý další den použití shozu výšky přes 10 do 20 m</t>
  </si>
  <si>
    <t>-1790014366</t>
  </si>
  <si>
    <t>https://podminky.urs.cz/item/CS_URS_2024_02/997013322</t>
  </si>
  <si>
    <t>25*30 'Přepočtené koeficientem množství</t>
  </si>
  <si>
    <t>8</t>
  </si>
  <si>
    <t>997013501</t>
  </si>
  <si>
    <t>Odvoz suti a vybouraných hmot na skládku nebo meziskládku se složením, na vzdálenost do 1 km</t>
  </si>
  <si>
    <t>843647623</t>
  </si>
  <si>
    <t>https://podminky.urs.cz/item/CS_URS_2024_02/997013501</t>
  </si>
  <si>
    <t>997013509</t>
  </si>
  <si>
    <t>Odvoz suti a vybouraných hmot na skládku nebo meziskládku se složením, na vzdálenost Příplatek k ceně za každý další započatý 1 km přes 1 km</t>
  </si>
  <si>
    <t>-1300698468</t>
  </si>
  <si>
    <t>https://podminky.urs.cz/item/CS_URS_2024_02/997013509</t>
  </si>
  <si>
    <t>0,272*30 'Přepočtené koeficientem množství</t>
  </si>
  <si>
    <t>10</t>
  </si>
  <si>
    <t>997013863</t>
  </si>
  <si>
    <t>Poplatek za uložení stavebního odpadu na recyklační skládce (skládkovné) cihelného zatříděného do Katalogu odpadů pod kódem 17 01 02</t>
  </si>
  <si>
    <t>-1360223398</t>
  </si>
  <si>
    <t>https://podminky.urs.cz/item/CS_URS_2024_02/997013863</t>
  </si>
  <si>
    <t>998</t>
  </si>
  <si>
    <t>Přesun hmot</t>
  </si>
  <si>
    <t>11</t>
  </si>
  <si>
    <t>998012109</t>
  </si>
  <si>
    <t>Přesun hmot pro budovy občanské výstavby, bydlení, výrobu a služby nosnou svislou konstrukcí tyčovou s vyzdívaným obvodovým pláštěm vodorovná dopravní vzdálenost do 100 m s omezením mechanizace pro budovy výšky přes 6 do 12 m</t>
  </si>
  <si>
    <t>-424420006</t>
  </si>
  <si>
    <t>https://podminky.urs.cz/item/CS_URS_2024_02/998012109</t>
  </si>
  <si>
    <t>998012114</t>
  </si>
  <si>
    <t>Přesun hmot pro budovy občanské výstavby, bydlení, výrobu a služby nosnou svislou konstrukcí tyčovou s vyzdívaným obvodovým pláštěm Příplatek k cenám za zvětšený přesun přes vymezenou vodorovnou dopravní vzdálenost do 500 m</t>
  </si>
  <si>
    <t>-225534625</t>
  </si>
  <si>
    <t>https://podminky.urs.cz/item/CS_URS_2024_02/998012114</t>
  </si>
  <si>
    <t>PSV</t>
  </si>
  <si>
    <t>Práce a dodávky PSV</t>
  </si>
  <si>
    <t>782</t>
  </si>
  <si>
    <t>Dokončovací práce - obklady z kamene</t>
  </si>
  <si>
    <t>13</t>
  </si>
  <si>
    <t>782994922</t>
  </si>
  <si>
    <t>Obklady z kamene oprava - ostatní práce nátěr impregnační a zpevňující</t>
  </si>
  <si>
    <t>16</t>
  </si>
  <si>
    <t>1205878937</t>
  </si>
  <si>
    <t>https://podminky.urs.cz/item/CS_URS_2024_02/782994922</t>
  </si>
  <si>
    <t>KA/01</t>
  </si>
  <si>
    <t>KA/01 Restaurování STÁVAJÍCÍ KAMENNÉ STUPNĚ - SCHODIŠTĚ (SPODNÍ ČÁST) 6X CCA 190/302 MM , Š. 1,5-9,5 M (ROZŠIŘUJÍCÍ SE STUPNĚ DO OBLOUKU) CELKOVÁ V.1140MM PŮDORYSNÁ PLOCHA CCA 12,2 M2 - viz specifikace v PD</t>
  </si>
  <si>
    <t>soub</t>
  </si>
  <si>
    <t>-280167176</t>
  </si>
  <si>
    <t>P</t>
  </si>
  <si>
    <t>Poznámka k položce:_x000D_
Stávající kamenné přístupové schodiště do kaple– spodní část – kamenné bloky –6 stávajících kamenných stupňů uložených do maltového lože na štěrkovém podsypu, stupně s oblounovou profilací_x000D_
Stávající stav: povrch se známkami stáří – opotřebovanosti – ozeleněný povrch řasami a lišejníky. Celkové poškození - jednotlivé bloky jsou notně mechanicky poškozené, povrch kamene zvětralý a znečištěný. Spárování je nesoudržné. Velké poškození vlivem povětrnostních vlivů, povrch hloubkově zvětralý s úbytkem materiálu a poškozením hran._x000D_
Jednotlivé stupně spojené kovovými sponami - povrch povrchově poškozen korozí._x000D_
materiál: pískovec_x000D_
předpoklad opravy: odborné restaurování restaurátorem s licencí MK_x000D_
stupně budou restaurovány, včetně provedení povrchové zpevňující úpravy a konzervace povrchu hydrofobním nátěrem._x000D_
+ NAHRAZENÍ NEJVÍCE POŠKOZENÝCH PRVKŮ NOVÝMI STUPNI – výměna částí stupňů v celkové délce 5 m (celkem 4 ks plomb různých rozměrů)_x000D_
Nutné provedení rozsáhlé odborné opravy - restaurování_x000D_
- odstranění zeleně, mechanické očištění, vyškrábnutí spár, kamenická oprava s konzervací povrchu - provedení opravy v umělém kameni, retuše, stabilizace prvků, oprava se zachováním míry opotřebovanosti s ohledem na bezpečnost návštěvníků_x000D_
-doplnění chybějící modelace a chybějících prvků umělým kamenem ve stejné struktuře stávajícího kamene modelovým způsobem, s barevnou retuší povrchu - zatónování do odstínu stávající části pro sjednocení povrchu - oboustranně (předpoklad doplnění 20 % ploch a 14 m´ profilovaných hran)_x000D_
- oprava nesoudržného spárování či doplnění novými částmi modelovým způsobem - provedení vytmelení vodorovných spár kamenickou vodovzdornou flexibilní směsí_x000D_
- sjednocení povrchu, zatónování či barvení bude provedeno dle výsledků restaurátorských průzkumů prezentace a přiznání spár bude upřesněna po provedení restaurátorských průzkumů_x000D_
-konzervace povrchu dle technologie danou restaurátorskými průzkumy - konzervace stávajícího povrchu se zpevněním povrchu impregnací – zachování protiskluzného povrchu, hydrofobizace pro odolnost proti povětrnostním vlivům dvousložkovým organokřemičitým prostředkem, zabraňující usazování špíny a přimrzání námrazy se zachováním prodyšnosti_x000D_
kovové spony - mechanické očištění,odrezení korozí, antikorozní nátěr, zcelující nátěry1x základní nátěr + 2x vrchní nátěr na kov</t>
  </si>
  <si>
    <t>15</t>
  </si>
  <si>
    <t>KA/02</t>
  </si>
  <si>
    <t>KA/02 Restaurování STÁVAJÍCÍ KAMENNÁ PODESTA SCHODIŠTĚ (SPODNÍ ČÁST) PŮDORYSNÁ PLOCHA CCA 2,6 M2 - viz specifikace v PD</t>
  </si>
  <si>
    <t>-1383877974</t>
  </si>
  <si>
    <t>Poznámka k položce:_x000D_
Stávající kamenná podesta přístupového schodiště – spodní část – kamenné bloky_x000D_
Stávající skladba podesty: kamenné desky, lože z kamenné prosívky tl min. 50 mm, geotextilie, štěrk fr. 20/40 tl. 60-120 mm_x000D_
Stávající stav: povrch se známkami stáří – opotřebovanosti – ozeleněný povrch řasami a lišejníky. Celkové poškození - jednotlivé bloky jsou notně mechanicky poškozené, povrch kamene zvětralý a znečištěný. Spárování je nesoudržné. Velké poškození vlivem povětrnostních vlivů, povrch hloubkově zvětralý s úbytkem materiálu a poškozením hran._x000D_
materiál: pískovec_x000D_
předpoklad opravy: odborné restaurování restaurátorem s licencí MK_x000D_
kamenné desky budou restaurovány, včetně provedení povrchové zpevňující úpravy a konzervace povrchu hydrofobním nátěrem._x000D_
+ NAHRAZENÍ NEJVÍCE POŠKOZENÝCH DESEK NOVÝMI DESKAMI – předpoklad výměna 1 ks kamenné dlaždice_x000D_
Nutné provedení rozsáhlé odborné opravy - restaurování_x000D_
- odstranění zeleně, mechanické očištění, vyškrábnutí spár, kamenická oprava s konzervací povrchu - provedení opravy v umělém kameni, retuše, stabilizace prvků, oprava se zachováním míry opotřebovanosti s ohledem na bezpečnost návštěvníků_x000D_
-doplnění chybějící modelace a chybějících prvků umělým kamenem ve stejné struktuře stávajícího kamene modelovým způsobem, s barevnou retuší povrchu - zatónování do odstínu stávající části pro sjednocení povrchu - oboustranně_x000D_
- oprava nesoudržného spárování či doplnění novými částmi modelovým způsobem - provedení vytmelení vodorovných spár kamenickou vodovzdornou flexibilní směsí_x000D_
- sjednocení povrchu, zatónování či barvení bude provedeno dle výsledků restaurátorských průzkumů prezentace a přiznání spár bude upřesněna po provedení restaurátorských průzkumů_x000D_
-konzervace povrchu dle technologie danou restaurátorskými průzkumy - konzervace stávajícího povrchu se zpevněním povrchu impregnací – zachování protiskluzného povrchu, hydrofobizace pro odolnost proti povětrnostním vlivům dvousložkovým organokřemičitým prostředkem, zabraňující usazování špíny a přimrzání námrazy se zachováním prodyšnosti</t>
  </si>
  <si>
    <t>KA/03</t>
  </si>
  <si>
    <t>KA/03 Restaurování STÁVAJÍCÍ KAMENNÉ STUPNĚ - SCHODIŠTĚ (STŘEDNÍ ČÁST) 7X CCA 188,6/318 MM ,Š. 2,7-3,6 M (ROZŠIŘUJÍCÍ SE STUPNĚ DO OBLOUKU) CELKOVÁ V.1320 MM PŮDORYSNÁ PLOCHA CCA 7,1 M2 - viz specifikace v PD</t>
  </si>
  <si>
    <t>-1425248421</t>
  </si>
  <si>
    <t>Poznámka k položce:_x000D_
Stávající kamenné přístupové schodiště do kaple– střední část – kamenné bloky –7 stávajících kamenných stupňů uložených do maltového lože na štěrkovém podsypu, stupně s oblounovou profilací_x000D_
Stávající stav: povrch se známkami stáří – opotřebovanosti – ozeleněný povrch řasami a lišejníky. Celkové poškození - jednotlivé bloky jsou notně mechanicky poškozené, povrch kamene zvětralý a znečištěný. Spárování je nesoudržné. Velké poškození vlivem povětrnostních vlivů, povrch hloubkově zvětralý s úbytkem materiálu a poškozením hran._x000D_
Jednotlivé stupně spojené kovovými sponami - povrch povrchově poškozen korozí._x000D_
materiál: pískovec_x000D_
předpoklad opravy: odborné restaurování restaurátorem s licencí MK_x000D_
stupně budou restaurovány, včetně provedení povrchové zpevňující úpravy a konzervace povrchu hydrofobním nátěrem._x000D_
+ NAHRAZENÍ NEJVÍCE POŠKOZENÝCH PRVKŮ NOVÝMI STUPNI - výměna částí stupňů v celkové délce 2 m_x000D_
Nutné provedení rozsáhlé odborné opravy - restaurování_x000D_
- odstranění zeleně, mechanické očištění, vyškrábnutí spár, kamenická oprava s konzervací povrchu - provedení opravy v umělém kameni, retuše, stabilizace prvků, oprava se zachováním míry opotřebovanosti s ohledem na bezpečnost návštěvníků_x000D_
-doplnění chybějící modelace a chybějících prvků umělým kamenem ve stejné struktuře stávajícího kamene modelovým způsobem, s barevnou retuší povrchu - zatónování do odstínu stávající části pro sjednocení povrchu - oboustranně (předpoklad doplnění 5% ploch a 10 m´ profilovaných hran)_x000D_
- oprava nesoudržného spárování či doplnění novými částmi modelovým způsobem - provedení vytmelení vodorovných spár kamenickou vodovzdornou flexibilní směsí_x000D_
- sjednocení povrchu, zatónování či barvení bude provedeno dle výsledků restaurátorských průzkumů prezentace a přiznání spár bude upřesněna po provedení restaurátorských průzkumů_x000D_
-konzervace povrchu dle technologie danou restaurátorskými průzkumy - konzervace stávajícího povrchu se zpevněním povrchu impregnací – zachování protiskluzného povrchu, hydrofobizace pro odolnost proti povětrnostním vlivům dvousložkovým organokřemičitým prostředkem, zabraňující usazování špíny a přimrzání námrazy se zachováním prodyšnosti_x000D_
kovové spony - mechanické očištění,odrezení korozí, antikorozní nátěr, zcelující nátěry1x základní nátěr + 2x vrchní nátěr na kov_x000D_
1_x000D_
1 komplet_x000D_
(7 stupňů)_x000D_
Ochrana prvku v průběhu stavebních prací</t>
  </si>
  <si>
    <t>17</t>
  </si>
  <si>
    <t>KA/04</t>
  </si>
  <si>
    <t>KA/04 Restaurování STÁVAJÍCÍ KAMENNÁ PODESTA SCHODIŠTĚ (STŘEDNÍ ČÁST) PŮDORYSNÁ PLOCHA CCA 5,5 M2 - viz specifikace v PD</t>
  </si>
  <si>
    <t>-505622967</t>
  </si>
  <si>
    <t>Poznámka k položce:_x000D_
Stávající kamenná podesta přístupového schodiště – střední část – kamenné bloky_x000D_
Stávající skladba podesty: kamenné desky, lože z kamenné prosívky tl min. 50 mm, geotextilie, štěrk fr. 20/40 tl. 60-120 mm_x000D_
Stávající stav: povrch se známkami stáří – opotřebovanosti – ozeleněný povrch řasami a lišejníky. Celkové poškození - jednotlivé bloky jsou notně mechanicky poškozené, povrch kamene zvětralý a znečištěný. Spárování je nesoudržné. Velké poškození vlivem povětrnostních vlivů, povrch hloubkově zvětralý s úbytkem materiálu a poškozením hran. Lokálně jsou dlaždice vyspádovány opačným směrem._x000D_
materiál: pískovec_x000D_
předpoklad opravy: odborné restaurování restaurátorem s licencí MK_x000D_
kamenné desky budou restaurovány, včetně provedení povrchové zpevňující úpravy a konzervace povrchu hydrofobním nátěrem._x000D_
Lokálně bude podesta rozebrána a přerovnána pro zajištění správného spádování podesty pro odvod srážkových vod směrem ze schodiště a od zábradlí– předpoklad přerovnání 3 m2._x000D_
Nutné provedení rozsáhlé odborné opravy - restaurování_x000D_
- odstranění zeleně, mechanické očištění, vyškrábnutí spár, kamenická oprava s konzervací povrchu - provedení opravy v umělém kameni, retuše, stabilizace prvků, oprava se zachováním míry opotřebovanosti s ohledem na bezpečnost návštěvníků_x000D_
-doplnění chybějící modelace a chybějících prvků umělým kamenem ve stejné struktuře stávajícího kamene modelovým způsobem, s barevnou retuší povrchu - zatónování do odstínu stávající části pro sjednocení povrchu - oboustranně_x000D_
- oprava nesoudržného spárování či doplnění novými částmi modelovým způsobem - provedení vytmelení vodorovných spár kamenickou vodovzdornou flexibilní směsí_x000D_
- sjednocení povrchu, zatónování či barvení bude provedeno dle výsledků restaurátorských průzkumů prezentace a přiznání spár bude upřesněna po provedení restaurátorských průzkumů_x000D_
-konzervace povrchu dle technologie danou restaurátorskými průzkumy - konzervace stávajícího povrchu se zpevněním povrchu impregnací – zachování protiskluzného povrchu, hydrofobizace pro odolnost proti povětrnostním vlivům dvousložkovým organokřemičitým prostředkem, zabraňující usazování špíny a přimrzání námrazy se zachováním prodyšnosti</t>
  </si>
  <si>
    <t>18</t>
  </si>
  <si>
    <t>KA/05</t>
  </si>
  <si>
    <t>KA/05 Restaurování STÁVAJÍCÍ KAMENNÉ STUPNĚ - SCHODIŠTĚ (STŘEDNÍ ČÁST) 14X CCA 193,6/318 MM , Š. 2,68 M CELKOVÁ V.2710 MM PŮDORYSNÁ PLOCHA CCA 12 M2 - viz specifikace v PD</t>
  </si>
  <si>
    <t>-165480144</t>
  </si>
  <si>
    <t>Poznámka k položce:_x000D_
Stávající kamenné přístupové schodiště do kaple– střední část – kamenné bloky –14 stávajících kamenných stupňů uložených do maltového lože na štěrkovém podsypu, stupně s oblounovou profilací_x000D_
Stávající stav: povrch se známkami stáří – opotřebovanosti – ozeleněný povrch řasami a lišejníky. Celkové poškození - jednotlivé bloky jsou notně mechanicky poškozené, povrch kamene zvětralý a znečištěný. Spárování je nesoudržné. Velké poškození vlivem povětrnostních vlivů, povrch hloubkově zvětralý s úbytkem materiálu a poškozením hran._x000D_
Jednotlivé stupně spojené kovovými sponami - povrch povrchově poškozen korozí._x000D_
materiál: pískovec_x000D_
předpoklad opravy: odborné restaurování restaurátorem s licencí MK_x000D_
stupně budou restaurovány, včetně provedení povrchové zpevňující úpravy a konzervace povrchu hydrofobním nátěrem._x000D_
+ NAHRAZENÍ NEJVÍCE POŠKOZENÝCH PRVKŮ NOVÝMI STUPNI – výměna částí stupňů v celkové délce 2 m_x000D_
Nutné provedení rozsáhlé odborné opravy - restaurování_x000D_
- odstranění zeleně, mechanické očištění, vyškrábnutí spár, kamenická oprava s konzervací povrchu - provedení opravy v umělém kameni, retuše, stabilizace prvků, oprava se zachováním míry opotřebovanosti s ohledem na bezpečnost návštěvníků_x000D_
-doplnění chybějící modelace a chybějících prvků umělým kamenem ve stejné struktuře stávajícího kamene modelovým způsobem, s barevnou retuší povrchu - zatónování do odstínu stávající části pro sjednocení povrchu - oboustranně (předpoklad doplnění 10 % ploch a 21 m´ profilovaných hran)_x000D_
- oprava nesoudržného spárování či doplnění novými částmi modelovým způsobem - provedení vytmelení vodorovných spár kamenickou vodovzdornou flexibilní směsí_x000D_
- sjednocení povrchu, zatónování či barvení bude provedeno dle výsledků restaurátorských průzkumů prezentace a přiznání spár bude upřesněna po provedení restaurátorských průzkumů_x000D_
-konzervace povrchu dle technologie danou restaurátorskými průzkumy - konzervace stávajícího povrchu se zpevněním povrchu impregnací – zachování protiskluzného povrchu, hydrofobizace pro odolnost proti povětrnostním vlivům dvousložkovým organokřemičitým prostředkem, zabraňující usazování špíny a přimrzání námrazy se zachováním prodyšnosti_x000D_
kovové spony - mechanické očištění,odrezení korozí, antikorozní nátěr, zcelující nátěry1x základní nátěr + 2x vrchní nátěr na kov_x000D_
1_x000D_
1 komplet_x000D_
(14 stupňů)_x000D_
Ochrana prvku v průběhu stavebních prací</t>
  </si>
  <si>
    <t>19</t>
  </si>
  <si>
    <t>KA/06</t>
  </si>
  <si>
    <t>KA/06 Restaurování STÁVAJÍCÍ KAMENNÁ PODESTA SCHODIŠTĚ (HORNÍ ČÁST) PŮDORYSNÁ PLOCHA CCA 5,5 M2 - viz specifikace v PD</t>
  </si>
  <si>
    <t>1143401433</t>
  </si>
  <si>
    <t>Poznámka k položce:_x000D_
Stávající kamenná podesta přístupového schodiště – střední část – kamenné bloky_x000D_
Stávající skladba podesty: kamenné desky, lože z kamenné prosívky tl min. 50 mm, geotextilie, štěrk fr. 20/40 tl. 60-120 mm_x000D_
Stávající stav: povrch se známkami stáří – opotřebovanosti – ozeleněný povrch řasami a lišejníky. Celkové poškození - jednotlivé bloky jsou notně mechanicky poškozené, povrch kamene zvětralý a znečištěný. Spárování je nesoudržné. Velké poškození vlivem povětrnostních vlivů, povrch hloubkově zvětralý s úbytkem materiálu a poškozením hran._x000D_
Lokálně jsou dlaždice vyspádovány opačným směrem._x000D_
materiál: pískovec_x000D_
předpoklad opravy: odborné restaurování restaurátorem s licencí MK_x000D_
kamenné desky budou restaurovány, včetně provedení povrchové zpevňující úpravy a konzervace povrchu hydrofobním nátěrem._x000D_
Lokálně bude podesta rozebrána a přerovnána pro zajištění správného spádování podesty pro odvod srážkových vod směrem ze schodiště a od zábradlí– předpoklad přerovnání 2 m2._x000D_
Nutné provedení rozsáhlé odborné opravy - restaurování_x000D_
- odstranění zeleně, mechanické očištění, vyškrábnutí spár, kamenická oprava s konzervací povrchu - provedení opravy v umělém kameni, retuše, stabilizace prvků, oprava se zachováním míry opotřebovanosti s ohledem na bezpečnost návštěvníků_x000D_
-doplnění chybějící modelace a chybějících prvků umělým kamenem ve stejné struktuře stávajícího kamene modelovým způsobem, s barevnou retuší povrchu - zatónování do odstínu stávající části pro sjednocení povrchu - oboustranně_x000D_
- oprava nesoudržného spárování či doplnění novými částmi modelovým způsobem - provedení vytmelení vodorovných spár kamenickou vodovzdornou flexibilní směsí_x000D_
- sjednocení povrchu, zatónování či barvení bude provedeno dle výsledků restaurátorských průzkumů prezentace a přiznání spár bude upřesněna po provedení restaurátorských průzkumů_x000D_
-konzervace povrchu dle technologie danou restaurátorskými průzkumy - konzervace stávajícího povrchu se zpevněním povrchu impregnací – zachování protiskluzného povrchu, hydrofobizace pro odolnost proti povětrnostním vlivům dvousložkovým organokřemičitým prostředkem, zabraňující usazování špíny a přimrzání námrazy se zachováním prodyšnosti</t>
  </si>
  <si>
    <t>20</t>
  </si>
  <si>
    <t>KA/07</t>
  </si>
  <si>
    <t>KA/07 Restaurování STÁVAJÍCÍ KAMENNÉ STUPNĚ - SCHODIŠTĚ (HORNÍ ČÁST) 14X CCA 202,8/318 MM , Š. 2,84 M CELKOVÁ V.2710 MM PŮDORYSNÁ PLOCHA CCA 11,9 M2 - viz specifikace v PD</t>
  </si>
  <si>
    <t>200763898</t>
  </si>
  <si>
    <t>Poznámka k položce:_x000D_
Stávající kamenné přístupové schodiště do kaple– horní část – kamenné bloky –14 stávajících kamenných stupňů uložených do maltového lože na štěrkovém podsypu, stupně s oblounovou profilací_x000D_
Stávající stav: povrch se známkami stáří – opotřebovanosti – ozeleněný povrch řasami a lišejníky. Celkové poškození - jednotlivé bloky jsou notně mechanicky poškozené, povrch kamene zvětralý a znečištěný. Spárování je nesoudržné. Velké poškození vlivem povětrnostních vlivů, povrch hloubkově zvětralý s úbytkem materiálu a poškozením hran._x000D_
Jednotlivé stupně spojené kovovými sponami - povrch povrchově poškozen korozí._x000D_
materiál: pískovec_x000D_
předpoklad opravy: odborné restaurování restaurátorem s licencí MK_x000D_
stupně budou restaurovány, včetně provedení povrchové zpevňující úpravy a konzervace povrchu hydrofobním nátěrem._x000D_
+ NAHRAZENÍ NEJVÍCE POŠKOZENÝCH PRVKŮ NOVÝMI STUPNI– výměna částí stupňů v celkové délce 7 m (celkem 6 ks plomb různých rozměrů)_x000D_
Nutné provedení rozsáhlé odborné opravy - restaurování_x000D_
- odstranění zeleně, mechanické očištění, vyškrábnutí spár, kamenická oprava s konzervací povrchu - provedení opravy v umělém kameni, retuše, stabilizace prvků, oprava se zachováním míry opotřebovanosti s ohledem na bezpečnost návštěvníků_x000D_
-doplnění chybějící modelace a chybějících prvků umělým kamenem ve stejné struktuře stávajícího kamene modelovým způsobem, s barevnou retuší povrchu - zatónování do odstínu stávající části pro sjednocení povrchu - oboustranně (předpoklad doplnění 10 % ploch a 20 m´ profilovaných hran)_x000D_
- oprava nesoudržného spárování či doplnění novými částmi modelovým způsobem - provedení vytmelení vodorovných spár kamenickou vodovzdornou flexibilní směsí_x000D_
- sjednocení povrchu, zatónování či barvení bude provedeno dle výsledků restaurátorských průzkumů prezentace a přiznání spár bude upřesněna po provedení restaurátorských průzkumů_x000D_
-konzervace povrchu dle technologie danou restaurátorskými průzkumy - konzervace stávajícího povrchu se zpevněním povrchu impregnací – zachování protiskluzného povrchu, hydrofobizace pro odolnost proti povětrnostním vlivům dvousložkovým organokřemičitým prostředkem, zabraňující usazování špíny a přimrzání námrazy se zachováním prodyšnosti_x000D_
kovové spony - mechanické očištění,odrezení korozí, antikorozní nátěr, zcelující nátěry1x základní nátěr + 2x vrchní nátěr na kov_x000D_
1_x000D_
1 komplet_x000D_
(14 stupňů)_x000D_
Ochrana prvku v průběhu stavebních prací</t>
  </si>
  <si>
    <t>KA/08</t>
  </si>
  <si>
    <t>KA/08 Restaurování STÁVAJÍCÍ KAMENNÁ PODESTA (PŘEDPROSTOR KAPLE) PŮDORYSNÁ PLOCHA CCA 35,1 M2 - viz specifikace v PD</t>
  </si>
  <si>
    <t>409894219</t>
  </si>
  <si>
    <t>Poznámka k položce:_x000D_
Stávající kamenná podesta předprostoru kaple – kamenné bloky_x000D_
Stávající skladba podesty: kamenné desky, lože z kamenné prosívky tl min. 50 mm, geotextilie, štěrk fr. 20/40 tl. 60-120 mm_x000D_
Stávající stav: povrch se známkami stáří – opotřebovanosti – ozeleněný povrch řasami a lišejníky. Celkové poškození - jednotlivé bloky jsou notně mechanicky poškozené, povrch kamene zvětralý a znečištěný. Spárování je nesoudržné. Velké poškození vlivem povětrnostních vlivů, povrch hloubkově zvětralý s úbytkem materiálu a poškozením hran._x000D_
materiál: pískovec_x000D_
předpoklad opravy: odborné restaurování restaurátorem s licencí MK_x000D_
kamenné desky budou lokálně rozebrány, restaurovány, včetně provedení povrchové zpevňující úpravy a konzervace povrchu hydrofobním nátěrem._x000D_
+ NAHRAZENÍ NEJVÍCE POŠKOZENÝCH DESEK NOVÝMI DESKAMI do pískového lože (ostrý říční písek), v jižním nároží kaple nahrazení příliš malých kamenných desek většími deskami – předpoklad doplnění 25% desek_x000D_
- rozebrání předpoklad 50% plochy a vyspádování plochy směrem od kaple a od zábradlí, lokální zvýšení úrovně zpevněné plochy u kaple tak, aby byly zakryty zděné základové konstrukce pod kamennými prvky průčelí kaple_x000D_
Nutné provedení rozsáhlé odborné opravy - restaurování_x000D_
- odstranění zeleně, mechanické očištění, vyškrábnutí spár, kamenická oprava s konzervací povrchu - provedení opravy v umělém kameni, retuše, stabilizace prvků, oprava se zachováním míry opotřebovanosti s ohledem na bezpečnost návštěvníků_x000D_
-doplnění chybějící modelace a chybějících prvků umělým kamenem ve stejné struktuře stávajícího kamene modelovým způsobem, s barevnou retuší povrchu - zatónování do odstínu stávající části pro sjednocení povrchu - oboustranně_x000D_
- oprava nesoudržného spárování či doplnění novými částmi modelovým způsobem - provedení vytmelení vodorovných spár kamenickou vodovzdornou flexibilní směsí_x000D_
- sjednocení povrchu, zatónování či barvení bude provedeno dle výsledků restaurátorských průzkumů prezentace a přiznání spár bude upřesněna po provedení restaurátorských průzkumů_x000D_
-konzervace povrchu dle technologie danou restaurátorskými průzkumy - konzervace stávajícího povrchu se zpevněním povrchu impregnací – zachování protiskluzného povrchu, hydrofobizace pro odolnost proti povětrnostním vlivům dvousložkovým organokřemičitým prostředkem, zabraňující usazování špíny a přimrzání námrazy se zachováním prodyšnosti_x000D_
-Kladení ve spádu směrem od kaple a od zábradlí</t>
  </si>
  <si>
    <t>22</t>
  </si>
  <si>
    <t>KA/09</t>
  </si>
  <si>
    <t>KA/09 Restaurování STÁVAJÍCÍ KAMENNÉ ZÁBRADLÍ SCHODIŠTĚ - LEVÉ CELKOVÁ DÉLKA CCA 20 M - viz specifikace v PD</t>
  </si>
  <si>
    <t>1929710576</t>
  </si>
  <si>
    <t>Poznámka k položce:_x000D_
Stávající kamenné zábradlí přístupového schodiště – levé, včetně profilací, dělené na soklovou část, tělo a římsovou část (madlo)_x000D_
Stávající stav: povrch se známkami stáří – opotřebovanosti – ozeleněný povrch řasami a lišejníky. Celkové poškození - jednotlivé části jsou notně mechanicky poškozené, povrch kamene zvětralý a znečištěný. Spárování je nesoudržné. Velké poškození vlivem povětrnostních vlivů, povrch hloubkově zvětralý s úbytkem materiálu a poškozením hran._x000D_
Jednotlivé části spojené kovovými sponami - povrch povrchově poškozen korozí._x000D_
materiál: pískovec_x000D_
předpoklad opravy: odborné restaurování restaurátorem s licencí MK_x000D_
kamenné desky budou restaurovány, včetně provedení povrchové zpevňující úpravy a konzervace povrchu hydrofobním nátěrem._x000D_
Nutné provedení rozsáhlé odborné opravy - restaurování_x000D_
- odstranění zeleně, mechanické očištění, vyškrábnutí spár, kamenická oprava s konzervací povrchu - provedení opravy v umělém kameni, retuše, stabilizace prvků,_x000D_
-doplnění chybějící modelace a chybějících prvků umělým kamenem ve stejné struktuře stávajícího kamene modelovým způsobem, s barevnou retuší povrchu - zatónování do odstínu stávající části pro sjednocení povrchu - oboustranně (předpoklad doplnění 20 % ploch včetně profilací)_x000D_
- oprava nesoudržného spárování či doplnění novými částmi modelovým způsobem - provedení vytmelení vodorovných spár kamenickou vodovzdornou flexibilní směsí_x000D_
- sjednocení povrchu, zatónování či barvení bude provedeno dle výsledků restaurátorských průzkumů (předpoklad odstín: červená) prezentace a přiznání spár bude upřesněna po provedení restaurátorských průzkumů_x000D_
-konzervace povrchu dle technologie danou restaurátorskými průzkumy - konzervace stávajícího povrchu se zpevněním povrchu impregnací, hydrofobizace pro odolnost proti povětrnostním vlivům dvousložkovým organokřemičitým prostředkem, zabraňující usazování špíny a přimrzání námrazy se zachováním prodyšnosti_x000D_
kovové spony - mechanické očištění,odrezení korozí, antikorozní nátěr, zcelující nátěry1x základní nátěr + 2x vrchní nátěr na kov</t>
  </si>
  <si>
    <t>23</t>
  </si>
  <si>
    <t>KA/10</t>
  </si>
  <si>
    <t>KA/10 Restaurování STÁVAJÍCÍ KAMENNÉ ZÁBRADLÍ SCHODIŠTĚ - PRAVÉ CELKOVÁ DÉLKA CCA 20 M - viz specifikace v PD</t>
  </si>
  <si>
    <t>-1789068129</t>
  </si>
  <si>
    <t>Poznámka k položce:_x000D_
Stávající kamenné zábradlí přístupového schodiště – pravé, včetně profilací, dělené na soklovou část, tělo a římsovou část (madlo)_x000D_
Stávající stav: povrch se známkami stáří – opotřebovanosti – ozeleněný povrch řasami a lišejníky. Celkové poškození - jednotlivé části jsou notně mechanicky poškozené, povrch kamene zvětralý a znečištěný. Spárování je nesoudržné. Velké poškození vlivem povětrnostních vlivů, povrch hloubkově zvětralý s úbytkem materiálu a poškozením hran. Jednotlivé části spojené kovovými sponami - povrch povrchově poškozen korozí._x000D_
materiál: pískovec_x000D_
předpoklad opravy: odborné restaurování restaurátorem s licencí MK_x000D_
kamenné desky budou restaurovány, včetně provedení povrchové zpevňující úpravy a konzervace povrchu hydrofobním nátěrem._x000D_
Nutné provedení rozsáhlé odborné opravy - restaurování_x000D_
- odstranění zeleně, mechanické očištění, vyškrábnutí spár, kamenická oprava s konzervací povrchu - provedení opravy v umělém kameni, retuše, stabilizace prvků_x000D_
-doplnění chybějící modelace a chybějících prvků umělým kamenem ve stejné struktuře stávajícího kamene modelovým způsobem, s barevnou retuší povrchu - zatónování do odstínu stávající části pro sjednocení povrchu - oboustranně (předpoklad doplnění 20 % ploch včetně profilací)_x000D_
- oprava nesoudržného spárování či doplnění novými částmi modelovým způsobem - provedení vytmelení vodorovných spár kamenickou vodovzdornou flexibilní směsí_x000D_
- sjednocení povrchu, zatónování či barvení bude provedeno dle výsledků restaurátorských průzkumů (předpoklad odstín: červená) prezentace a přiznání spár bude upřesněna po provedení restaurátorských průzkumů_x000D_
-konzervace povrchu dle technologie danou restaurátorskými průzkumy - konzervace stávajícího povrchu se zpevněním povrchu impregnací, hydrofobizace pro odolnost proti povětrnostním vlivům dvousložkovým organokřemičitým prostředkem, zabraňující usazování špíny a přimrzání námrazy se zachováním prodyšnosti_x000D_
-kovové spony - mechanické očištění,odrezení korozí, antikorozní nátěr, zcelující nátěry1x základní nátěr + 2x vrchní nátěr na kov</t>
  </si>
  <si>
    <t>24</t>
  </si>
  <si>
    <t>KA/11</t>
  </si>
  <si>
    <t>KA/11 Restaurování STÁVAJÍCÍ KAMENNÉ ZÁBRADLÍ - BALUSTRÁDA - PRAVÁ CELKOVÁ DÉLKA CCA 5,3 M - viz specifikace v PD</t>
  </si>
  <si>
    <t>-1901097704</t>
  </si>
  <si>
    <t>Poznámka k položce:_x000D_
Stávající kamenné zábradlí podesty – balustráda – pravá část. Zábradlí včetně profilací, dělené na soklovou část (trnož), balustrádové kuželky nebo nárožní pilíře a římsovou část (madlo)_x000D_
Stávající stav: povrch se známkami stáří – opotřebovanosti – ozeleněný povrch řasami a lišejníky. Celkové poškození - jednotlivé části jsou notně mechanicky poškozené, povrch kamene zvětralý a znečištěný. Spárování je nesoudržné. Velké poškození vlivem povětrnostních vlivů, povrch hloubkově zvětralý s úbytkem materiálu a poškozením hran. Jednotlivé části spojené kovovými sponami - povrch povrchově poškozen korozí._x000D_
materiál: pískovec_x000D_
předpoklad opravy: odborné restaurování restaurátorem s licencí MK_x000D_
kamenné desky budou restaurovány, včetně provedení povrchové zpevňující úpravy a konzervace povrchu hydrofobním nátěrem._x000D_
Nutné provedení rozsáhlé odborné opravy - restaurování_x000D_
- odstranění zeleně, mechanické očištění, vyškrábnutí spár, kamenická oprava s konzervací povrchu - provedení opravy v umělém kameni, retuše, stabilizace prvků_x000D_
-doplnění chybějící modelace a chybějících prvků umělým kamenem ve stejné struktuře stávajícího kamene modelovým způsobem, s barevnou retuší povrchu - zatónování do odstínu stávající části pro sjednocení povrchu - oboustranně_x000D_
- oprava nesoudržného spárování či doplnění novými částmi modelovým způsobem - provedení vytmelení vodorovných spár kamenickou vodovzdornou flexibilní směsí_x000D_
- sjednocení povrchu, zatónování či barvení bude provedeno dle výsledků restaurátorských průzkumů (předpoklad odstín: červená) prezentace a přiznání spár bude upřesněna po provedení restaurátorských průzkumů_x000D_
-konzervace povrchu dle technologie danou restaurátorskými průzkumy - konzervace stávajícího povrchu se zpevněním povrchu impregnací, hydrofobizace pro odolnost proti povětrnostním vlivům dvousložkovým organokřemičitým prostředkem, zabraňující usazování špíny a přimrzání námrazy se zachováním prodyšnosti_x000D_
-kovové spony - mechanické očištění,odrezení korozí, antikorozní nátěr, zcelující nátěry1x základní nátěr + 2x vrchní nátěr na kov</t>
  </si>
  <si>
    <t>KA/12</t>
  </si>
  <si>
    <t>KA/12 Restaurování STÁVAJÍCÍ KAMENNÉ ZÁBRADLÍ - BALUSTRÁDA - LEVÁ CELKOVÁ DÉLKA CCA 5,3 M - viz specifikace v PD</t>
  </si>
  <si>
    <t>2112182687</t>
  </si>
  <si>
    <t>Poznámka k položce:_x000D_
Stávající kamenné zábradlí podesty – balustráda – levá část. Zábradlí včetně profilací, dělené na soklovou část (trnož), balustrádové kuželky nebo nárožní pilíře a římsovou část (madlo)_x000D_
Stávající stav: povrch se známkami stáří – opotřebovanosti – ozeleněný povrch řasami a lišejníky. Celkové poškození - jednotlivé části jsou notně mechanicky poškozené, povrch kamene zvětralý a znečištěný. Spárování je nesoudržné. Velké poškození vlivem povětrnostních vlivů, povrch hloubkově zvětralý s úbytkem materiálu a poškozením hran._x000D_
Jednotlivé části spojené kovovými sponami - povrch povrchově poškozen korozí._x000D_
materiál: pískovec_x000D_
předpoklad opravy: odborné restaurování restaurátorem s licencí MK_x000D_
kamenné desky budou restaurovány, včetně provedení povrchové zpevňující úpravy a konzervace povrchu hydrofobním nátěrem._x000D_
Nutné provedení rozsáhlé odborné opravy - restaurování_x000D_
- odstranění zeleně, mechanické očištění, vyškrábnutí spár, kamenická oprava s konzervací povrchu - provedení opravy v umělém kameni, retuše, stabilizace prvků_x000D_
-doplnění chybějící modelace a chybějících prvků umělým kamenem ve stejné struktuře stávajícího kamene modelovým způsobem, s barevnou retuší povrchu - zatónování do odstínu stávající části pro sjednocení povrchu - oboustranně_x000D_
- oprava nesoudržného spárování či doplnění novými částmi modelovým způsobem - provedení vytmelení vodorovných spár kamenickou vodovzdornou flexibilní směsí_x000D_
- sjednocení povrchu, zatónování či barvení bude provedeno dle výsledků restaurátorských průzkumů (předpoklad odstín: červená) prezentace a přiznání spár bude upřesněna po provedení restaurátorských průzkumů_x000D_
-konzervace povrchu dle technologie danou restaurátorskými průzkumy - konzervace stávajícího povrchu se zpevněním povrchu impregnací, hydrofobizace pro odolnost proti povětrnostním vlivům dvousložkovým organokřemičitým prostředkem, zabraňující usazování špíny a přimrzání námrazy se zachováním prodyšnosti_x000D_
kovové spony - mechanické očištění,odrezení korozí, antikorozní nátěr, zcelující nátěry1x základní nátěr + 2x vrchní nátěr na kov</t>
  </si>
  <si>
    <t>26</t>
  </si>
  <si>
    <t>KA/13</t>
  </si>
  <si>
    <t>KA/13 Restaurování STÁVAJÍCÍ KAMENNÉ ČUČKY ZÁBRADLÍ Š. 380 MM V. 680 MM - viz specifikace v PD</t>
  </si>
  <si>
    <t>kus</t>
  </si>
  <si>
    <t>-282033626</t>
  </si>
  <si>
    <t>Poznámka k položce:_x000D_
Stávající kamenné profilované čučky na zábradlí předprostoru kaple._x000D_
Stávající stav: povrch se známkami stáří – opotřebovanosti – ozeleněný povrch řasami a lišejníky. Celkové poškození - jednotlivé části jsou notně mechanicky poškozené, povrch kamene zvětralý a znečištěný. Spárování je nesoudržné. Velké poškození vlivem povětrnostních vlivů, povrch hloubkově zvětralý s úbytkem materiálu a poškozením hran._x000D_
materiál: pískovec_x000D_
předpoklad opravy: odborné restaurování restaurátorem s licencí MK_x000D_
kamenné desky budou restaurovány, včetně provedení povrchové zpevňující úpravy a konzervace povrchu hydrofobním nátěrem._x000D_
Nutné provedení rozsáhlé odborné opravy - restaurování_x000D_
- odstranění zeleně, mechanické očištění, vyškrábnutí spár, kamenická oprava s konzervací povrchu - provedení opravy v umělém kameni, retuše, stabilizace prvků_x000D_
-doplnění chybějící modelace a chybějících prvků umělým kamenem ve stejné struktuře stávajícího kamene modelovým způsobem, s barevnou retuší povrchu - zatónování do odstínu stávající části pro sjednocení povrchu - oboustranně_x000D_
- oprava nesoudržného spárování či doplnění novými částmi modelovým způsobem - provedení vytmelení vodorovných spár kamenickou vodovzdornou flexibilní směsí_x000D_
- sjednocení povrchu, zatónování či barvení bude provedeno dle výsledků restaurátorských průzkumů (předpoklad odstín: červená) prezentace a přiznání spár bude upřesněna po provedení restaurátorských průzkumů_x000D_
-konzervace povrchu dle technologie danou restaurátorskými průzkumy - konzervace stávajícího povrchu se zpevněním povrchu impregnací, hydrofobizace pro odolnost proti povětrnostním vlivům dvousložkovým organokřemičitým prostředkem, zabraňující usazování špíny a přimrzání námrazy se zachováním prodyšnosti</t>
  </si>
  <si>
    <t>27</t>
  </si>
  <si>
    <t>KA/14</t>
  </si>
  <si>
    <t>KA/14 NOVÉ KAMENNÉ VÝVAŘIŠTĚ 350/1200MM V.150MM - viz specifikace v PD</t>
  </si>
  <si>
    <t>1708524740</t>
  </si>
  <si>
    <t>Poznámka k položce:_x000D_
Nová kamenná deska tvarovaná pro odtok a proti odstřiku s prohlubní a žlábkem pro odtok z dešťového svodu_x000D_
Materiál : Mrákotínská jemnozrnná žula_x000D_
Povrchová úprava: pemrlovaný povrch_x000D_
Kamenné vývařiště bude spádováno pro odtok vody směrem od kaple a následně do povrchového rigolu, odkud bude voda směřována směrem do travnaté plochy mimo kapli s rozlivem po pozemku.</t>
  </si>
  <si>
    <t>28</t>
  </si>
  <si>
    <t>998782112</t>
  </si>
  <si>
    <t>Přesun hmot pro obklady kamenné stanovený z hmotnosti přesunovaného materiálu vodorovná dopravní vzdálenost do 50 m s omezením mechanizace v objektech výšky přes 6 do 12 m</t>
  </si>
  <si>
    <t>-1287500688</t>
  </si>
  <si>
    <t>https://podminky.urs.cz/item/CS_URS_2024_02/998782112</t>
  </si>
  <si>
    <t>29</t>
  </si>
  <si>
    <t>998782192</t>
  </si>
  <si>
    <t>Přesun hmot pro obklady kamenné stanovený z hmotnosti přesunovaného materiálu vodorovná dopravní vzdálenost do 50 m Příplatek k cenám za zvětšený přesun přes vymezenou vodorovnou dopravní vzdálenost do 100 m</t>
  </si>
  <si>
    <t>-1556178495</t>
  </si>
  <si>
    <t>https://podminky.urs.cz/item/CS_URS_2024_02/998782192</t>
  </si>
  <si>
    <t>HZS</t>
  </si>
  <si>
    <t>Hodinové zúčtovací sazby</t>
  </si>
  <si>
    <t>30</t>
  </si>
  <si>
    <t>HZS1302</t>
  </si>
  <si>
    <t>Hodinové zúčtovací sazby profesí HSV provádění konstrukcí zedník specialista</t>
  </si>
  <si>
    <t>hod</t>
  </si>
  <si>
    <t>512</t>
  </si>
  <si>
    <t>-2142079610</t>
  </si>
  <si>
    <t>https://podminky.urs.cz/item/CS_URS_2024_02/HZS1302</t>
  </si>
  <si>
    <t>stavební práce a přípomoce nezahrnuté ve výkazu výměr</t>
  </si>
  <si>
    <t>8*3</t>
  </si>
  <si>
    <t>D.1.1_5. - 5. etapa_Oprava opěrné stěny</t>
  </si>
  <si>
    <t xml:space="preserve">    9 - Ostatní konstrukce a práce, bourání</t>
  </si>
  <si>
    <t xml:space="preserve">    783 - Dokončovací práce - nátěry</t>
  </si>
  <si>
    <t>622131100</t>
  </si>
  <si>
    <t>Podkladní a spojovací vrstva vnějších omítaných ploch vápenný postřik nanášený ručně celoplošně stěn</t>
  </si>
  <si>
    <t>865996721</t>
  </si>
  <si>
    <t>https://podminky.urs.cz/item/CS_URS_2024_02/622131100</t>
  </si>
  <si>
    <t>622135000</t>
  </si>
  <si>
    <t>Vyrovnání nerovností podkladu vnějších omítaných ploch maltou, tl. do 10 mm vápennou stěn</t>
  </si>
  <si>
    <t>-86198797</t>
  </si>
  <si>
    <t>https://podminky.urs.cz/item/CS_URS_2024_02/622135000</t>
  </si>
  <si>
    <t>622135090</t>
  </si>
  <si>
    <t>Vyrovnání nerovností podkladu vnějších omítaných ploch tmelem, tl. do 2 mm Příplatek k ceně za každých dalších 5 mm tloušťky podkladní vrstvy přes 10 mm maltou vápennou stěn</t>
  </si>
  <si>
    <t>-55410442</t>
  </si>
  <si>
    <t>https://podminky.urs.cz/item/CS_URS_2024_02/622135090</t>
  </si>
  <si>
    <t>46*2 'Přepočtené koeficientem množství</t>
  </si>
  <si>
    <t>622325259R</t>
  </si>
  <si>
    <t>Oprava kapilárně aktivní vápenné omítky s pucolánem s celoplošným přeštukováním vnějších ploch stupně členitosti 1, v rozsahu opravované plochy přes 80 do 100%</t>
  </si>
  <si>
    <t>-1683423863</t>
  </si>
  <si>
    <t>-ODSTRANĚNÍ STÁVAJÍCÍCH OMÍTEK, PROŠKRÁBNUTÍ NESOUDRŽNÝCH SPÁR, OČIŠTĚNÍ PLOCH</t>
  </si>
  <si>
    <t>-NOVÉ OMÍTKY 100 % (KAPILÁRNĚ AKTIVNÍ OMÍTKA S ADHEZNÍM MŮSTKEM S VÁPENNÝM ŠTUKEM S PUCOLÁNEM)</t>
  </si>
  <si>
    <t>-FASÁDNÍ VÁPENNÝ NÁTĚR -100%</t>
  </si>
  <si>
    <t>JIŽNÍ POHLED NA OPĚRNOU ZEĎ</t>
  </si>
  <si>
    <t>31</t>
  </si>
  <si>
    <t>SEVERNÍ POHLED NA OPĚRNOU ZEĎ</t>
  </si>
  <si>
    <t>Mezisoučet</t>
  </si>
  <si>
    <t>STÁVAJÍCÍ KAMENNÉ ZDIVO BEZ OMÍTEK</t>
  </si>
  <si>
    <t>LOKÁLNÍ PROŠKRÁBNUTÍ NESOUDRŽNÝCH SPÁR</t>
  </si>
  <si>
    <t>NOVÉ VYSPÁROVÁNÍ 50 %</t>
  </si>
  <si>
    <t>VÝHODNÍ POHLED NA OPĚRNOU ZEĎ</t>
  </si>
  <si>
    <t>41</t>
  </si>
  <si>
    <t>629999001</t>
  </si>
  <si>
    <t>Příplatky k cenám úprav vnějších povrchů za každé další kropení vodou vysoce nasákavého povrchu</t>
  </si>
  <si>
    <t>-429882907</t>
  </si>
  <si>
    <t>https://podminky.urs.cz/item/CS_URS_2024_02/629999001</t>
  </si>
  <si>
    <t>Ostatní konstrukce a práce, bourání</t>
  </si>
  <si>
    <t>941111111</t>
  </si>
  <si>
    <t>Lešení řadové trubkové lehké pracovní s podlahami s provozním zatížením tř. 3 do 200 kg/m2 šířky tř. W06 od 0,6 do 0,9 m výšky do 10 m montáž</t>
  </si>
  <si>
    <t>-1125598923</t>
  </si>
  <si>
    <t>https://podminky.urs.cz/item/CS_URS_2024_02/941111111</t>
  </si>
  <si>
    <t>fasáda</t>
  </si>
  <si>
    <t>87</t>
  </si>
  <si>
    <t>941111211</t>
  </si>
  <si>
    <t>Lešení řadové trubkové lehké pracovní s podlahami s provozním zatížením tř. 3 do 200 kg/m2 šířky tř. W06 od 0,6 do 0,9 m výšky do 10 m příplatek k ceně za každý den použití</t>
  </si>
  <si>
    <t>1234531675</t>
  </si>
  <si>
    <t>https://podminky.urs.cz/item/CS_URS_2024_02/941111211</t>
  </si>
  <si>
    <t>87*60 'Přepočtené koeficientem množství</t>
  </si>
  <si>
    <t>941111311</t>
  </si>
  <si>
    <t>Odborná prohlídka lešení řadového trubkového lehkého pracovního s podlahami s provozním zatížením tř. 3 do 200 kg/m2 šířky tř. W06 až W12 od 0,6 m do 1,5 m výšky do 25 m, celkové plochy do 500 m2 nezakrytého</t>
  </si>
  <si>
    <t>-354035852</t>
  </si>
  <si>
    <t>https://podminky.urs.cz/item/CS_URS_2024_02/941111311</t>
  </si>
  <si>
    <t>941111811</t>
  </si>
  <si>
    <t>Lešení řadové trubkové lehké pracovní s podlahami s provozním zatížením tř. 3 do 200 kg/m2 šířky tř. W06 od 0,6 do 0,9 m výšky do 10 m demontáž</t>
  </si>
  <si>
    <t>1644968300</t>
  </si>
  <si>
    <t>https://podminky.urs.cz/item/CS_URS_2024_02/941111811</t>
  </si>
  <si>
    <t>978036191</t>
  </si>
  <si>
    <t>Otlučení cementových omítek vnějších ploch s vyškrabáním spar zdiva a s očištěním povrchu, v rozsahu přes 80 do 100 %</t>
  </si>
  <si>
    <t>-770570238</t>
  </si>
  <si>
    <t>https://podminky.urs.cz/item/CS_URS_2024_02/978036191</t>
  </si>
  <si>
    <t>993111111</t>
  </si>
  <si>
    <t>Dovoz a odvoz lešení včetně naložení a složení řadového, na vzdálenost do 10 km</t>
  </si>
  <si>
    <t>-2099020240</t>
  </si>
  <si>
    <t>https://podminky.urs.cz/item/CS_URS_2024_02/993111111</t>
  </si>
  <si>
    <t>993111119</t>
  </si>
  <si>
    <t>Dovoz a odvoz lešení včetně naložení a složení řadového, na vzdálenost Příplatek k ceně za každých dalších i započatých 10 km přes 10 km</t>
  </si>
  <si>
    <t>-1369214410</t>
  </si>
  <si>
    <t>https://podminky.urs.cz/item/CS_URS_2024_02/993111119</t>
  </si>
  <si>
    <t>87*2 'Přepočtené koeficientem množství</t>
  </si>
  <si>
    <t>997013154</t>
  </si>
  <si>
    <t>Vnitrostaveništní doprava suti a vybouraných hmot vodorovně do 50 m s naložením s omezením mechanizace pro budovy a haly výšky přes 12 do 15 m</t>
  </si>
  <si>
    <t>https://podminky.urs.cz/item/CS_URS_2024_02/997013154</t>
  </si>
  <si>
    <t>-1653776835</t>
  </si>
  <si>
    <t>-912950019</t>
  </si>
  <si>
    <t>3,222*30 'Přepočtené koeficientem množství</t>
  </si>
  <si>
    <t>998012110</t>
  </si>
  <si>
    <t>Přesun hmot pro budovy občanské výstavby, bydlení, výrobu a služby nosnou svislou konstrukcí tyčovou s vyzdívaným obvodovým pláštěm vodorovná dopravní vzdálenost do 100 m s omezením mechanizace pro budovy výšky přes 12 do 24 m</t>
  </si>
  <si>
    <t>https://podminky.urs.cz/item/CS_URS_2024_02/998012110</t>
  </si>
  <si>
    <t>783</t>
  </si>
  <si>
    <t>Dokončovací práce - nátěry</t>
  </si>
  <si>
    <t>783801403</t>
  </si>
  <si>
    <t>Příprava podkladu omítek před provedením nátěru oprášení</t>
  </si>
  <si>
    <t>794175375</t>
  </si>
  <si>
    <t>https://podminky.urs.cz/item/CS_URS_2024_02/783801403</t>
  </si>
  <si>
    <t>783823137</t>
  </si>
  <si>
    <t>Penetrační nátěr omítek hladkých omítek hladkých, zrnitých tenkovrstvých nebo štukových stupně členitosti 1 a 2 vápenný</t>
  </si>
  <si>
    <t>-346447764</t>
  </si>
  <si>
    <t>https://podminky.urs.cz/item/CS_URS_2024_02/783823137</t>
  </si>
  <si>
    <t>783827427</t>
  </si>
  <si>
    <t>Krycí (ochranný ) nátěr omítek dvojnásobný hladkých omítek hladkých, zrnitých tenkovrstvých nebo štukových stupně členitosti 1 a 2 vápenný</t>
  </si>
  <si>
    <t>-578346891</t>
  </si>
  <si>
    <t>https://podminky.urs.cz/item/CS_URS_2024_02/783827427</t>
  </si>
  <si>
    <t>8*2</t>
  </si>
  <si>
    <t xml:space="preserve">D.1.4 - TECHNIKA PROSTŘEDÍ STAVEB </t>
  </si>
  <si>
    <t xml:space="preserve">D.1.4.g - ZAŘÍZENÍ SILNOPROUDÉ ELEKTROTECHNIKY </t>
  </si>
  <si>
    <t xml:space="preserve">    741 - Elektroinstalace - silnoproud</t>
  </si>
  <si>
    <t>M - Práce a dodávky M</t>
  </si>
  <si>
    <t xml:space="preserve">    46-M - Zemní práce při extr.mont.pracích</t>
  </si>
  <si>
    <t xml:space="preserve">    58-M - Revize vyhrazených technických zařízení</t>
  </si>
  <si>
    <t>741</t>
  </si>
  <si>
    <t>Elektroinstalace - silnoproud</t>
  </si>
  <si>
    <t>210220301</t>
  </si>
  <si>
    <t>Montáž hromosvodného vedení svorek se 2 šrouby</t>
  </si>
  <si>
    <t>https://podminky.urs.cz/item/CS_URS_2024_02/210220301</t>
  </si>
  <si>
    <t>M</t>
  </si>
  <si>
    <t>000104905</t>
  </si>
  <si>
    <t>Zaváděcí tyč D16mm L1500mm sražené hrany nerez V4A</t>
  </si>
  <si>
    <t>000274260</t>
  </si>
  <si>
    <t>podp tyče nerez pro pr16mm s vrutem a hmožd</t>
  </si>
  <si>
    <t>741231012</t>
  </si>
  <si>
    <t>Montáž svorkovnic do rozváděčů s popisnými štítky se zapojením vodičů na jedné straně ochranných</t>
  </si>
  <si>
    <t>https://podminky.urs.cz/item/CS_URS_2024_02/741231012</t>
  </si>
  <si>
    <t>000563200</t>
  </si>
  <si>
    <t>ekvi příp 10x 25-95mm2/pr10mm 1x pásek</t>
  </si>
  <si>
    <t>210220302</t>
  </si>
  <si>
    <t>Montáž hromosvodného vedení svorek se 3 a více šrouby</t>
  </si>
  <si>
    <t>https://podminky.urs.cz/item/CS_URS_2024_02/210220302</t>
  </si>
  <si>
    <t>000319219</t>
  </si>
  <si>
    <t>kříž sv nerez pro pr8-10/16mm pr16/pásek 30mm</t>
  </si>
  <si>
    <t>000319201</t>
  </si>
  <si>
    <t>kříž sv FeZn pro pr8-10/8-10mm pr8-10/pásek</t>
  </si>
  <si>
    <t>32</t>
  </si>
  <si>
    <t>210220002</t>
  </si>
  <si>
    <t>Montáž uzemňovacího vedení s upevněním, propojením a připojením pomocí svorek na povrchu vodičů FeZn drátem nebo lanem průměru do 10 mm</t>
  </si>
  <si>
    <t>34</t>
  </si>
  <si>
    <t>https://podminky.urs.cz/item/CS_URS_2024_02/210220002</t>
  </si>
  <si>
    <t>000800110</t>
  </si>
  <si>
    <t>Drát 10/13mm FeZn Z350 (350g/m2) role 50m</t>
  </si>
  <si>
    <t>36</t>
  </si>
  <si>
    <t>210220021</t>
  </si>
  <si>
    <t>Montáž uzemňovacího vedení s upevněním, propojením a připojením pomocí svorek v zemi s izolací spojů vodičů FeZn páskou průřezu do 120 mm2 v průmyslové výstavbě</t>
  </si>
  <si>
    <t>42</t>
  </si>
  <si>
    <t>https://podminky.urs.cz/item/CS_URS_2024_02/210220021</t>
  </si>
  <si>
    <t>000295001</t>
  </si>
  <si>
    <t>vedení FeZn 30/4 (0,96kg/m)</t>
  </si>
  <si>
    <t>44</t>
  </si>
  <si>
    <t>210220361</t>
  </si>
  <si>
    <t>Montáž hromosvodného vedení zemnicích desek a tyčí s připojením na svodové nebo uzemňovací vedení bez příslušenství tyčí, délky do 2 m</t>
  </si>
  <si>
    <t>46</t>
  </si>
  <si>
    <t>https://podminky.urs.cz/item/CS_URS_2024_02/210220361</t>
  </si>
  <si>
    <t>000295069</t>
  </si>
  <si>
    <t>tyč zemnící ZT2,0 Kprofil FeZn 2000/50mm vč.SR3b</t>
  </si>
  <si>
    <t>48</t>
  </si>
  <si>
    <t>741810001</t>
  </si>
  <si>
    <t>Zkoušky a prohlídky elektrických rozvodů a zařízení celková prohlídka a vyhotovení revizní zprávy pro objem montážních prací do 100 tis. Kč</t>
  </si>
  <si>
    <t>1310842580</t>
  </si>
  <si>
    <t>https://podminky.urs.cz/item/CS_URS_2024_02/741810001</t>
  </si>
  <si>
    <t>R210220441</t>
  </si>
  <si>
    <t>ochrana zemní svorky asfaltovým nátěrem</t>
  </si>
  <si>
    <t>50</t>
  </si>
  <si>
    <t>000046221</t>
  </si>
  <si>
    <t>asfalt 80</t>
  </si>
  <si>
    <t>kg</t>
  </si>
  <si>
    <t>52</t>
  </si>
  <si>
    <t>000900050</t>
  </si>
  <si>
    <t>Drobný elektromontážní materiál</t>
  </si>
  <si>
    <t>102</t>
  </si>
  <si>
    <t>R219990150</t>
  </si>
  <si>
    <t>práce v rozvaděčích</t>
  </si>
  <si>
    <t>112</t>
  </si>
  <si>
    <t>998741103</t>
  </si>
  <si>
    <t>Přesun hmot pro silnoproud stanovený z hmotnosti přesunovaného materiálu vodorovná dopravní vzdálenost do 50 m základní v objektech výšky přes 12 do 24 m</t>
  </si>
  <si>
    <t>1054554175</t>
  </si>
  <si>
    <t>https://podminky.urs.cz/item/CS_URS_2024_02/998741103</t>
  </si>
  <si>
    <t>Práce a dodávky M</t>
  </si>
  <si>
    <t>46-M</t>
  </si>
  <si>
    <t>Zemní práce při extr.mont.pracích</t>
  </si>
  <si>
    <t>460161174</t>
  </si>
  <si>
    <t>Hloubení kabelových rýh ručně včetně urovnání dna s přemístěním výkopku do vzdálenosti 3 m od okraje jámy nebo s naložením na dopravní prostředek šířky 35 cm hloubky 80 cm v hornině třídy těžitelnosti II skupiny 5</t>
  </si>
  <si>
    <t>64</t>
  </si>
  <si>
    <t>-742199538</t>
  </si>
  <si>
    <t>https://podminky.urs.cz/item/CS_URS_2024_02/460161174</t>
  </si>
  <si>
    <t>460431184</t>
  </si>
  <si>
    <t>Zásyp kabelových rýh ručně s přemístění sypaniny ze vzdálenosti do 10 m, s uložením výkopku ve vrstvách včetně zhutnění a úpravy povrchu šířky 35 cm hloubky 80 cm z horniny třídy těžitelnosti II skupiny 5</t>
  </si>
  <si>
    <t>-141141715</t>
  </si>
  <si>
    <t>https://podminky.urs.cz/item/CS_URS_2024_02/460431184</t>
  </si>
  <si>
    <t>460481142</t>
  </si>
  <si>
    <t>Úprava pláně ručně v hornině třídy těžitelnosti II skupiny 5 se zhutněním</t>
  </si>
  <si>
    <t>-675909090</t>
  </si>
  <si>
    <t>https://podminky.urs.cz/item/CS_URS_2024_02/460481142</t>
  </si>
  <si>
    <t>460941211</t>
  </si>
  <si>
    <t>Vyplnění rýh vyplnění a omítnutí rýh ve stěnách hloubky do 3 cm a šířky do 3 cm</t>
  </si>
  <si>
    <t>-100349809</t>
  </si>
  <si>
    <t>https://podminky.urs.cz/item/CS_URS_2024_02/460941211</t>
  </si>
  <si>
    <t>468081214</t>
  </si>
  <si>
    <t>Vybourání otvorů ve zdivu kamenném plochy do 0,25 m2 a tloušťky přes 75 do 90 cm</t>
  </si>
  <si>
    <t>-639569444</t>
  </si>
  <si>
    <t>https://podminky.urs.cz/item/CS_URS_2024_02/468081214</t>
  </si>
  <si>
    <t>468101111</t>
  </si>
  <si>
    <t>Vysekání rýh pro montáž trubek a kabelů v kamenných nebo betonových zdech hloubky do 3 cm a šířky do 3 cm</t>
  </si>
  <si>
    <t>556656554</t>
  </si>
  <si>
    <t>https://podminky.urs.cz/item/CS_URS_2024_02/468101111</t>
  </si>
  <si>
    <t>469971111</t>
  </si>
  <si>
    <t>Odvoz suti a vybouraných hmot svislá doprava suti a vybouraných hmot za první podlaží</t>
  </si>
  <si>
    <t>-101854865</t>
  </si>
  <si>
    <t>https://podminky.urs.cz/item/CS_URS_2024_02/469971111</t>
  </si>
  <si>
    <t>469971121</t>
  </si>
  <si>
    <t>Odvoz suti a vybouraných hmot svislá doprava suti a vybouraných hmot Příplatek k ceně za každé další podlaží</t>
  </si>
  <si>
    <t>-1167406710</t>
  </si>
  <si>
    <t>https://podminky.urs.cz/item/CS_URS_2024_02/469971121</t>
  </si>
  <si>
    <t>0,527*5 'Přepočtené koeficientem množství</t>
  </si>
  <si>
    <t>469972111</t>
  </si>
  <si>
    <t>Odvoz suti a vybouraných hmot odvoz suti a vybouraných hmot do 1 km</t>
  </si>
  <si>
    <t>-2022285503</t>
  </si>
  <si>
    <t>https://podminky.urs.cz/item/CS_URS_2024_02/469972111</t>
  </si>
  <si>
    <t>469972121</t>
  </si>
  <si>
    <t>Odvoz suti a vybouraných hmot odvoz suti a vybouraných hmot Příplatek k ceně za každý další i započatý 1 km</t>
  </si>
  <si>
    <t>-699036505</t>
  </si>
  <si>
    <t>https://podminky.urs.cz/item/CS_URS_2024_02/469972121</t>
  </si>
  <si>
    <t>0,527*30 'Přepočtené koeficientem množství</t>
  </si>
  <si>
    <t>997013631</t>
  </si>
  <si>
    <t>Poplatek za uložení stavebního odpadu na skládce (skládkovné) směsného stavebního a demoličního zatříděného do Katalogu odpadů pod kódem 17 09 04</t>
  </si>
  <si>
    <t>-698232245</t>
  </si>
  <si>
    <t>https://podminky.urs.cz/item/CS_URS_2024_02/997013631</t>
  </si>
  <si>
    <t>58-M</t>
  </si>
  <si>
    <t>Revize vyhrazených technických zařízení</t>
  </si>
  <si>
    <t>580105062</t>
  </si>
  <si>
    <t>Hromosvody měření zemního odporu svodu přes 2 do 8 svodů</t>
  </si>
  <si>
    <t>měření</t>
  </si>
  <si>
    <t>491473622</t>
  </si>
  <si>
    <t>https://podminky.urs.cz/item/CS_URS_2024_02/580105062</t>
  </si>
  <si>
    <t>33</t>
  </si>
  <si>
    <t>HZS2232</t>
  </si>
  <si>
    <t>Hodinové zúčtovací sazby profesí PSV provádění stavebních instalací elektrikář odborný</t>
  </si>
  <si>
    <t>1844749996</t>
  </si>
  <si>
    <t>https://podminky.urs.cz/item/CS_URS_2024_02/HZS2232</t>
  </si>
  <si>
    <t>práce a přípomoce neuvedené ve výkazu výměr</t>
  </si>
  <si>
    <t>D.1.5 - ZPEVNĚNÉ PLOCHY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</si>
  <si>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</si>
  <si>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</si>
  <si>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</si>
  <si>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</si>
  <si>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>Zemní práce</t>
  </si>
  <si>
    <t>113105112</t>
  </si>
  <si>
    <t>Rozebrání dlažeb z lomového kamene s přemístěním hmot na skládku na vzdálenost do 3 m nebo s naložením na dopravní prostředek, kladených na sucho se spárami zalitými cementovou maltou</t>
  </si>
  <si>
    <t>-439261158</t>
  </si>
  <si>
    <t>https://podminky.urs.cz/item/CS_URS_2024_02/113105112</t>
  </si>
  <si>
    <t>113107111</t>
  </si>
  <si>
    <t>Odstranění podkladů nebo krytů ručně s přemístěním hmot na skládku na vzdálenost do 3 m nebo s naložením na dopravní prostředek z kameniva těženého, o tl. vrstvy do 100 mm</t>
  </si>
  <si>
    <t>1209114427</t>
  </si>
  <si>
    <t>https://podminky.urs.cz/item/CS_URS_2024_02/113107111</t>
  </si>
  <si>
    <t>122211101</t>
  </si>
  <si>
    <t>Odkopávky a prokopávky ručně zapažené i nezapažené v hornině třídy těžitelnosti I skupiny 3</t>
  </si>
  <si>
    <t>m3</t>
  </si>
  <si>
    <t>-493380215</t>
  </si>
  <si>
    <t>https://podminky.urs.cz/item/CS_URS_2024_02/122211101</t>
  </si>
  <si>
    <t>odkop</t>
  </si>
  <si>
    <t xml:space="preserve">OKAPOVÝ CHODNÍK </t>
  </si>
  <si>
    <t>lokální zvýšení úrovně zpevněné plochy u</t>
  </si>
  <si>
    <t>kaple z důvodu zakrytí zděných základových</t>
  </si>
  <si>
    <t>konstrukcí pod kamennými prvky kaple</t>
  </si>
  <si>
    <t>52*0,3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</si>
  <si>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</si>
  <si>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</si>
  <si>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-2120569491</t>
  </si>
  <si>
    <t>https://podminky.urs.cz/item/CS_URS_2024_02/162211311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</si>
  <si>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</si>
  <si>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</si>
  <si>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-1349524747</t>
  </si>
  <si>
    <t>https://podminky.urs.cz/item/CS_URS_2024_02/162211319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</si>
  <si>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</si>
  <si>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</si>
  <si>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-1037024182</t>
  </si>
  <si>
    <t>https://podminky.urs.cz/item/CS_URS_2024_02/162751117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</si>
  <si>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</si>
  <si>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</si>
  <si>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488433820</t>
  </si>
  <si>
    <t>https://podminky.urs.cz/item/CS_URS_2024_02/162751119</t>
  </si>
  <si>
    <t>15,6*10 'Přepočtené koeficientem množství</t>
  </si>
  <si>
    <t>171111103</t>
  </si>
  <si>
    <t>Uložení sypanin do násypů ručně s rozprostřením sypaniny ve vrstvách a s hrubým urovnáním zhutněných z hornin soudržných jakékoliv třídy těžitelnosti</t>
  </si>
  <si>
    <t>1226950244</t>
  </si>
  <si>
    <t>https://podminky.urs.cz/item/CS_URS_2024_02/171111103</t>
  </si>
  <si>
    <t>12*3*0,3</t>
  </si>
  <si>
    <t>171201231</t>
  </si>
  <si>
    <t>Poplatek za uložení stavebního odpadu na recyklační skládce (skládkovné) zeminy a kamení zatříděného do Katalogu odpadů pod kódem 17 05 04</t>
  </si>
  <si>
    <t>-524548674</t>
  </si>
  <si>
    <t>https://podminky.urs.cz/item/CS_URS_2024_02/171201231</t>
  </si>
  <si>
    <t>15,6*1,9 'Přepočtené koeficientem množství</t>
  </si>
  <si>
    <t>181912112</t>
  </si>
  <si>
    <t>Úprava pláně vyrovnáním výškových rozdílů ručně v hornině třídy těžitelnosti I skupiny 3 se zhutněním</t>
  </si>
  <si>
    <t>855296200</t>
  </si>
  <si>
    <t>https://podminky.urs.cz/item/CS_URS_2024_02/181912112</t>
  </si>
  <si>
    <t xml:space="preserve">úprava terénu </t>
  </si>
  <si>
    <t>35,1</t>
  </si>
  <si>
    <t>Zakládání</t>
  </si>
  <si>
    <t>211571111</t>
  </si>
  <si>
    <t>Výplň kamenivem do rýh odvodňovacích žeber nebo trativodů bez zhutnění, s úpravou povrchu výplně štěrkopískem tříděným</t>
  </si>
  <si>
    <t>-729280148</t>
  </si>
  <si>
    <t>https://podminky.urs.cz/item/CS_URS_2024_02/211571111</t>
  </si>
  <si>
    <t>V podsypu bude položena drenáž pro odvodnění okolí kaple</t>
  </si>
  <si>
    <t>drenáž</t>
  </si>
  <si>
    <t>32*(0,4*0,4)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</si>
  <si>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</si>
  <si>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</si>
  <si>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-1550629581</t>
  </si>
  <si>
    <t>https://podminky.urs.cz/item/CS_URS_2024_02/211971121</t>
  </si>
  <si>
    <t>32*(0,4*4)</t>
  </si>
  <si>
    <t>69311068</t>
  </si>
  <si>
    <t>geotextilie netkaná separační, ochranná, filtrační, drenážní PP 300g/m2</t>
  </si>
  <si>
    <t>CS ÚRS 2024 01</t>
  </si>
  <si>
    <t>1943239843</t>
  </si>
  <si>
    <t>51,2*1,1845 'Přepočtené koeficientem množství</t>
  </si>
  <si>
    <t>212572111</t>
  </si>
  <si>
    <t>Lože pro trativody ze štěrkopísku tříděného</t>
  </si>
  <si>
    <t>1226120047</t>
  </si>
  <si>
    <t>https://podminky.urs.cz/item/CS_URS_2024_02/212572111</t>
  </si>
  <si>
    <t>32*(0,4*0,1)</t>
  </si>
  <si>
    <t>212755214</t>
  </si>
  <si>
    <t>Trativody bez lože z drenážních trubek plastových flexibilních D 100 mm</t>
  </si>
  <si>
    <t>-1811950809</t>
  </si>
  <si>
    <t>https://podminky.urs.cz/item/CS_URS_2024_02/212755214</t>
  </si>
  <si>
    <t>OS/01</t>
  </si>
  <si>
    <t>DRENÁŽNÍ SYSTÉM VČETNĚ VŠECH PRVKŮ</t>
  </si>
  <si>
    <t>Ø  100</t>
  </si>
  <si>
    <t xml:space="preserve">Ohebný drenážní systém z PVC pro odvedení vod z oblasti základových konstrukcí DN 100 mm. Jedná se o ohebné trouby z PVC, které jsou perforované </t>
  </si>
  <si>
    <t xml:space="preserve">v horní části s plným dnem. Položka včetně spojek, kolen, T prvků, redukcí atp.. Hloubka uložení drenáže cca 0,3m (předpoklad skalního podloží), </t>
  </si>
  <si>
    <t>), umístění drenáže dle normových požadavků. Drenáž odvedena do travnatých ploch, ukončení drenáže bude obezděno kamenem a tím pohledově skryto.</t>
  </si>
  <si>
    <t xml:space="preserve">Pro ochranu potrubí před zanášením musí být kolem drenážního potrubí vytvořen obsyp z filtračních materiálů o vhodné zrnitosti a obalení filtrační </t>
  </si>
  <si>
    <t xml:space="preserve">netkanou geotextilií. Rozmezí zrnitosti obsypu je 8 - 22 mm. Filtrační obsyp musí být pod a kolem drenážního potrubí řádně zhutněn. </t>
  </si>
  <si>
    <t xml:space="preserve">      </t>
  </si>
  <si>
    <t>Vodorovné konstrukce</t>
  </si>
  <si>
    <t>451457775R</t>
  </si>
  <si>
    <t>Podklad nebo lože pod dlažbu (přídlažbu) v ploše vodorovné nebo ve sklonu do 1:5, tloušťky od 50 do 80 mm z vápenopískové lože - říční písek</t>
  </si>
  <si>
    <t>-995693650</t>
  </si>
  <si>
    <t>Komunikace pozemní</t>
  </si>
  <si>
    <t>564752111</t>
  </si>
  <si>
    <t>Podklad nebo kryt z vibrovaného štěrku VŠ s rozprostřením, vlhčením a zhutněním, po zhutnění tl. 150 mm</t>
  </si>
  <si>
    <t>1854546584</t>
  </si>
  <si>
    <t>https://podminky.urs.cz/item/CS_URS_2024_02/564752111</t>
  </si>
  <si>
    <t>564951111</t>
  </si>
  <si>
    <t>Podsyp, podklad nebo kryt z pálených jílů s rozprostřením a s hutněním, po zhutnění tl. 150 mm</t>
  </si>
  <si>
    <t>-210274696</t>
  </si>
  <si>
    <t>https://podminky.urs.cz/item/CS_URS_2024_02/564951111</t>
  </si>
  <si>
    <t>Skladba SK02 – vnější plocha kolem kaple</t>
  </si>
  <si>
    <t>Po obvodu kaple bude pod dlažbou a ložem provedena jílová ucpávka v pásu tl. 300 mm na výšku podsypu podlahy</t>
  </si>
  <si>
    <t>38*0,3</t>
  </si>
  <si>
    <t>594111114</t>
  </si>
  <si>
    <t>Kladení dlažby z lomového kamene lomařsky upraveného v ploše vodorovné nebo ve sklonu svisle (štětová dlažba) s vyklínováním spár, s provedením lože tl. 50 mm z kameniva těženého</t>
  </si>
  <si>
    <t>508860022</t>
  </si>
  <si>
    <t>https://podminky.urs.cz/item/CS_URS_2024_02/594111114</t>
  </si>
  <si>
    <t>Stávající skladba: kamenné dlaždice spárované vápenocementovou maltou (spárování již ve velmi špatném stavu) kladené do kamenné prosívky tl. 100 mm.</t>
  </si>
  <si>
    <t>Nová skladba: - Stávající plochá dlažba – vnější povrch kolem kaple – okapový chodník (odtokový žlábek) – celkové rozebrání a znovuosazení</t>
  </si>
  <si>
    <t xml:space="preserve">Kamenné ploché dlaždice - štětové kladení dle stávajícího vzoru – ve spádu </t>
  </si>
  <si>
    <t>+ spárování vápennou maltou 30-50mm</t>
  </si>
  <si>
    <t>- maltové lože (z ostrého říčního písku)         80 mm</t>
  </si>
  <si>
    <t>- geotextilie 300 g/m2</t>
  </si>
  <si>
    <t>- štěrkopískový podsyp (tl. bude upravena v součinnosti s archeology)      100-150 mm</t>
  </si>
  <si>
    <t xml:space="preserve">-rostlý terén </t>
  </si>
  <si>
    <t xml:space="preserve">Odborné rozebírání dlažby s maximální šetrností s vědomím jejího druhotného použití – dlažba bude očištěna, paletována a uložena na místo určené </t>
  </si>
  <si>
    <t>investora – BUDE OPĚTOVNĚ POUŽITA.</t>
  </si>
  <si>
    <t>599632111R</t>
  </si>
  <si>
    <t>Vyplnění spár dlažby (přídlažby) z lomového kamene v jakémkoliv sklonu plochy a jakékoliv tloušťky vápennou maltou se zatřením</t>
  </si>
  <si>
    <t>-2066098465</t>
  </si>
  <si>
    <t>919726122</t>
  </si>
  <si>
    <t>Geotextilie netkaná pro ochranu, separaci nebo filtraci měrná hmotnost přes 200 do 300 g/m2</t>
  </si>
  <si>
    <t>-621950964</t>
  </si>
  <si>
    <t>https://podminky.urs.cz/item/CS_URS_2024_02/919726122</t>
  </si>
  <si>
    <t>979071111</t>
  </si>
  <si>
    <t>Očištění vybouraných dlažebních kostek od spojovacího materiálu, s uložením očištěných kostek na skládku, s odklizením odpadových hmot na hromady a s odklizením vybouraných kostek na vzdálenost do 3 m velkých, s původním vyplněním spár kamenivem těženým</t>
  </si>
  <si>
    <t>91800925</t>
  </si>
  <si>
    <t>https://podminky.urs.cz/item/CS_URS_2024_02/979071111</t>
  </si>
  <si>
    <t>997013151</t>
  </si>
  <si>
    <t>Vnitrostaveništní doprava suti a vybouraných hmot vodorovně do 50 m s naložením s omezením mechanizace pro budovy a haly výšky do 6 m</t>
  </si>
  <si>
    <t>84531252</t>
  </si>
  <si>
    <t>https://podminky.urs.cz/item/CS_URS_2024_02/997013151</t>
  </si>
  <si>
    <t>997013157</t>
  </si>
  <si>
    <t>Vnitrostaveništní doprava suti a vybouraných hmot vodorovně do 50 m s naložením s omezením mechanizace pro budovy a haly výšky přes 21 do 24 m</t>
  </si>
  <si>
    <t>2001185081</t>
  </si>
  <si>
    <t>https://podminky.urs.cz/item/CS_URS_2024_02/997013157</t>
  </si>
  <si>
    <t>1113780777</t>
  </si>
  <si>
    <t>459471042</t>
  </si>
  <si>
    <t>9,36*30 'Přepočtené koeficientem množství</t>
  </si>
  <si>
    <t>997013873</t>
  </si>
  <si>
    <t>-1320415747</t>
  </si>
  <si>
    <t>https://podminky.urs.cz/item/CS_URS_2024_02/997013873</t>
  </si>
  <si>
    <t>998223011</t>
  </si>
  <si>
    <t>Přesun hmot pro pozemní komunikace s krytem dlážděným dopravní vzdálenost do 200 m jakékoliv délky objektu</t>
  </si>
  <si>
    <t>89207045</t>
  </si>
  <si>
    <t>https://podminky.urs.cz/item/CS_URS_2024_02/998223011</t>
  </si>
  <si>
    <t>HZS2492</t>
  </si>
  <si>
    <t>Hodinové zúčtovací sazby profesí PSV zednické výpomoci a pomocné práce PSV pomocný dělník PSV</t>
  </si>
  <si>
    <t>-1260332144</t>
  </si>
  <si>
    <t>https://podminky.urs.cz/item/CS_URS_2024_02/HZS2492</t>
  </si>
  <si>
    <t>stavební přípomoce</t>
  </si>
  <si>
    <t>000 - VON - Vedlější a ostatní náklady stavby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</si>
  <si>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</si>
  <si>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</si>
  <si>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</si>
  <si>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</si>
  <si>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</si>
  <si>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</si>
  <si>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</si>
  <si>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</si>
  <si>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</si>
  <si>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011314000</t>
  </si>
  <si>
    <t>Archeologický dohled</t>
  </si>
  <si>
    <t>1024</t>
  </si>
  <si>
    <t>-195897624</t>
  </si>
  <si>
    <t>https://podminky.urs.cz/item/CS_URS_2024_02/011314000</t>
  </si>
  <si>
    <t>011324000</t>
  </si>
  <si>
    <t>Archeologický průzkum</t>
  </si>
  <si>
    <t>-570616750</t>
  </si>
  <si>
    <t>https://podminky.urs.cz/item/CS_URS_2024_02/011324000</t>
  </si>
  <si>
    <t>011544000</t>
  </si>
  <si>
    <t>Průzkum restaurátorský</t>
  </si>
  <si>
    <t>2028284504</t>
  </si>
  <si>
    <t>https://podminky.urs.cz/item/CS_URS_2024_02/011544000</t>
  </si>
  <si>
    <t>011544001R</t>
  </si>
  <si>
    <t>Restaurátorský průzkum omítek</t>
  </si>
  <si>
    <t>-202252453</t>
  </si>
  <si>
    <t>013244000</t>
  </si>
  <si>
    <t>Dokumentace pro provádění stavby</t>
  </si>
  <si>
    <t>-1303756986</t>
  </si>
  <si>
    <t>https://podminky.urs.cz/item/CS_URS_2024_02/013244000</t>
  </si>
  <si>
    <t>013254000</t>
  </si>
  <si>
    <t>Dokumentace skutečného provedení stavby</t>
  </si>
  <si>
    <t>1851906090</t>
  </si>
  <si>
    <t>https://podminky.urs.cz/item/CS_URS_2024_02/013254000</t>
  </si>
  <si>
    <t>VRN3</t>
  </si>
  <si>
    <t>Zařízení staveniště</t>
  </si>
  <si>
    <t>030001000</t>
  </si>
  <si>
    <t>1426697618</t>
  </si>
  <si>
    <t>https://podminky.urs.cz/item/CS_URS_2024_02/030001000</t>
  </si>
  <si>
    <t>032503000</t>
  </si>
  <si>
    <t>Skládky na staveništi</t>
  </si>
  <si>
    <t>1815088570</t>
  </si>
  <si>
    <t>https://podminky.urs.cz/item/CS_URS_2024_02/032503000</t>
  </si>
  <si>
    <t>032903000</t>
  </si>
  <si>
    <t>Náklady na provoz a údržbu vybavení staveniště</t>
  </si>
  <si>
    <t>272698535</t>
  </si>
  <si>
    <t>https://podminky.urs.cz/item/CS_URS_2024_02/032903000</t>
  </si>
  <si>
    <t>VRN4</t>
  </si>
  <si>
    <t>Inženýrská činnost</t>
  </si>
  <si>
    <t>041103000</t>
  </si>
  <si>
    <t>Autorský dozor projektanta</t>
  </si>
  <si>
    <t>-1087144292</t>
  </si>
  <si>
    <t>https://podminky.urs.cz/item/CS_URS_2024_02/041103000</t>
  </si>
  <si>
    <t>041203000</t>
  </si>
  <si>
    <t>Technický dozor investora</t>
  </si>
  <si>
    <t>224208424</t>
  </si>
  <si>
    <t>https://podminky.urs.cz/item/CS_URS_2024_02/041203000</t>
  </si>
  <si>
    <t>041403000</t>
  </si>
  <si>
    <t>Koordinátor BOZP na staveništi</t>
  </si>
  <si>
    <t>5647350</t>
  </si>
  <si>
    <t>https://podminky.urs.cz/item/CS_URS_2024_02/041403000</t>
  </si>
  <si>
    <t>042503000</t>
  </si>
  <si>
    <t>Plán BOZP na staveništi</t>
  </si>
  <si>
    <t>-102716978</t>
  </si>
  <si>
    <t>https://podminky.urs.cz/item/CS_URS_2024_02/042503000</t>
  </si>
  <si>
    <t>042703000</t>
  </si>
  <si>
    <t>Technické požadavky na výrobky</t>
  </si>
  <si>
    <t>978963629</t>
  </si>
  <si>
    <t>https://podminky.urs.cz/item/CS_URS_2024_02/042703000</t>
  </si>
  <si>
    <t>042703001R</t>
  </si>
  <si>
    <t xml:space="preserve">Předkládání vzorků pro odsouhlasení </t>
  </si>
  <si>
    <t>-466283573</t>
  </si>
  <si>
    <t>043103000</t>
  </si>
  <si>
    <t>Zkoušky bez rozlišení</t>
  </si>
  <si>
    <t>265041378</t>
  </si>
  <si>
    <t>https://podminky.urs.cz/item/CS_URS_2024_02/043103000</t>
  </si>
  <si>
    <t>Poznámka k položce:_x000D_
sondy</t>
  </si>
  <si>
    <t>043203000</t>
  </si>
  <si>
    <t>Měření, monitoring, rozbory bez rozlišení</t>
  </si>
  <si>
    <t>-568638748</t>
  </si>
  <si>
    <t>https://podminky.urs.cz/item/CS_URS_2024_02/043203000</t>
  </si>
  <si>
    <t>Poznámka k položce:_x000D_
Měření vlhkosti</t>
  </si>
  <si>
    <t>045203000</t>
  </si>
  <si>
    <t>Kompletační činnost</t>
  </si>
  <si>
    <t>-1205772246</t>
  </si>
  <si>
    <t>https://podminky.urs.cz/item/CS_URS_2024_02/045203000</t>
  </si>
  <si>
    <t>045303000</t>
  </si>
  <si>
    <t>Koordinační činnost</t>
  </si>
  <si>
    <t>-15434570</t>
  </si>
  <si>
    <t>https://podminky.urs.cz/item/CS_URS_2024_02/045303000</t>
  </si>
  <si>
    <t>VRN9</t>
  </si>
  <si>
    <t>Ostatní náklady</t>
  </si>
  <si>
    <t>091404000</t>
  </si>
  <si>
    <t>Práce na památkovém objektu</t>
  </si>
  <si>
    <t>-1421607617</t>
  </si>
  <si>
    <t>https://podminky.urs.cz/item/CS_URS_2024_02/091404000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</si>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</sst>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9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3" fillId="4" borderId="9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5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3" xfId="0" applyNumberFormat="1" applyFont="1" applyBorder="1"/>
    <xf numFmtId="166" fontId="34" fillId="0" borderId="14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3" xfId="0" applyFont="1" applyBorder="1" applyAlignment="1">
      <alignment horizontal="center" vertical="center"/>
    </xf>
    <xf numFmtId="49" fontId="23" fillId="0" borderId="23" xfId="0" applyNumberFormat="1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center" vertical="center" wrapText="1"/>
    </xf>
    <xf numFmtId="167" fontId="23" fillId="0" borderId="23" xfId="0" applyNumberFormat="1" applyFont="1" applyBorder="1" applyAlignment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6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9" fillId="0" borderId="0" xfId="0" applyFont="1" applyAlignment="1">
      <alignment vertical="center" wrapText="1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40" fillId="0" borderId="23" xfId="0" applyFont="1" applyBorder="1" applyAlignment="1">
      <alignment horizontal="center" vertical="center"/>
    </xf>
    <xf numFmtId="49" fontId="40" fillId="0" borderId="23" xfId="0" applyNumberFormat="1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center" vertical="center" wrapText="1"/>
    </xf>
    <xf numFmtId="167" fontId="40" fillId="0" borderId="23" xfId="0" applyNumberFormat="1" applyFont="1" applyBorder="1" applyAlignment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/>
    </xf>
    <xf numFmtId="0" fontId="23" fillId="4" borderId="8" xfId="0" applyFont="1" applyFill="1" applyBorder="1" applyAlignment="1">
      <alignment horizontal="right" vertical="center"/>
    </xf>
    <xf numFmtId="0" fontId="23" fillId="4" borderId="8" xfId="0" applyFont="1" applyFill="1" applyBorder="1" applyAlignment="1">
      <alignment horizontal="center" vertical="center"/>
    </xf>
    <xf numFmtId="4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9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  <xf numFmtId="0" fontId="0" fillId="0" borderId="0" xfId="0" applyAlignment="1"/>
    <xf numFmtId="0" fontId="13" fillId="0" borderId="24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7" xfId="0" applyFont="1" applyBorder="1" applyAlignment="1">
      <alignment vertical="center" wrapText="1"/>
    </xf>
    <xf numFmtId="0" fontId="13" fillId="0" borderId="28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13" fillId="0" borderId="1" xfId="0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27" xfId="0" applyFont="1" applyBorder="1" applyAlignment="1">
      <alignment vertical="top"/>
    </xf>
    <xf numFmtId="0" fontId="13" fillId="0" borderId="28" xfId="0" applyFont="1" applyBorder="1" applyAlignment="1">
      <alignment vertical="top"/>
    </xf>
    <xf numFmtId="0" fontId="13" fillId="0" borderId="30" xfId="0" applyFont="1" applyBorder="1" applyAlignment="1">
      <alignment vertical="top"/>
    </xf>
    <xf numFmtId="0" fontId="13" fillId="0" borderId="29" xfId="0" applyFont="1" applyBorder="1" applyAlignment="1">
      <alignment vertical="top"/>
    </xf>
    <xf numFmtId="0" fontId="13" fillId="0" borderId="31" xfId="0" applyFont="1" applyBorder="1" applyAlignment="1">
      <alignment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97013501" TargetMode="External"/><Relationship Id="rId13" Type="http://schemas.openxmlformats.org/officeDocument/2006/relationships/hyperlink" Target="https://podminky.urs.cz/item/CS_URS_2024_02/782994922" TargetMode="External"/><Relationship Id="rId3" Type="http://schemas.openxmlformats.org/officeDocument/2006/relationships/hyperlink" Target="https://podminky.urs.cz/item/CS_URS_2024_02/985142111" TargetMode="External"/><Relationship Id="rId7" Type="http://schemas.openxmlformats.org/officeDocument/2006/relationships/hyperlink" Target="https://podminky.urs.cz/item/CS_URS_2024_02/997013322" TargetMode="External"/><Relationship Id="rId12" Type="http://schemas.openxmlformats.org/officeDocument/2006/relationships/hyperlink" Target="https://podminky.urs.cz/item/CS_URS_2024_02/998012114" TargetMode="External"/><Relationship Id="rId17" Type="http://schemas.openxmlformats.org/officeDocument/2006/relationships/drawing" Target="../drawings/drawing2.xml"/><Relationship Id="rId2" Type="http://schemas.openxmlformats.org/officeDocument/2006/relationships/hyperlink" Target="https://podminky.urs.cz/item/CS_URS_2024_02/938121111" TargetMode="External"/><Relationship Id="rId16" Type="http://schemas.openxmlformats.org/officeDocument/2006/relationships/hyperlink" Target="https://podminky.urs.cz/item/CS_URS_2024_02/HZS1302" TargetMode="External"/><Relationship Id="rId1" Type="http://schemas.openxmlformats.org/officeDocument/2006/relationships/hyperlink" Target="https://podminky.urs.cz/item/CS_URS_2024_02/629995103" TargetMode="External"/><Relationship Id="rId6" Type="http://schemas.openxmlformats.org/officeDocument/2006/relationships/hyperlink" Target="https://podminky.urs.cz/item/CS_URS_2024_02/997013312" TargetMode="External"/><Relationship Id="rId11" Type="http://schemas.openxmlformats.org/officeDocument/2006/relationships/hyperlink" Target="https://podminky.urs.cz/item/CS_URS_2024_02/998012109" TargetMode="External"/><Relationship Id="rId5" Type="http://schemas.openxmlformats.org/officeDocument/2006/relationships/hyperlink" Target="https://podminky.urs.cz/item/CS_URS_2024_02/997013155" TargetMode="External"/><Relationship Id="rId15" Type="http://schemas.openxmlformats.org/officeDocument/2006/relationships/hyperlink" Target="https://podminky.urs.cz/item/CS_URS_2024_02/998782192" TargetMode="External"/><Relationship Id="rId10" Type="http://schemas.openxmlformats.org/officeDocument/2006/relationships/hyperlink" Target="https://podminky.urs.cz/item/CS_URS_2024_02/997013863" TargetMode="External"/><Relationship Id="rId4" Type="http://schemas.openxmlformats.org/officeDocument/2006/relationships/hyperlink" Target="https://podminky.urs.cz/item/CS_URS_2024_02/985231111" TargetMode="External"/><Relationship Id="rId9" Type="http://schemas.openxmlformats.org/officeDocument/2006/relationships/hyperlink" Target="https://podminky.urs.cz/item/CS_URS_2024_02/997013509" TargetMode="External"/><Relationship Id="rId14" Type="http://schemas.openxmlformats.org/officeDocument/2006/relationships/hyperlink" Target="https://podminky.urs.cz/item/CS_URS_2024_02/99878211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41111311" TargetMode="External"/><Relationship Id="rId13" Type="http://schemas.openxmlformats.org/officeDocument/2006/relationships/hyperlink" Target="https://podminky.urs.cz/item/CS_URS_2024_02/993111111" TargetMode="External"/><Relationship Id="rId18" Type="http://schemas.openxmlformats.org/officeDocument/2006/relationships/hyperlink" Target="https://podminky.urs.cz/item/CS_URS_2024_02/997013501" TargetMode="External"/><Relationship Id="rId26" Type="http://schemas.openxmlformats.org/officeDocument/2006/relationships/hyperlink" Target="https://podminky.urs.cz/item/CS_URS_2024_02/HZS1302" TargetMode="External"/><Relationship Id="rId3" Type="http://schemas.openxmlformats.org/officeDocument/2006/relationships/hyperlink" Target="https://podminky.urs.cz/item/CS_URS_2024_02/622135090" TargetMode="External"/><Relationship Id="rId21" Type="http://schemas.openxmlformats.org/officeDocument/2006/relationships/hyperlink" Target="https://podminky.urs.cz/item/CS_URS_2024_02/998012110" TargetMode="External"/><Relationship Id="rId7" Type="http://schemas.openxmlformats.org/officeDocument/2006/relationships/hyperlink" Target="https://podminky.urs.cz/item/CS_URS_2024_02/941111211" TargetMode="External"/><Relationship Id="rId12" Type="http://schemas.openxmlformats.org/officeDocument/2006/relationships/hyperlink" Target="https://podminky.urs.cz/item/CS_URS_2024_02/985231111" TargetMode="External"/><Relationship Id="rId17" Type="http://schemas.openxmlformats.org/officeDocument/2006/relationships/hyperlink" Target="https://podminky.urs.cz/item/CS_URS_2024_02/997013322" TargetMode="External"/><Relationship Id="rId25" Type="http://schemas.openxmlformats.org/officeDocument/2006/relationships/hyperlink" Target="https://podminky.urs.cz/item/CS_URS_2024_02/783827427" TargetMode="External"/><Relationship Id="rId2" Type="http://schemas.openxmlformats.org/officeDocument/2006/relationships/hyperlink" Target="https://podminky.urs.cz/item/CS_URS_2024_02/622135000" TargetMode="External"/><Relationship Id="rId16" Type="http://schemas.openxmlformats.org/officeDocument/2006/relationships/hyperlink" Target="https://podminky.urs.cz/item/CS_URS_2024_02/997013312" TargetMode="External"/><Relationship Id="rId20" Type="http://schemas.openxmlformats.org/officeDocument/2006/relationships/hyperlink" Target="https://podminky.urs.cz/item/CS_URS_2024_02/997013863" TargetMode="External"/><Relationship Id="rId1" Type="http://schemas.openxmlformats.org/officeDocument/2006/relationships/hyperlink" Target="https://podminky.urs.cz/item/CS_URS_2024_02/622131100" TargetMode="External"/><Relationship Id="rId6" Type="http://schemas.openxmlformats.org/officeDocument/2006/relationships/hyperlink" Target="https://podminky.urs.cz/item/CS_URS_2024_02/941111111" TargetMode="External"/><Relationship Id="rId11" Type="http://schemas.openxmlformats.org/officeDocument/2006/relationships/hyperlink" Target="https://podminky.urs.cz/item/CS_URS_2024_02/985142111" TargetMode="External"/><Relationship Id="rId24" Type="http://schemas.openxmlformats.org/officeDocument/2006/relationships/hyperlink" Target="https://podminky.urs.cz/item/CS_URS_2024_02/783823137" TargetMode="External"/><Relationship Id="rId5" Type="http://schemas.openxmlformats.org/officeDocument/2006/relationships/hyperlink" Target="https://podminky.urs.cz/item/CS_URS_2024_02/629999001" TargetMode="External"/><Relationship Id="rId15" Type="http://schemas.openxmlformats.org/officeDocument/2006/relationships/hyperlink" Target="https://podminky.urs.cz/item/CS_URS_2024_02/997013154" TargetMode="External"/><Relationship Id="rId23" Type="http://schemas.openxmlformats.org/officeDocument/2006/relationships/hyperlink" Target="https://podminky.urs.cz/item/CS_URS_2024_02/783801403" TargetMode="External"/><Relationship Id="rId10" Type="http://schemas.openxmlformats.org/officeDocument/2006/relationships/hyperlink" Target="https://podminky.urs.cz/item/CS_URS_2024_02/978036191" TargetMode="External"/><Relationship Id="rId19" Type="http://schemas.openxmlformats.org/officeDocument/2006/relationships/hyperlink" Target="https://podminky.urs.cz/item/CS_URS_2024_02/997013509" TargetMode="External"/><Relationship Id="rId4" Type="http://schemas.openxmlformats.org/officeDocument/2006/relationships/hyperlink" Target="https://podminky.urs.cz/item/CS_URS_2024_02/629995103" TargetMode="External"/><Relationship Id="rId9" Type="http://schemas.openxmlformats.org/officeDocument/2006/relationships/hyperlink" Target="https://podminky.urs.cz/item/CS_URS_2024_02/941111811" TargetMode="External"/><Relationship Id="rId14" Type="http://schemas.openxmlformats.org/officeDocument/2006/relationships/hyperlink" Target="https://podminky.urs.cz/item/CS_URS_2024_02/993111119" TargetMode="External"/><Relationship Id="rId22" Type="http://schemas.openxmlformats.org/officeDocument/2006/relationships/hyperlink" Target="https://podminky.urs.cz/item/CS_URS_2024_02/998012114" TargetMode="External"/><Relationship Id="rId27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98741103" TargetMode="External"/><Relationship Id="rId13" Type="http://schemas.openxmlformats.org/officeDocument/2006/relationships/hyperlink" Target="https://podminky.urs.cz/item/CS_URS_2024_02/468081214" TargetMode="External"/><Relationship Id="rId18" Type="http://schemas.openxmlformats.org/officeDocument/2006/relationships/hyperlink" Target="https://podminky.urs.cz/item/CS_URS_2024_02/469972121" TargetMode="External"/><Relationship Id="rId3" Type="http://schemas.openxmlformats.org/officeDocument/2006/relationships/hyperlink" Target="https://podminky.urs.cz/item/CS_URS_2024_02/210220302" TargetMode="External"/><Relationship Id="rId21" Type="http://schemas.openxmlformats.org/officeDocument/2006/relationships/hyperlink" Target="https://podminky.urs.cz/item/CS_URS_2024_02/HZS2232" TargetMode="External"/><Relationship Id="rId7" Type="http://schemas.openxmlformats.org/officeDocument/2006/relationships/hyperlink" Target="https://podminky.urs.cz/item/CS_URS_2024_02/741810001" TargetMode="External"/><Relationship Id="rId12" Type="http://schemas.openxmlformats.org/officeDocument/2006/relationships/hyperlink" Target="https://podminky.urs.cz/item/CS_URS_2024_02/460941211" TargetMode="External"/><Relationship Id="rId17" Type="http://schemas.openxmlformats.org/officeDocument/2006/relationships/hyperlink" Target="https://podminky.urs.cz/item/CS_URS_2024_02/469972111" TargetMode="External"/><Relationship Id="rId2" Type="http://schemas.openxmlformats.org/officeDocument/2006/relationships/hyperlink" Target="https://podminky.urs.cz/item/CS_URS_2024_02/741231012" TargetMode="External"/><Relationship Id="rId16" Type="http://schemas.openxmlformats.org/officeDocument/2006/relationships/hyperlink" Target="https://podminky.urs.cz/item/CS_URS_2024_02/469971121" TargetMode="External"/><Relationship Id="rId20" Type="http://schemas.openxmlformats.org/officeDocument/2006/relationships/hyperlink" Target="https://podminky.urs.cz/item/CS_URS_2024_02/580105062" TargetMode="External"/><Relationship Id="rId1" Type="http://schemas.openxmlformats.org/officeDocument/2006/relationships/hyperlink" Target="https://podminky.urs.cz/item/CS_URS_2024_02/210220301" TargetMode="External"/><Relationship Id="rId6" Type="http://schemas.openxmlformats.org/officeDocument/2006/relationships/hyperlink" Target="https://podminky.urs.cz/item/CS_URS_2024_02/210220361" TargetMode="External"/><Relationship Id="rId11" Type="http://schemas.openxmlformats.org/officeDocument/2006/relationships/hyperlink" Target="https://podminky.urs.cz/item/CS_URS_2024_02/460481142" TargetMode="External"/><Relationship Id="rId5" Type="http://schemas.openxmlformats.org/officeDocument/2006/relationships/hyperlink" Target="https://podminky.urs.cz/item/CS_URS_2024_02/210220021" TargetMode="External"/><Relationship Id="rId15" Type="http://schemas.openxmlformats.org/officeDocument/2006/relationships/hyperlink" Target="https://podminky.urs.cz/item/CS_URS_2024_02/469971111" TargetMode="External"/><Relationship Id="rId10" Type="http://schemas.openxmlformats.org/officeDocument/2006/relationships/hyperlink" Target="https://podminky.urs.cz/item/CS_URS_2024_02/460431184" TargetMode="External"/><Relationship Id="rId19" Type="http://schemas.openxmlformats.org/officeDocument/2006/relationships/hyperlink" Target="https://podminky.urs.cz/item/CS_URS_2024_02/997013631" TargetMode="External"/><Relationship Id="rId4" Type="http://schemas.openxmlformats.org/officeDocument/2006/relationships/hyperlink" Target="https://podminky.urs.cz/item/CS_URS_2024_02/210220002" TargetMode="External"/><Relationship Id="rId9" Type="http://schemas.openxmlformats.org/officeDocument/2006/relationships/hyperlink" Target="https://podminky.urs.cz/item/CS_URS_2024_02/460161174" TargetMode="External"/><Relationship Id="rId14" Type="http://schemas.openxmlformats.org/officeDocument/2006/relationships/hyperlink" Target="https://podminky.urs.cz/item/CS_URS_2024_02/468101111" TargetMode="External"/><Relationship Id="rId2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71111103" TargetMode="External"/><Relationship Id="rId13" Type="http://schemas.openxmlformats.org/officeDocument/2006/relationships/hyperlink" Target="https://podminky.urs.cz/item/CS_URS_2024_02/212572111" TargetMode="External"/><Relationship Id="rId18" Type="http://schemas.openxmlformats.org/officeDocument/2006/relationships/hyperlink" Target="https://podminky.urs.cz/item/CS_URS_2024_02/919726122" TargetMode="External"/><Relationship Id="rId26" Type="http://schemas.openxmlformats.org/officeDocument/2006/relationships/hyperlink" Target="https://podminky.urs.cz/item/CS_URS_2024_02/HZS2492" TargetMode="External"/><Relationship Id="rId3" Type="http://schemas.openxmlformats.org/officeDocument/2006/relationships/hyperlink" Target="https://podminky.urs.cz/item/CS_URS_2024_02/122211101" TargetMode="External"/><Relationship Id="rId21" Type="http://schemas.openxmlformats.org/officeDocument/2006/relationships/hyperlink" Target="https://podminky.urs.cz/item/CS_URS_2024_02/997013157" TargetMode="External"/><Relationship Id="rId7" Type="http://schemas.openxmlformats.org/officeDocument/2006/relationships/hyperlink" Target="https://podminky.urs.cz/item/CS_URS_2024_02/162751119" TargetMode="External"/><Relationship Id="rId12" Type="http://schemas.openxmlformats.org/officeDocument/2006/relationships/hyperlink" Target="https://podminky.urs.cz/item/CS_URS_2024_02/211971121" TargetMode="External"/><Relationship Id="rId17" Type="http://schemas.openxmlformats.org/officeDocument/2006/relationships/hyperlink" Target="https://podminky.urs.cz/item/CS_URS_2024_02/594111114" TargetMode="External"/><Relationship Id="rId25" Type="http://schemas.openxmlformats.org/officeDocument/2006/relationships/hyperlink" Target="https://podminky.urs.cz/item/CS_URS_2024_02/998223011" TargetMode="External"/><Relationship Id="rId2" Type="http://schemas.openxmlformats.org/officeDocument/2006/relationships/hyperlink" Target="https://podminky.urs.cz/item/CS_URS_2024_02/113107111" TargetMode="External"/><Relationship Id="rId16" Type="http://schemas.openxmlformats.org/officeDocument/2006/relationships/hyperlink" Target="https://podminky.urs.cz/item/CS_URS_2024_02/564951111" TargetMode="External"/><Relationship Id="rId20" Type="http://schemas.openxmlformats.org/officeDocument/2006/relationships/hyperlink" Target="https://podminky.urs.cz/item/CS_URS_2024_02/997013151" TargetMode="External"/><Relationship Id="rId1" Type="http://schemas.openxmlformats.org/officeDocument/2006/relationships/hyperlink" Target="https://podminky.urs.cz/item/CS_URS_2024_02/113105112" TargetMode="External"/><Relationship Id="rId6" Type="http://schemas.openxmlformats.org/officeDocument/2006/relationships/hyperlink" Target="https://podminky.urs.cz/item/CS_URS_2024_02/162751117" TargetMode="External"/><Relationship Id="rId11" Type="http://schemas.openxmlformats.org/officeDocument/2006/relationships/hyperlink" Target="https://podminky.urs.cz/item/CS_URS_2024_02/211571111" TargetMode="External"/><Relationship Id="rId24" Type="http://schemas.openxmlformats.org/officeDocument/2006/relationships/hyperlink" Target="https://podminky.urs.cz/item/CS_URS_2024_02/997013873" TargetMode="External"/><Relationship Id="rId5" Type="http://schemas.openxmlformats.org/officeDocument/2006/relationships/hyperlink" Target="https://podminky.urs.cz/item/CS_URS_2024_02/162211319" TargetMode="External"/><Relationship Id="rId15" Type="http://schemas.openxmlformats.org/officeDocument/2006/relationships/hyperlink" Target="https://podminky.urs.cz/item/CS_URS_2024_02/564752111" TargetMode="External"/><Relationship Id="rId23" Type="http://schemas.openxmlformats.org/officeDocument/2006/relationships/hyperlink" Target="https://podminky.urs.cz/item/CS_URS_2024_02/997013509" TargetMode="External"/><Relationship Id="rId10" Type="http://schemas.openxmlformats.org/officeDocument/2006/relationships/hyperlink" Target="https://podminky.urs.cz/item/CS_URS_2024_02/181912112" TargetMode="External"/><Relationship Id="rId19" Type="http://schemas.openxmlformats.org/officeDocument/2006/relationships/hyperlink" Target="https://podminky.urs.cz/item/CS_URS_2024_02/979071111" TargetMode="External"/><Relationship Id="rId4" Type="http://schemas.openxmlformats.org/officeDocument/2006/relationships/hyperlink" Target="https://podminky.urs.cz/item/CS_URS_2024_02/162211311" TargetMode="External"/><Relationship Id="rId9" Type="http://schemas.openxmlformats.org/officeDocument/2006/relationships/hyperlink" Target="https://podminky.urs.cz/item/CS_URS_2024_02/171201231" TargetMode="External"/><Relationship Id="rId14" Type="http://schemas.openxmlformats.org/officeDocument/2006/relationships/hyperlink" Target="https://podminky.urs.cz/item/CS_URS_2024_02/212755214" TargetMode="External"/><Relationship Id="rId22" Type="http://schemas.openxmlformats.org/officeDocument/2006/relationships/hyperlink" Target="https://podminky.urs.cz/item/CS_URS_2024_02/997013501" TargetMode="External"/><Relationship Id="rId27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032903000" TargetMode="External"/><Relationship Id="rId13" Type="http://schemas.openxmlformats.org/officeDocument/2006/relationships/hyperlink" Target="https://podminky.urs.cz/item/CS_URS_2024_02/042703000" TargetMode="External"/><Relationship Id="rId18" Type="http://schemas.openxmlformats.org/officeDocument/2006/relationships/hyperlink" Target="https://podminky.urs.cz/item/CS_URS_2024_02/091404000" TargetMode="External"/><Relationship Id="rId3" Type="http://schemas.openxmlformats.org/officeDocument/2006/relationships/hyperlink" Target="https://podminky.urs.cz/item/CS_URS_2024_02/011544000" TargetMode="External"/><Relationship Id="rId7" Type="http://schemas.openxmlformats.org/officeDocument/2006/relationships/hyperlink" Target="https://podminky.urs.cz/item/CS_URS_2024_02/032503000" TargetMode="External"/><Relationship Id="rId12" Type="http://schemas.openxmlformats.org/officeDocument/2006/relationships/hyperlink" Target="https://podminky.urs.cz/item/CS_URS_2024_02/042503000" TargetMode="External"/><Relationship Id="rId17" Type="http://schemas.openxmlformats.org/officeDocument/2006/relationships/hyperlink" Target="https://podminky.urs.cz/item/CS_URS_2024_02/045303000" TargetMode="External"/><Relationship Id="rId2" Type="http://schemas.openxmlformats.org/officeDocument/2006/relationships/hyperlink" Target="https://podminky.urs.cz/item/CS_URS_2024_02/011324000" TargetMode="External"/><Relationship Id="rId16" Type="http://schemas.openxmlformats.org/officeDocument/2006/relationships/hyperlink" Target="https://podminky.urs.cz/item/CS_URS_2024_02/045203000" TargetMode="External"/><Relationship Id="rId1" Type="http://schemas.openxmlformats.org/officeDocument/2006/relationships/hyperlink" Target="https://podminky.urs.cz/item/CS_URS_2024_02/011314000" TargetMode="External"/><Relationship Id="rId6" Type="http://schemas.openxmlformats.org/officeDocument/2006/relationships/hyperlink" Target="https://podminky.urs.cz/item/CS_URS_2024_02/030001000" TargetMode="External"/><Relationship Id="rId11" Type="http://schemas.openxmlformats.org/officeDocument/2006/relationships/hyperlink" Target="https://podminky.urs.cz/item/CS_URS_2024_02/041403000" TargetMode="External"/><Relationship Id="rId5" Type="http://schemas.openxmlformats.org/officeDocument/2006/relationships/hyperlink" Target="https://podminky.urs.cz/item/CS_URS_2024_02/013254000" TargetMode="External"/><Relationship Id="rId15" Type="http://schemas.openxmlformats.org/officeDocument/2006/relationships/hyperlink" Target="https://podminky.urs.cz/item/CS_URS_2024_02/043203000" TargetMode="External"/><Relationship Id="rId10" Type="http://schemas.openxmlformats.org/officeDocument/2006/relationships/hyperlink" Target="https://podminky.urs.cz/item/CS_URS_2024_02/041203000" TargetMode="External"/><Relationship Id="rId19" Type="http://schemas.openxmlformats.org/officeDocument/2006/relationships/drawing" Target="../drawings/drawing6.xml"/><Relationship Id="rId4" Type="http://schemas.openxmlformats.org/officeDocument/2006/relationships/hyperlink" Target="https://podminky.urs.cz/item/CS_URS_2024_02/013244000" TargetMode="External"/><Relationship Id="rId9" Type="http://schemas.openxmlformats.org/officeDocument/2006/relationships/hyperlink" Target="https://podminky.urs.cz/item/CS_URS_2024_02/041103000" TargetMode="External"/><Relationship Id="rId14" Type="http://schemas.openxmlformats.org/officeDocument/2006/relationships/hyperlink" Target="https://podminky.urs.cz/item/CS_URS_2024_02/043103000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3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296"/>
      <c r="AS2" s="296"/>
      <c r="AT2" s="296"/>
      <c r="AU2" s="296"/>
      <c r="AV2" s="296"/>
      <c r="AW2" s="296"/>
      <c r="AX2" s="296"/>
      <c r="AY2" s="296"/>
      <c r="AZ2" s="296"/>
      <c r="BA2" s="296"/>
      <c r="BB2" s="296"/>
      <c r="BC2" s="296"/>
      <c r="BD2" s="296"/>
      <c r="BE2" s="296"/>
      <c r="BS2" s="18" t="s">
        <v>6</v>
      </c>
      <c r="BT2" s="18" t="s">
        <v>7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269" t="s">
        <v>14</v>
      </c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6"/>
      <c r="AC5" s="296"/>
      <c r="AD5" s="296"/>
      <c r="AE5" s="296"/>
      <c r="AF5" s="296"/>
      <c r="AG5" s="296"/>
      <c r="AH5" s="296"/>
      <c r="AI5" s="296"/>
      <c r="AJ5" s="296"/>
      <c r="AK5" s="296"/>
      <c r="AL5" s="296"/>
      <c r="AM5" s="296"/>
      <c r="AN5" s="296"/>
      <c r="AO5" s="296"/>
      <c r="AR5" s="21"/>
      <c r="BE5" s="266" t="s">
        <v>15</v>
      </c>
      <c r="BS5" s="18" t="s">
        <v>6</v>
      </c>
    </row>
    <row r="6" spans="1:74" ht="36.950000000000003" customHeight="1">
      <c r="B6" s="21"/>
      <c r="D6" s="27" t="s">
        <v>16</v>
      </c>
      <c r="K6" s="270" t="s">
        <v>17</v>
      </c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296"/>
      <c r="AJ6" s="296"/>
      <c r="AK6" s="296"/>
      <c r="AL6" s="296"/>
      <c r="AM6" s="296"/>
      <c r="AN6" s="296"/>
      <c r="AO6" s="296"/>
      <c r="AR6" s="21"/>
      <c r="BE6" s="267"/>
      <c r="BS6" s="18" t="s">
        <v>6</v>
      </c>
    </row>
    <row r="7" spans="1:74" ht="12" customHeight="1">
      <c r="B7" s="21"/>
      <c r="D7" s="28" t="s">
        <v>18</v>
      </c>
      <c r="K7" s="26" t="s">
        <v>19</v>
      </c>
      <c r="AK7" s="28" t="s">
        <v>20</v>
      </c>
      <c r="AN7" s="26" t="s">
        <v>21</v>
      </c>
      <c r="AR7" s="21"/>
      <c r="BE7" s="267"/>
      <c r="BS7" s="18" t="s">
        <v>6</v>
      </c>
    </row>
    <row r="8" spans="1:74" ht="12" customHeight="1">
      <c r="B8" s="21"/>
      <c r="D8" s="28" t="s">
        <v>22</v>
      </c>
      <c r="K8" s="26" t="s">
        <v>23</v>
      </c>
      <c r="AK8" s="28" t="s">
        <v>24</v>
      </c>
      <c r="AN8" s="29" t="s">
        <v>25</v>
      </c>
      <c r="AR8" s="21"/>
      <c r="BE8" s="267"/>
      <c r="BS8" s="18" t="s">
        <v>6</v>
      </c>
    </row>
    <row r="9" spans="1:74" ht="29.25" customHeight="1">
      <c r="B9" s="21"/>
      <c r="D9" s="25" t="s">
        <v>26</v>
      </c>
      <c r="K9" s="30" t="s">
        <v>27</v>
      </c>
      <c r="AK9" s="25" t="s">
        <v>28</v>
      </c>
      <c r="AN9" s="30" t="s">
        <v>29</v>
      </c>
      <c r="AR9" s="21"/>
      <c r="BE9" s="267"/>
      <c r="BS9" s="18" t="s">
        <v>6</v>
      </c>
    </row>
    <row r="10" spans="1:74" ht="12" customHeight="1">
      <c r="B10" s="21"/>
      <c r="D10" s="28" t="s">
        <v>30</v>
      </c>
      <c r="AK10" s="28" t="s">
        <v>31</v>
      </c>
      <c r="AN10" s="26" t="s">
        <v>32</v>
      </c>
      <c r="AR10" s="21"/>
      <c r="BE10" s="267"/>
      <c r="BS10" s="18" t="s">
        <v>6</v>
      </c>
    </row>
    <row r="11" spans="1:74" ht="18.399999999999999" customHeight="1">
      <c r="B11" s="21"/>
      <c r="E11" s="26" t="s">
        <v>33</v>
      </c>
      <c r="AK11" s="28" t="s">
        <v>34</v>
      </c>
      <c r="AN11" s="26" t="s">
        <v>35</v>
      </c>
      <c r="AR11" s="21"/>
      <c r="BE11" s="267"/>
      <c r="BS11" s="18" t="s">
        <v>6</v>
      </c>
    </row>
    <row r="12" spans="1:74" ht="6.95" customHeight="1">
      <c r="B12" s="21"/>
      <c r="AR12" s="21"/>
      <c r="BE12" s="267"/>
      <c r="BS12" s="18" t="s">
        <v>6</v>
      </c>
    </row>
    <row r="13" spans="1:74" ht="12" customHeight="1">
      <c r="B13" s="21"/>
      <c r="D13" s="28" t="s">
        <v>36</v>
      </c>
      <c r="AK13" s="28" t="s">
        <v>31</v>
      </c>
      <c r="AN13" s="31" t="s">
        <v>37</v>
      </c>
      <c r="AR13" s="21"/>
      <c r="BE13" s="267"/>
      <c r="BS13" s="18" t="s">
        <v>6</v>
      </c>
    </row>
    <row r="14" spans="1:74">
      <c r="B14" s="21"/>
      <c r="E14" s="271" t="s">
        <v>37</v>
      </c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8" t="s">
        <v>34</v>
      </c>
      <c r="AN14" s="31" t="s">
        <v>37</v>
      </c>
      <c r="AR14" s="21"/>
      <c r="BE14" s="267"/>
      <c r="BS14" s="18" t="s">
        <v>6</v>
      </c>
    </row>
    <row r="15" spans="1:74" ht="6.95" customHeight="1">
      <c r="B15" s="21"/>
      <c r="AR15" s="21"/>
      <c r="BE15" s="267"/>
      <c r="BS15" s="18" t="s">
        <v>4</v>
      </c>
    </row>
    <row r="16" spans="1:74" ht="12" customHeight="1">
      <c r="B16" s="21"/>
      <c r="D16" s="28" t="s">
        <v>38</v>
      </c>
      <c r="AK16" s="28" t="s">
        <v>31</v>
      </c>
      <c r="AN16" s="26" t="s">
        <v>39</v>
      </c>
      <c r="AR16" s="21"/>
      <c r="BE16" s="267"/>
      <c r="BS16" s="18" t="s">
        <v>4</v>
      </c>
    </row>
    <row r="17" spans="2:71" ht="18.399999999999999" customHeight="1">
      <c r="B17" s="21"/>
      <c r="E17" s="26" t="s">
        <v>40</v>
      </c>
      <c r="AK17" s="28" t="s">
        <v>34</v>
      </c>
      <c r="AN17" s="26" t="s">
        <v>35</v>
      </c>
      <c r="AR17" s="21"/>
      <c r="BE17" s="267"/>
      <c r="BS17" s="18" t="s">
        <v>41</v>
      </c>
    </row>
    <row r="18" spans="2:71" ht="6.95" customHeight="1">
      <c r="B18" s="21"/>
      <c r="AR18" s="21"/>
      <c r="BE18" s="267"/>
      <c r="BS18" s="18" t="s">
        <v>6</v>
      </c>
    </row>
    <row r="19" spans="2:71" ht="12" customHeight="1">
      <c r="B19" s="21"/>
      <c r="D19" s="28" t="s">
        <v>42</v>
      </c>
      <c r="AK19" s="28" t="s">
        <v>31</v>
      </c>
      <c r="AN19" s="26" t="s">
        <v>43</v>
      </c>
      <c r="AR19" s="21"/>
      <c r="BE19" s="267"/>
      <c r="BS19" s="18" t="s">
        <v>6</v>
      </c>
    </row>
    <row r="20" spans="2:71" ht="18.399999999999999" customHeight="1">
      <c r="B20" s="21"/>
      <c r="E20" s="26" t="s">
        <v>44</v>
      </c>
      <c r="AK20" s="28" t="s">
        <v>34</v>
      </c>
      <c r="AN20" s="26" t="s">
        <v>35</v>
      </c>
      <c r="AR20" s="21"/>
      <c r="BE20" s="267"/>
      <c r="BS20" s="18" t="s">
        <v>4</v>
      </c>
    </row>
    <row r="21" spans="2:71" ht="6.95" customHeight="1">
      <c r="B21" s="21"/>
      <c r="AR21" s="21"/>
      <c r="BE21" s="267"/>
    </row>
    <row r="22" spans="2:71" ht="12" customHeight="1">
      <c r="B22" s="21"/>
      <c r="D22" s="28" t="s">
        <v>45</v>
      </c>
      <c r="AR22" s="21"/>
      <c r="BE22" s="267"/>
    </row>
    <row r="23" spans="2:71" ht="47.25" customHeight="1">
      <c r="B23" s="21"/>
      <c r="E23" s="273" t="s">
        <v>46</v>
      </c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R23" s="21"/>
      <c r="BE23" s="267"/>
    </row>
    <row r="24" spans="2:71" ht="6.95" customHeight="1">
      <c r="B24" s="21"/>
      <c r="AR24" s="21"/>
      <c r="BE24" s="267"/>
    </row>
    <row r="25" spans="2:71" ht="6.95" customHeight="1">
      <c r="B25" s="21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21"/>
      <c r="BE25" s="267"/>
    </row>
    <row r="26" spans="2:71" s="1" customFormat="1" ht="25.9" customHeight="1">
      <c r="B26" s="34"/>
      <c r="D26" s="35" t="s">
        <v>47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74">
        <f>ROUND(AG54,2)</f>
        <v>0</v>
      </c>
      <c r="AL26" s="275"/>
      <c r="AM26" s="275"/>
      <c r="AN26" s="275"/>
      <c r="AO26" s="275"/>
      <c r="AR26" s="34"/>
      <c r="BE26" s="267"/>
    </row>
    <row r="27" spans="2:71" s="1" customFormat="1" ht="6.95" customHeight="1">
      <c r="B27" s="34"/>
      <c r="AR27" s="34"/>
      <c r="BE27" s="267"/>
    </row>
    <row r="28" spans="2:71" s="1" customFormat="1">
      <c r="B28" s="34"/>
      <c r="L28" s="276" t="s">
        <v>48</v>
      </c>
      <c r="M28" s="276"/>
      <c r="N28" s="276"/>
      <c r="O28" s="276"/>
      <c r="P28" s="276"/>
      <c r="W28" s="276" t="s">
        <v>49</v>
      </c>
      <c r="X28" s="276"/>
      <c r="Y28" s="276"/>
      <c r="Z28" s="276"/>
      <c r="AA28" s="276"/>
      <c r="AB28" s="276"/>
      <c r="AC28" s="276"/>
      <c r="AD28" s="276"/>
      <c r="AE28" s="276"/>
      <c r="AK28" s="276" t="s">
        <v>50</v>
      </c>
      <c r="AL28" s="276"/>
      <c r="AM28" s="276"/>
      <c r="AN28" s="276"/>
      <c r="AO28" s="276"/>
      <c r="AR28" s="34"/>
      <c r="BE28" s="267"/>
    </row>
    <row r="29" spans="2:71" s="2" customFormat="1" ht="14.45" customHeight="1">
      <c r="B29" s="38"/>
      <c r="D29" s="28" t="s">
        <v>51</v>
      </c>
      <c r="F29" s="28" t="s">
        <v>52</v>
      </c>
      <c r="L29" s="279">
        <v>0.21</v>
      </c>
      <c r="M29" s="278"/>
      <c r="N29" s="278"/>
      <c r="O29" s="278"/>
      <c r="P29" s="278"/>
      <c r="W29" s="277">
        <f>ROUND(AZ54, 2)</f>
        <v>0</v>
      </c>
      <c r="X29" s="278"/>
      <c r="Y29" s="278"/>
      <c r="Z29" s="278"/>
      <c r="AA29" s="278"/>
      <c r="AB29" s="278"/>
      <c r="AC29" s="278"/>
      <c r="AD29" s="278"/>
      <c r="AE29" s="278"/>
      <c r="AK29" s="277">
        <f>ROUND(AV54, 2)</f>
        <v>0</v>
      </c>
      <c r="AL29" s="278"/>
      <c r="AM29" s="278"/>
      <c r="AN29" s="278"/>
      <c r="AO29" s="278"/>
      <c r="AR29" s="38"/>
      <c r="BE29" s="268"/>
    </row>
    <row r="30" spans="2:71" s="2" customFormat="1" ht="14.45" customHeight="1">
      <c r="B30" s="38"/>
      <c r="F30" s="28" t="s">
        <v>53</v>
      </c>
      <c r="L30" s="279">
        <v>0.12</v>
      </c>
      <c r="M30" s="278"/>
      <c r="N30" s="278"/>
      <c r="O30" s="278"/>
      <c r="P30" s="278"/>
      <c r="W30" s="277">
        <f>ROUND(BA54, 2)</f>
        <v>0</v>
      </c>
      <c r="X30" s="278"/>
      <c r="Y30" s="278"/>
      <c r="Z30" s="278"/>
      <c r="AA30" s="278"/>
      <c r="AB30" s="278"/>
      <c r="AC30" s="278"/>
      <c r="AD30" s="278"/>
      <c r="AE30" s="278"/>
      <c r="AK30" s="277">
        <f>ROUND(AW54, 2)</f>
        <v>0</v>
      </c>
      <c r="AL30" s="278"/>
      <c r="AM30" s="278"/>
      <c r="AN30" s="278"/>
      <c r="AO30" s="278"/>
      <c r="AR30" s="38"/>
      <c r="BE30" s="268"/>
    </row>
    <row r="31" spans="2:71" s="2" customFormat="1" ht="14.45" hidden="1" customHeight="1">
      <c r="B31" s="38"/>
      <c r="F31" s="28" t="s">
        <v>54</v>
      </c>
      <c r="L31" s="279">
        <v>0.21</v>
      </c>
      <c r="M31" s="278"/>
      <c r="N31" s="278"/>
      <c r="O31" s="278"/>
      <c r="P31" s="278"/>
      <c r="W31" s="277">
        <f>ROUND(BB54, 2)</f>
        <v>0</v>
      </c>
      <c r="X31" s="278"/>
      <c r="Y31" s="278"/>
      <c r="Z31" s="278"/>
      <c r="AA31" s="278"/>
      <c r="AB31" s="278"/>
      <c r="AC31" s="278"/>
      <c r="AD31" s="278"/>
      <c r="AE31" s="278"/>
      <c r="AK31" s="277">
        <v>0</v>
      </c>
      <c r="AL31" s="278"/>
      <c r="AM31" s="278"/>
      <c r="AN31" s="278"/>
      <c r="AO31" s="278"/>
      <c r="AR31" s="38"/>
      <c r="BE31" s="268"/>
    </row>
    <row r="32" spans="2:71" s="2" customFormat="1" ht="14.45" hidden="1" customHeight="1">
      <c r="B32" s="38"/>
      <c r="F32" s="28" t="s">
        <v>55</v>
      </c>
      <c r="L32" s="279">
        <v>0.12</v>
      </c>
      <c r="M32" s="278"/>
      <c r="N32" s="278"/>
      <c r="O32" s="278"/>
      <c r="P32" s="278"/>
      <c r="W32" s="277">
        <f>ROUND(BC54, 2)</f>
        <v>0</v>
      </c>
      <c r="X32" s="278"/>
      <c r="Y32" s="278"/>
      <c r="Z32" s="278"/>
      <c r="AA32" s="278"/>
      <c r="AB32" s="278"/>
      <c r="AC32" s="278"/>
      <c r="AD32" s="278"/>
      <c r="AE32" s="278"/>
      <c r="AK32" s="277">
        <v>0</v>
      </c>
      <c r="AL32" s="278"/>
      <c r="AM32" s="278"/>
      <c r="AN32" s="278"/>
      <c r="AO32" s="278"/>
      <c r="AR32" s="38"/>
      <c r="BE32" s="268"/>
    </row>
    <row r="33" spans="2:44" s="2" customFormat="1" ht="14.45" hidden="1" customHeight="1">
      <c r="B33" s="38"/>
      <c r="F33" s="28" t="s">
        <v>56</v>
      </c>
      <c r="L33" s="279">
        <v>0</v>
      </c>
      <c r="M33" s="278"/>
      <c r="N33" s="278"/>
      <c r="O33" s="278"/>
      <c r="P33" s="278"/>
      <c r="W33" s="277">
        <f>ROUND(BD54, 2)</f>
        <v>0</v>
      </c>
      <c r="X33" s="278"/>
      <c r="Y33" s="278"/>
      <c r="Z33" s="278"/>
      <c r="AA33" s="278"/>
      <c r="AB33" s="278"/>
      <c r="AC33" s="278"/>
      <c r="AD33" s="278"/>
      <c r="AE33" s="278"/>
      <c r="AK33" s="277">
        <v>0</v>
      </c>
      <c r="AL33" s="278"/>
      <c r="AM33" s="278"/>
      <c r="AN33" s="278"/>
      <c r="AO33" s="278"/>
      <c r="AR33" s="38"/>
    </row>
    <row r="34" spans="2:44" s="1" customFormat="1" ht="6.95" customHeight="1">
      <c r="B34" s="34"/>
      <c r="AR34" s="34"/>
    </row>
    <row r="35" spans="2:44" s="1" customFormat="1" ht="25.9" customHeight="1">
      <c r="B35" s="34"/>
      <c r="C35" s="39"/>
      <c r="D35" s="40" t="s">
        <v>57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58</v>
      </c>
      <c r="U35" s="41"/>
      <c r="V35" s="41"/>
      <c r="W35" s="41"/>
      <c r="X35" s="283" t="s">
        <v>59</v>
      </c>
      <c r="Y35" s="281"/>
      <c r="Z35" s="281"/>
      <c r="AA35" s="281"/>
      <c r="AB35" s="281"/>
      <c r="AC35" s="41"/>
      <c r="AD35" s="41"/>
      <c r="AE35" s="41"/>
      <c r="AF35" s="41"/>
      <c r="AG35" s="41"/>
      <c r="AH35" s="41"/>
      <c r="AI35" s="41"/>
      <c r="AJ35" s="41"/>
      <c r="AK35" s="280">
        <f>SUM(AK26:AK33)</f>
        <v>0</v>
      </c>
      <c r="AL35" s="281"/>
      <c r="AM35" s="281"/>
      <c r="AN35" s="281"/>
      <c r="AO35" s="282"/>
      <c r="AP35" s="39"/>
      <c r="AQ35" s="39"/>
      <c r="AR35" s="34"/>
    </row>
    <row r="36" spans="2:44" s="1" customFormat="1" ht="6.95" customHeight="1">
      <c r="B36" s="34"/>
      <c r="AR36" s="34"/>
    </row>
    <row r="37" spans="2:44" s="1" customFormat="1" ht="6.95" customHeight="1"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34"/>
    </row>
    <row r="41" spans="2:44" s="1" customFormat="1" ht="6.95" customHeight="1">
      <c r="B41" s="45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34"/>
    </row>
    <row r="42" spans="2:44" s="1" customFormat="1" ht="24.95" customHeight="1">
      <c r="B42" s="34"/>
      <c r="C42" s="22" t="s">
        <v>60</v>
      </c>
      <c r="AR42" s="34"/>
    </row>
    <row r="43" spans="2:44" s="1" customFormat="1" ht="6.95" customHeight="1">
      <c r="B43" s="34"/>
      <c r="AR43" s="34"/>
    </row>
    <row r="44" spans="2:44" s="3" customFormat="1" ht="12" customHeight="1">
      <c r="B44" s="47"/>
      <c r="C44" s="28" t="s">
        <v>13</v>
      </c>
      <c r="L44" s="3" t="str">
        <f>K5</f>
        <v>_24072_rev01</v>
      </c>
      <c r="AR44" s="47"/>
    </row>
    <row r="45" spans="2:44" s="4" customFormat="1" ht="36.950000000000003" customHeight="1">
      <c r="B45" s="48"/>
      <c r="C45" s="49" t="s">
        <v>16</v>
      </c>
      <c r="L45" s="244" t="str">
        <f>K6</f>
        <v>KAPLE SV. PANNY MARIE EINSIEDELNSKÉ A PŘÍSTUPOVÉ SCHODIŠTĚ, OSTROV,STAVEBNÍ ÚPRAVY</v>
      </c>
      <c r="M45" s="245"/>
      <c r="N45" s="245"/>
      <c r="O45" s="245"/>
      <c r="P45" s="245"/>
      <c r="Q45" s="245"/>
      <c r="R45" s="245"/>
      <c r="S45" s="245"/>
      <c r="T45" s="245"/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245"/>
      <c r="AG45" s="245"/>
      <c r="AH45" s="245"/>
      <c r="AI45" s="245"/>
      <c r="AJ45" s="245"/>
      <c r="AK45" s="245"/>
      <c r="AL45" s="245"/>
      <c r="AM45" s="245"/>
      <c r="AN45" s="245"/>
      <c r="AO45" s="245"/>
      <c r="AR45" s="48"/>
    </row>
    <row r="46" spans="2:44" s="1" customFormat="1" ht="6.95" customHeight="1">
      <c r="B46" s="34"/>
      <c r="AR46" s="34"/>
    </row>
    <row r="47" spans="2:44" s="1" customFormat="1" ht="12" customHeight="1">
      <c r="B47" s="34"/>
      <c r="C47" s="28" t="s">
        <v>22</v>
      </c>
      <c r="L47" s="50" t="str">
        <f>IF(K8="","",K8)</f>
        <v xml:space="preserve">Staroměstská, bez č.p., p.č. st.52 a p.č. 80/1 </v>
      </c>
      <c r="AI47" s="28" t="s">
        <v>24</v>
      </c>
      <c r="AM47" s="246" t="str">
        <f>IF(AN8= "","",AN8)</f>
        <v>20. 3. 2025</v>
      </c>
      <c r="AN47" s="246"/>
      <c r="AR47" s="34"/>
    </row>
    <row r="48" spans="2:44" s="1" customFormat="1" ht="6.95" customHeight="1">
      <c r="B48" s="34"/>
      <c r="AR48" s="34"/>
    </row>
    <row r="49" spans="1:91" s="1" customFormat="1" ht="25.7" customHeight="1">
      <c r="B49" s="34"/>
      <c r="C49" s="28" t="s">
        <v>30</v>
      </c>
      <c r="L49" s="3" t="str">
        <f>IF(E11= "","",E11)</f>
        <v>Město Ostrov, Jáchymovská 1, 36301 Ostrov</v>
      </c>
      <c r="AI49" s="28" t="s">
        <v>38</v>
      </c>
      <c r="AM49" s="251" t="str">
        <f>IF(E17="","",E17)</f>
        <v>ATELIER SOUKUP OPL ŠVEHLA, s. r. o.</v>
      </c>
      <c r="AN49" s="252"/>
      <c r="AO49" s="252"/>
      <c r="AP49" s="252"/>
      <c r="AR49" s="34"/>
      <c r="AS49" s="247" t="s">
        <v>61</v>
      </c>
      <c r="AT49" s="248"/>
      <c r="AU49" s="52"/>
      <c r="AV49" s="52"/>
      <c r="AW49" s="52"/>
      <c r="AX49" s="52"/>
      <c r="AY49" s="52"/>
      <c r="AZ49" s="52"/>
      <c r="BA49" s="52"/>
      <c r="BB49" s="52"/>
      <c r="BC49" s="52"/>
      <c r="BD49" s="53"/>
    </row>
    <row r="50" spans="1:91" s="1" customFormat="1" ht="15.2" customHeight="1">
      <c r="B50" s="34"/>
      <c r="C50" s="28" t="s">
        <v>36</v>
      </c>
      <c r="L50" s="3" t="str">
        <f>IF(E14= "Vyplň údaj","",E14)</f>
        <v/>
      </c>
      <c r="AI50" s="28" t="s">
        <v>42</v>
      </c>
      <c r="AM50" s="251" t="str">
        <f>IF(E20="","",E20)</f>
        <v>Eva Vopalecká</v>
      </c>
      <c r="AN50" s="252"/>
      <c r="AO50" s="252"/>
      <c r="AP50" s="252"/>
      <c r="AR50" s="34"/>
      <c r="AS50" s="249"/>
      <c r="AT50" s="250"/>
      <c r="BD50" s="55"/>
    </row>
    <row r="51" spans="1:91" s="1" customFormat="1" ht="10.9" customHeight="1">
      <c r="B51" s="34"/>
      <c r="AR51" s="34"/>
      <c r="AS51" s="249"/>
      <c r="AT51" s="250"/>
      <c r="BD51" s="55"/>
    </row>
    <row r="52" spans="1:91" s="1" customFormat="1" ht="29.25" customHeight="1">
      <c r="B52" s="34"/>
      <c r="C52" s="253" t="s">
        <v>62</v>
      </c>
      <c r="D52" s="254"/>
      <c r="E52" s="254"/>
      <c r="F52" s="254"/>
      <c r="G52" s="254"/>
      <c r="H52" s="56"/>
      <c r="I52" s="256" t="s">
        <v>63</v>
      </c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5" t="s">
        <v>64</v>
      </c>
      <c r="AH52" s="254"/>
      <c r="AI52" s="254"/>
      <c r="AJ52" s="254"/>
      <c r="AK52" s="254"/>
      <c r="AL52" s="254"/>
      <c r="AM52" s="254"/>
      <c r="AN52" s="256" t="s">
        <v>65</v>
      </c>
      <c r="AO52" s="254"/>
      <c r="AP52" s="254"/>
      <c r="AQ52" s="57" t="s">
        <v>66</v>
      </c>
      <c r="AR52" s="34"/>
      <c r="AS52" s="58" t="s">
        <v>67</v>
      </c>
      <c r="AT52" s="59" t="s">
        <v>68</v>
      </c>
      <c r="AU52" s="59" t="s">
        <v>69</v>
      </c>
      <c r="AV52" s="59" t="s">
        <v>70</v>
      </c>
      <c r="AW52" s="59" t="s">
        <v>71</v>
      </c>
      <c r="AX52" s="59" t="s">
        <v>72</v>
      </c>
      <c r="AY52" s="59" t="s">
        <v>73</v>
      </c>
      <c r="AZ52" s="59" t="s">
        <v>74</v>
      </c>
      <c r="BA52" s="59" t="s">
        <v>75</v>
      </c>
      <c r="BB52" s="59" t="s">
        <v>76</v>
      </c>
      <c r="BC52" s="59" t="s">
        <v>77</v>
      </c>
      <c r="BD52" s="60" t="s">
        <v>78</v>
      </c>
    </row>
    <row r="53" spans="1:91" s="1" customFormat="1" ht="10.9" customHeight="1">
      <c r="B53" s="34"/>
      <c r="AR53" s="34"/>
      <c r="AS53" s="61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3"/>
    </row>
    <row r="54" spans="1:91" s="5" customFormat="1" ht="32.450000000000003" customHeight="1">
      <c r="B54" s="62"/>
      <c r="C54" s="63" t="s">
        <v>79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264">
        <f>ROUND(AG55+AG58+AG60+AG61,2)</f>
        <v>0</v>
      </c>
      <c r="AH54" s="264"/>
      <c r="AI54" s="264"/>
      <c r="AJ54" s="264"/>
      <c r="AK54" s="264"/>
      <c r="AL54" s="264"/>
      <c r="AM54" s="264"/>
      <c r="AN54" s="265">
        <f>SUM(AG54,AT54)</f>
        <v>0</v>
      </c>
      <c r="AO54" s="265"/>
      <c r="AP54" s="265"/>
      <c r="AQ54" s="66" t="s">
        <v>35</v>
      </c>
      <c r="AR54" s="62"/>
      <c r="AS54" s="67">
        <f>ROUND(AS55+AS58+AS60+AS61,2)</f>
        <v>0</v>
      </c>
      <c r="AT54" s="68">
        <f>ROUND(SUM(AV54:AW54),2)</f>
        <v>0</v>
      </c>
      <c r="AU54" s="69">
        <f>ROUND(AU55+AU58+AU60+AU61,5)</f>
        <v>0</v>
      </c>
      <c r="AV54" s="68">
        <f>ROUND(AZ54*L29,2)</f>
        <v>0</v>
      </c>
      <c r="AW54" s="68">
        <f>ROUND(BA54*L30,2)</f>
        <v>0</v>
      </c>
      <c r="AX54" s="68">
        <f>ROUND(BB54*L29,2)</f>
        <v>0</v>
      </c>
      <c r="AY54" s="68">
        <f>ROUND(BC54*L30,2)</f>
        <v>0</v>
      </c>
      <c r="AZ54" s="68">
        <f>ROUND(AZ55+AZ58+AZ60+AZ61,2)</f>
        <v>0</v>
      </c>
      <c r="BA54" s="68">
        <f>ROUND(BA55+BA58+BA60+BA61,2)</f>
        <v>0</v>
      </c>
      <c r="BB54" s="68">
        <f>ROUND(BB55+BB58+BB60+BB61,2)</f>
        <v>0</v>
      </c>
      <c r="BC54" s="68">
        <f>ROUND(BC55+BC58+BC60+BC61,2)</f>
        <v>0</v>
      </c>
      <c r="BD54" s="70">
        <f>ROUND(BD55+BD58+BD60+BD61,2)</f>
        <v>0</v>
      </c>
      <c r="BS54" s="71" t="s">
        <v>80</v>
      </c>
      <c r="BT54" s="71" t="s">
        <v>81</v>
      </c>
      <c r="BU54" s="72" t="s">
        <v>82</v>
      </c>
      <c r="BV54" s="71" t="s">
        <v>83</v>
      </c>
      <c r="BW54" s="71" t="s">
        <v>5</v>
      </c>
      <c r="BX54" s="71" t="s">
        <v>84</v>
      </c>
      <c r="CL54" s="71" t="s">
        <v>19</v>
      </c>
    </row>
    <row r="55" spans="1:91" s="6" customFormat="1" ht="16.5" customHeight="1">
      <c r="B55" s="73"/>
      <c r="C55" s="74"/>
      <c r="D55" s="260" t="s">
        <v>85</v>
      </c>
      <c r="E55" s="260"/>
      <c r="F55" s="260"/>
      <c r="G55" s="260"/>
      <c r="H55" s="260"/>
      <c r="I55" s="75"/>
      <c r="J55" s="260" t="s">
        <v>86</v>
      </c>
      <c r="K55" s="260"/>
      <c r="L55" s="260"/>
      <c r="M55" s="260"/>
      <c r="N55" s="260"/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0"/>
      <c r="Z55" s="260"/>
      <c r="AA55" s="260"/>
      <c r="AB55" s="260"/>
      <c r="AC55" s="260"/>
      <c r="AD55" s="260"/>
      <c r="AE55" s="260"/>
      <c r="AF55" s="260"/>
      <c r="AG55" s="257">
        <f>ROUND(SUM(AG56:AG57),2)</f>
        <v>0</v>
      </c>
      <c r="AH55" s="258"/>
      <c r="AI55" s="258"/>
      <c r="AJ55" s="258"/>
      <c r="AK55" s="258"/>
      <c r="AL55" s="258"/>
      <c r="AM55" s="258"/>
      <c r="AN55" s="259">
        <f>SUM(AG55,AT55)</f>
        <v>0</v>
      </c>
      <c r="AO55" s="258"/>
      <c r="AP55" s="258"/>
      <c r="AQ55" s="76" t="s">
        <v>87</v>
      </c>
      <c r="AR55" s="73"/>
      <c r="AS55" s="77">
        <f>ROUND(SUM(AS56:AS57),2)</f>
        <v>0</v>
      </c>
      <c r="AT55" s="78">
        <f>ROUND(SUM(AV55:AW55),2)</f>
        <v>0</v>
      </c>
      <c r="AU55" s="79">
        <f>ROUND(SUM(AU56:AU57),5)</f>
        <v>0</v>
      </c>
      <c r="AV55" s="78">
        <f>ROUND(AZ55*L29,2)</f>
        <v>0</v>
      </c>
      <c r="AW55" s="78">
        <f>ROUND(BA55*L30,2)</f>
        <v>0</v>
      </c>
      <c r="AX55" s="78">
        <f>ROUND(BB55*L29,2)</f>
        <v>0</v>
      </c>
      <c r="AY55" s="78">
        <f>ROUND(BC55*L30,2)</f>
        <v>0</v>
      </c>
      <c r="AZ55" s="78">
        <f>ROUND(SUM(AZ56:AZ57),2)</f>
        <v>0</v>
      </c>
      <c r="BA55" s="78">
        <f>ROUND(SUM(BA56:BA57),2)</f>
        <v>0</v>
      </c>
      <c r="BB55" s="78">
        <f>ROUND(SUM(BB56:BB57),2)</f>
        <v>0</v>
      </c>
      <c r="BC55" s="78">
        <f>ROUND(SUM(BC56:BC57),2)</f>
        <v>0</v>
      </c>
      <c r="BD55" s="80">
        <f>ROUND(SUM(BD56:BD57),2)</f>
        <v>0</v>
      </c>
      <c r="BS55" s="81" t="s">
        <v>80</v>
      </c>
      <c r="BT55" s="81" t="s">
        <v>88</v>
      </c>
      <c r="BU55" s="81" t="s">
        <v>82</v>
      </c>
      <c r="BV55" s="81" t="s">
        <v>83</v>
      </c>
      <c r="BW55" s="81" t="s">
        <v>89</v>
      </c>
      <c r="BX55" s="81" t="s">
        <v>5</v>
      </c>
      <c r="CL55" s="81" t="s">
        <v>35</v>
      </c>
      <c r="CM55" s="81" t="s">
        <v>90</v>
      </c>
    </row>
    <row r="56" spans="1:91" s="3" customFormat="1" ht="16.5" customHeight="1">
      <c r="A56" s="82" t="s">
        <v>91</v>
      </c>
      <c r="B56" s="47"/>
      <c r="C56" s="9"/>
      <c r="D56" s="9"/>
      <c r="E56" s="263" t="s">
        <v>92</v>
      </c>
      <c r="F56" s="263"/>
      <c r="G56" s="263"/>
      <c r="H56" s="263"/>
      <c r="I56" s="263"/>
      <c r="J56" s="9"/>
      <c r="K56" s="263" t="s">
        <v>93</v>
      </c>
      <c r="L56" s="263"/>
      <c r="M56" s="263"/>
      <c r="N56" s="263"/>
      <c r="O56" s="263"/>
      <c r="P56" s="263"/>
      <c r="Q56" s="263"/>
      <c r="R56" s="263"/>
      <c r="S56" s="263"/>
      <c r="T56" s="263"/>
      <c r="U56" s="263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1">
        <f>'D.1.1_4. - 4. etapa_Oprav...'!J32</f>
        <v>0</v>
      </c>
      <c r="AH56" s="262"/>
      <c r="AI56" s="262"/>
      <c r="AJ56" s="262"/>
      <c r="AK56" s="262"/>
      <c r="AL56" s="262"/>
      <c r="AM56" s="262"/>
      <c r="AN56" s="261">
        <f>SUM(AG56,AT56)</f>
        <v>0</v>
      </c>
      <c r="AO56" s="262"/>
      <c r="AP56" s="262"/>
      <c r="AQ56" s="83" t="s">
        <v>94</v>
      </c>
      <c r="AR56" s="47"/>
      <c r="AS56" s="84">
        <v>0</v>
      </c>
      <c r="AT56" s="85">
        <f>ROUND(SUM(AV56:AW56),2)</f>
        <v>0</v>
      </c>
      <c r="AU56" s="86">
        <f>'D.1.1_4. - 4. etapa_Oprav...'!P93</f>
        <v>0</v>
      </c>
      <c r="AV56" s="85">
        <f>'D.1.1_4. - 4. etapa_Oprav...'!J35</f>
        <v>0</v>
      </c>
      <c r="AW56" s="85">
        <f>'D.1.1_4. - 4. etapa_Oprav...'!J36</f>
        <v>0</v>
      </c>
      <c r="AX56" s="85">
        <f>'D.1.1_4. - 4. etapa_Oprav...'!J37</f>
        <v>0</v>
      </c>
      <c r="AY56" s="85">
        <f>'D.1.1_4. - 4. etapa_Oprav...'!J38</f>
        <v>0</v>
      </c>
      <c r="AZ56" s="85">
        <f>'D.1.1_4. - 4. etapa_Oprav...'!F35</f>
        <v>0</v>
      </c>
      <c r="BA56" s="85">
        <f>'D.1.1_4. - 4. etapa_Oprav...'!F36</f>
        <v>0</v>
      </c>
      <c r="BB56" s="85">
        <f>'D.1.1_4. - 4. etapa_Oprav...'!F37</f>
        <v>0</v>
      </c>
      <c r="BC56" s="85">
        <f>'D.1.1_4. - 4. etapa_Oprav...'!F38</f>
        <v>0</v>
      </c>
      <c r="BD56" s="87">
        <f>'D.1.1_4. - 4. etapa_Oprav...'!F39</f>
        <v>0</v>
      </c>
      <c r="BT56" s="26" t="s">
        <v>90</v>
      </c>
      <c r="BV56" s="26" t="s">
        <v>83</v>
      </c>
      <c r="BW56" s="26" t="s">
        <v>95</v>
      </c>
      <c r="BX56" s="26" t="s">
        <v>89</v>
      </c>
      <c r="CL56" s="26" t="s">
        <v>35</v>
      </c>
    </row>
    <row r="57" spans="1:91" s="3" customFormat="1" ht="16.5" customHeight="1">
      <c r="A57" s="82" t="s">
        <v>91</v>
      </c>
      <c r="B57" s="47"/>
      <c r="C57" s="9"/>
      <c r="D57" s="9"/>
      <c r="E57" s="263" t="s">
        <v>96</v>
      </c>
      <c r="F57" s="263"/>
      <c r="G57" s="263"/>
      <c r="H57" s="263"/>
      <c r="I57" s="263"/>
      <c r="J57" s="9"/>
      <c r="K57" s="263" t="s">
        <v>97</v>
      </c>
      <c r="L57" s="263"/>
      <c r="M57" s="263"/>
      <c r="N57" s="263"/>
      <c r="O57" s="263"/>
      <c r="P57" s="263"/>
      <c r="Q57" s="263"/>
      <c r="R57" s="263"/>
      <c r="S57" s="263"/>
      <c r="T57" s="263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1">
        <f>'D.1.1_5. - 5. etapa_Oprav...'!J32</f>
        <v>0</v>
      </c>
      <c r="AH57" s="262"/>
      <c r="AI57" s="262"/>
      <c r="AJ57" s="262"/>
      <c r="AK57" s="262"/>
      <c r="AL57" s="262"/>
      <c r="AM57" s="262"/>
      <c r="AN57" s="261">
        <f>SUM(AG57,AT57)</f>
        <v>0</v>
      </c>
      <c r="AO57" s="262"/>
      <c r="AP57" s="262"/>
      <c r="AQ57" s="83" t="s">
        <v>94</v>
      </c>
      <c r="AR57" s="47"/>
      <c r="AS57" s="84">
        <v>0</v>
      </c>
      <c r="AT57" s="85">
        <f>ROUND(SUM(AV57:AW57),2)</f>
        <v>0</v>
      </c>
      <c r="AU57" s="86">
        <f>'D.1.1_5. - 5. etapa_Oprav...'!P93</f>
        <v>0</v>
      </c>
      <c r="AV57" s="85">
        <f>'D.1.1_5. - 5. etapa_Oprav...'!J35</f>
        <v>0</v>
      </c>
      <c r="AW57" s="85">
        <f>'D.1.1_5. - 5. etapa_Oprav...'!J36</f>
        <v>0</v>
      </c>
      <c r="AX57" s="85">
        <f>'D.1.1_5. - 5. etapa_Oprav...'!J37</f>
        <v>0</v>
      </c>
      <c r="AY57" s="85">
        <f>'D.1.1_5. - 5. etapa_Oprav...'!J38</f>
        <v>0</v>
      </c>
      <c r="AZ57" s="85">
        <f>'D.1.1_5. - 5. etapa_Oprav...'!F35</f>
        <v>0</v>
      </c>
      <c r="BA57" s="85">
        <f>'D.1.1_5. - 5. etapa_Oprav...'!F36</f>
        <v>0</v>
      </c>
      <c r="BB57" s="85">
        <f>'D.1.1_5. - 5. etapa_Oprav...'!F37</f>
        <v>0</v>
      </c>
      <c r="BC57" s="85">
        <f>'D.1.1_5. - 5. etapa_Oprav...'!F38</f>
        <v>0</v>
      </c>
      <c r="BD57" s="87">
        <f>'D.1.1_5. - 5. etapa_Oprav...'!F39</f>
        <v>0</v>
      </c>
      <c r="BT57" s="26" t="s">
        <v>90</v>
      </c>
      <c r="BV57" s="26" t="s">
        <v>83</v>
      </c>
      <c r="BW57" s="26" t="s">
        <v>98</v>
      </c>
      <c r="BX57" s="26" t="s">
        <v>89</v>
      </c>
      <c r="CL57" s="26" t="s">
        <v>35</v>
      </c>
    </row>
    <row r="58" spans="1:91" s="6" customFormat="1" ht="16.5" customHeight="1">
      <c r="B58" s="73"/>
      <c r="C58" s="74"/>
      <c r="D58" s="260" t="s">
        <v>99</v>
      </c>
      <c r="E58" s="260"/>
      <c r="F58" s="260"/>
      <c r="G58" s="260"/>
      <c r="H58" s="260"/>
      <c r="I58" s="75"/>
      <c r="J58" s="260" t="s">
        <v>100</v>
      </c>
      <c r="K58" s="260"/>
      <c r="L58" s="260"/>
      <c r="M58" s="260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0"/>
      <c r="Y58" s="260"/>
      <c r="Z58" s="260"/>
      <c r="AA58" s="260"/>
      <c r="AB58" s="260"/>
      <c r="AC58" s="260"/>
      <c r="AD58" s="260"/>
      <c r="AE58" s="260"/>
      <c r="AF58" s="260"/>
      <c r="AG58" s="257">
        <f>ROUND(AG59,2)</f>
        <v>0</v>
      </c>
      <c r="AH58" s="258"/>
      <c r="AI58" s="258"/>
      <c r="AJ58" s="258"/>
      <c r="AK58" s="258"/>
      <c r="AL58" s="258"/>
      <c r="AM58" s="258"/>
      <c r="AN58" s="259">
        <f>SUM(AG58,AT58)</f>
        <v>0</v>
      </c>
      <c r="AO58" s="258"/>
      <c r="AP58" s="258"/>
      <c r="AQ58" s="76" t="s">
        <v>87</v>
      </c>
      <c r="AR58" s="73"/>
      <c r="AS58" s="77">
        <f>ROUND(AS59,2)</f>
        <v>0</v>
      </c>
      <c r="AT58" s="78">
        <f>ROUND(SUM(AV58:AW58),2)</f>
        <v>0</v>
      </c>
      <c r="AU58" s="79">
        <f>ROUND(AU59,5)</f>
        <v>0</v>
      </c>
      <c r="AV58" s="78">
        <f>ROUND(AZ58*L29,2)</f>
        <v>0</v>
      </c>
      <c r="AW58" s="78">
        <f>ROUND(BA58*L30,2)</f>
        <v>0</v>
      </c>
      <c r="AX58" s="78">
        <f>ROUND(BB58*L29,2)</f>
        <v>0</v>
      </c>
      <c r="AY58" s="78">
        <f>ROUND(BC58*L30,2)</f>
        <v>0</v>
      </c>
      <c r="AZ58" s="78">
        <f>ROUND(AZ59,2)</f>
        <v>0</v>
      </c>
      <c r="BA58" s="78">
        <f>ROUND(BA59,2)</f>
        <v>0</v>
      </c>
      <c r="BB58" s="78">
        <f>ROUND(BB59,2)</f>
        <v>0</v>
      </c>
      <c r="BC58" s="78">
        <f>ROUND(BC59,2)</f>
        <v>0</v>
      </c>
      <c r="BD58" s="80">
        <f>ROUND(BD59,2)</f>
        <v>0</v>
      </c>
      <c r="BS58" s="81" t="s">
        <v>80</v>
      </c>
      <c r="BT58" s="81" t="s">
        <v>88</v>
      </c>
      <c r="BU58" s="81" t="s">
        <v>82</v>
      </c>
      <c r="BV58" s="81" t="s">
        <v>83</v>
      </c>
      <c r="BW58" s="81" t="s">
        <v>101</v>
      </c>
      <c r="BX58" s="81" t="s">
        <v>5</v>
      </c>
      <c r="CL58" s="81" t="s">
        <v>35</v>
      </c>
      <c r="CM58" s="81" t="s">
        <v>90</v>
      </c>
    </row>
    <row r="59" spans="1:91" s="3" customFormat="1" ht="23.25" customHeight="1">
      <c r="A59" s="82" t="s">
        <v>91</v>
      </c>
      <c r="B59" s="47"/>
      <c r="C59" s="9"/>
      <c r="D59" s="9"/>
      <c r="E59" s="263" t="s">
        <v>102</v>
      </c>
      <c r="F59" s="263"/>
      <c r="G59" s="263"/>
      <c r="H59" s="263"/>
      <c r="I59" s="263"/>
      <c r="J59" s="9"/>
      <c r="K59" s="263" t="s">
        <v>103</v>
      </c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  <c r="X59" s="263"/>
      <c r="Y59" s="263"/>
      <c r="Z59" s="263"/>
      <c r="AA59" s="263"/>
      <c r="AB59" s="263"/>
      <c r="AC59" s="263"/>
      <c r="AD59" s="263"/>
      <c r="AE59" s="263"/>
      <c r="AF59" s="263"/>
      <c r="AG59" s="261">
        <f>'D.1.4.g - ZAŘÍZENÍ SILNOP...'!J32</f>
        <v>0</v>
      </c>
      <c r="AH59" s="262"/>
      <c r="AI59" s="262"/>
      <c r="AJ59" s="262"/>
      <c r="AK59" s="262"/>
      <c r="AL59" s="262"/>
      <c r="AM59" s="262"/>
      <c r="AN59" s="261">
        <f>SUM(AG59,AT59)</f>
        <v>0</v>
      </c>
      <c r="AO59" s="262"/>
      <c r="AP59" s="262"/>
      <c r="AQ59" s="83" t="s">
        <v>94</v>
      </c>
      <c r="AR59" s="47"/>
      <c r="AS59" s="84">
        <v>0</v>
      </c>
      <c r="AT59" s="85">
        <f>ROUND(SUM(AV59:AW59),2)</f>
        <v>0</v>
      </c>
      <c r="AU59" s="86">
        <f>'D.1.4.g - ZAŘÍZENÍ SILNOP...'!P91</f>
        <v>0</v>
      </c>
      <c r="AV59" s="85">
        <f>'D.1.4.g - ZAŘÍZENÍ SILNOP...'!J35</f>
        <v>0</v>
      </c>
      <c r="AW59" s="85">
        <f>'D.1.4.g - ZAŘÍZENÍ SILNOP...'!J36</f>
        <v>0</v>
      </c>
      <c r="AX59" s="85">
        <f>'D.1.4.g - ZAŘÍZENÍ SILNOP...'!J37</f>
        <v>0</v>
      </c>
      <c r="AY59" s="85">
        <f>'D.1.4.g - ZAŘÍZENÍ SILNOP...'!J38</f>
        <v>0</v>
      </c>
      <c r="AZ59" s="85">
        <f>'D.1.4.g - ZAŘÍZENÍ SILNOP...'!F35</f>
        <v>0</v>
      </c>
      <c r="BA59" s="85">
        <f>'D.1.4.g - ZAŘÍZENÍ SILNOP...'!F36</f>
        <v>0</v>
      </c>
      <c r="BB59" s="85">
        <f>'D.1.4.g - ZAŘÍZENÍ SILNOP...'!F37</f>
        <v>0</v>
      </c>
      <c r="BC59" s="85">
        <f>'D.1.4.g - ZAŘÍZENÍ SILNOP...'!F38</f>
        <v>0</v>
      </c>
      <c r="BD59" s="87">
        <f>'D.1.4.g - ZAŘÍZENÍ SILNOP...'!F39</f>
        <v>0</v>
      </c>
      <c r="BT59" s="26" t="s">
        <v>90</v>
      </c>
      <c r="BV59" s="26" t="s">
        <v>83</v>
      </c>
      <c r="BW59" s="26" t="s">
        <v>104</v>
      </c>
      <c r="BX59" s="26" t="s">
        <v>101</v>
      </c>
      <c r="CL59" s="26" t="s">
        <v>35</v>
      </c>
    </row>
    <row r="60" spans="1:91" s="6" customFormat="1" ht="16.5" customHeight="1">
      <c r="A60" s="82" t="s">
        <v>91</v>
      </c>
      <c r="B60" s="73"/>
      <c r="C60" s="74"/>
      <c r="D60" s="260" t="s">
        <v>105</v>
      </c>
      <c r="E60" s="260"/>
      <c r="F60" s="260"/>
      <c r="G60" s="260"/>
      <c r="H60" s="260"/>
      <c r="I60" s="75"/>
      <c r="J60" s="260" t="s">
        <v>106</v>
      </c>
      <c r="K60" s="260"/>
      <c r="L60" s="260"/>
      <c r="M60" s="260"/>
      <c r="N60" s="260"/>
      <c r="O60" s="260"/>
      <c r="P60" s="260"/>
      <c r="Q60" s="260"/>
      <c r="R60" s="260"/>
      <c r="S60" s="260"/>
      <c r="T60" s="260"/>
      <c r="U60" s="260"/>
      <c r="V60" s="260"/>
      <c r="W60" s="260"/>
      <c r="X60" s="260"/>
      <c r="Y60" s="260"/>
      <c r="Z60" s="260"/>
      <c r="AA60" s="260"/>
      <c r="AB60" s="260"/>
      <c r="AC60" s="260"/>
      <c r="AD60" s="260"/>
      <c r="AE60" s="260"/>
      <c r="AF60" s="260"/>
      <c r="AG60" s="259">
        <f>'D.1.5 - ZPEVNĚNÉ PLOCHY'!J30</f>
        <v>0</v>
      </c>
      <c r="AH60" s="258"/>
      <c r="AI60" s="258"/>
      <c r="AJ60" s="258"/>
      <c r="AK60" s="258"/>
      <c r="AL60" s="258"/>
      <c r="AM60" s="258"/>
      <c r="AN60" s="259">
        <f>SUM(AG60,AT60)</f>
        <v>0</v>
      </c>
      <c r="AO60" s="258"/>
      <c r="AP60" s="258"/>
      <c r="AQ60" s="76" t="s">
        <v>87</v>
      </c>
      <c r="AR60" s="73"/>
      <c r="AS60" s="77">
        <v>0</v>
      </c>
      <c r="AT60" s="78">
        <f>ROUND(SUM(AV60:AW60),2)</f>
        <v>0</v>
      </c>
      <c r="AU60" s="79">
        <f>'D.1.5 - ZPEVNĚNÉ PLOCHY'!P88</f>
        <v>0</v>
      </c>
      <c r="AV60" s="78">
        <f>'D.1.5 - ZPEVNĚNÉ PLOCHY'!J33</f>
        <v>0</v>
      </c>
      <c r="AW60" s="78">
        <f>'D.1.5 - ZPEVNĚNÉ PLOCHY'!J34</f>
        <v>0</v>
      </c>
      <c r="AX60" s="78">
        <f>'D.1.5 - ZPEVNĚNÉ PLOCHY'!J35</f>
        <v>0</v>
      </c>
      <c r="AY60" s="78">
        <f>'D.1.5 - ZPEVNĚNÉ PLOCHY'!J36</f>
        <v>0</v>
      </c>
      <c r="AZ60" s="78">
        <f>'D.1.5 - ZPEVNĚNÉ PLOCHY'!F33</f>
        <v>0</v>
      </c>
      <c r="BA60" s="78">
        <f>'D.1.5 - ZPEVNĚNÉ PLOCHY'!F34</f>
        <v>0</v>
      </c>
      <c r="BB60" s="78">
        <f>'D.1.5 - ZPEVNĚNÉ PLOCHY'!F35</f>
        <v>0</v>
      </c>
      <c r="BC60" s="78">
        <f>'D.1.5 - ZPEVNĚNÉ PLOCHY'!F36</f>
        <v>0</v>
      </c>
      <c r="BD60" s="80">
        <f>'D.1.5 - ZPEVNĚNÉ PLOCHY'!F37</f>
        <v>0</v>
      </c>
      <c r="BT60" s="81" t="s">
        <v>88</v>
      </c>
      <c r="BV60" s="81" t="s">
        <v>83</v>
      </c>
      <c r="BW60" s="81" t="s">
        <v>107</v>
      </c>
      <c r="BX60" s="81" t="s">
        <v>5</v>
      </c>
      <c r="CL60" s="81" t="s">
        <v>35</v>
      </c>
      <c r="CM60" s="81" t="s">
        <v>90</v>
      </c>
    </row>
    <row r="61" spans="1:91" s="6" customFormat="1" ht="24.75" customHeight="1">
      <c r="A61" s="82" t="s">
        <v>91</v>
      </c>
      <c r="B61" s="73"/>
      <c r="C61" s="74"/>
      <c r="D61" s="260" t="s">
        <v>108</v>
      </c>
      <c r="E61" s="260"/>
      <c r="F61" s="260"/>
      <c r="G61" s="260"/>
      <c r="H61" s="260"/>
      <c r="I61" s="75"/>
      <c r="J61" s="260" t="s">
        <v>109</v>
      </c>
      <c r="K61" s="260"/>
      <c r="L61" s="260"/>
      <c r="M61" s="260"/>
      <c r="N61" s="260"/>
      <c r="O61" s="260"/>
      <c r="P61" s="260"/>
      <c r="Q61" s="260"/>
      <c r="R61" s="260"/>
      <c r="S61" s="260"/>
      <c r="T61" s="260"/>
      <c r="U61" s="260"/>
      <c r="V61" s="260"/>
      <c r="W61" s="260"/>
      <c r="X61" s="260"/>
      <c r="Y61" s="260"/>
      <c r="Z61" s="260"/>
      <c r="AA61" s="260"/>
      <c r="AB61" s="260"/>
      <c r="AC61" s="260"/>
      <c r="AD61" s="260"/>
      <c r="AE61" s="260"/>
      <c r="AF61" s="260"/>
      <c r="AG61" s="259">
        <f>'000 - VON - Vedlější a os...'!J30</f>
        <v>0</v>
      </c>
      <c r="AH61" s="258"/>
      <c r="AI61" s="258"/>
      <c r="AJ61" s="258"/>
      <c r="AK61" s="258"/>
      <c r="AL61" s="258"/>
      <c r="AM61" s="258"/>
      <c r="AN61" s="259">
        <f>SUM(AG61,AT61)</f>
        <v>0</v>
      </c>
      <c r="AO61" s="258"/>
      <c r="AP61" s="258"/>
      <c r="AQ61" s="76" t="s">
        <v>87</v>
      </c>
      <c r="AR61" s="73"/>
      <c r="AS61" s="88">
        <v>0</v>
      </c>
      <c r="AT61" s="89">
        <f>ROUND(SUM(AV61:AW61),2)</f>
        <v>0</v>
      </c>
      <c r="AU61" s="90">
        <f>'000 - VON - Vedlější a os...'!P84</f>
        <v>0</v>
      </c>
      <c r="AV61" s="89">
        <f>'000 - VON - Vedlější a os...'!J33</f>
        <v>0</v>
      </c>
      <c r="AW61" s="89">
        <f>'000 - VON - Vedlější a os...'!J34</f>
        <v>0</v>
      </c>
      <c r="AX61" s="89">
        <f>'000 - VON - Vedlější a os...'!J35</f>
        <v>0</v>
      </c>
      <c r="AY61" s="89">
        <f>'000 - VON - Vedlější a os...'!J36</f>
        <v>0</v>
      </c>
      <c r="AZ61" s="89">
        <f>'000 - VON - Vedlější a os...'!F33</f>
        <v>0</v>
      </c>
      <c r="BA61" s="89">
        <f>'000 - VON - Vedlější a os...'!F34</f>
        <v>0</v>
      </c>
      <c r="BB61" s="89">
        <f>'000 - VON - Vedlější a os...'!F35</f>
        <v>0</v>
      </c>
      <c r="BC61" s="89">
        <f>'000 - VON - Vedlější a os...'!F36</f>
        <v>0</v>
      </c>
      <c r="BD61" s="91">
        <f>'000 - VON - Vedlější a os...'!F37</f>
        <v>0</v>
      </c>
      <c r="BT61" s="81" t="s">
        <v>88</v>
      </c>
      <c r="BV61" s="81" t="s">
        <v>83</v>
      </c>
      <c r="BW61" s="81" t="s">
        <v>110</v>
      </c>
      <c r="BX61" s="81" t="s">
        <v>5</v>
      </c>
      <c r="CL61" s="81" t="s">
        <v>35</v>
      </c>
      <c r="CM61" s="81" t="s">
        <v>90</v>
      </c>
    </row>
    <row r="62" spans="1:91" s="1" customFormat="1" ht="30" customHeight="1">
      <c r="B62" s="34"/>
      <c r="AR62" s="34"/>
    </row>
    <row r="63" spans="1:91" s="1" customFormat="1" ht="6.95" customHeight="1"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34"/>
    </row>
  </sheetData>
  <sheetProtection algorithmName="SHA-512" hashValue="nxrGz+xD/H54dYDOkATyEP5EaPRkjDy3QuFmH5umW+lWslhIs9q7CiudJs0FfTg7sKUb9xkXboqsoZ2GB3VZew==" saltValue="zqOaAuHwdX4JB/CmGuHQte9MYp/pJR1nEyb6C+Ae6CT5y+I5JEtOmSsieAuL8lkVvhnQZsh+OKhNjhi/ay1Yuw==" spinCount="100000" sheet="1" objects="1" scenarios="1" formatColumns="0" formatRows="0"/>
  <mergeCells count="66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G58:AM58"/>
    <mergeCell ref="AN58:AP58"/>
    <mergeCell ref="D58:H58"/>
    <mergeCell ref="J58:AF58"/>
    <mergeCell ref="AN59:AP59"/>
    <mergeCell ref="AG59:AM59"/>
    <mergeCell ref="E59:I59"/>
    <mergeCell ref="K59:AF59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G54:AM54"/>
    <mergeCell ref="AN54:AP54"/>
    <mergeCell ref="L45:AO45"/>
    <mergeCell ref="AM47:AN47"/>
    <mergeCell ref="AS49:AT51"/>
    <mergeCell ref="AM49:AP49"/>
    <mergeCell ref="AM50:AP50"/>
  </mergeCells>
  <hyperlinks>
    <hyperlink ref="A56" location="'D.1.1_4. - 4. etapa_Oprav...'!C2" display="/" xr:uid="{00000000-0004-0000-0000-000000000000}"/>
    <hyperlink ref="A57" location="'D.1.1_5. - 5. etapa_Oprav...'!C2" display="/" xr:uid="{00000000-0004-0000-0000-000001000000}"/>
    <hyperlink ref="A59" location="'D.1.4.g - ZAŘÍZENÍ SILNOP...'!C2" display="/" xr:uid="{00000000-0004-0000-0000-000002000000}"/>
    <hyperlink ref="A60" location="'D.1.5 - ZPEVNĚNÉ PLOCHY'!C2" display="/" xr:uid="{00000000-0004-0000-0000-000003000000}"/>
    <hyperlink ref="A61" location="'000 - VON - Vedlější a os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1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AT2" s="18" t="s">
        <v>95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90</v>
      </c>
    </row>
    <row r="4" spans="2:46" ht="24.95" customHeight="1">
      <c r="B4" s="21"/>
      <c r="D4" s="22" t="s">
        <v>111</v>
      </c>
      <c r="L4" s="21"/>
      <c r="M4" s="92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26.25" customHeight="1">
      <c r="B7" s="21"/>
      <c r="E7" s="284" t="str">
        <f>'Rekapitulace stavby'!K6</f>
        <v>KAPLE SV. PANNY MARIE EINSIEDELNSKÉ A PŘÍSTUPOVÉ SCHODIŠTĚ, OSTROV,STAVEBNÍ ÚPRAVY</v>
      </c>
      <c r="F7" s="285"/>
      <c r="G7" s="285"/>
      <c r="H7" s="285"/>
      <c r="L7" s="21"/>
    </row>
    <row r="8" spans="2:46" ht="12" customHeight="1">
      <c r="B8" s="21"/>
      <c r="D8" s="28" t="s">
        <v>112</v>
      </c>
      <c r="L8" s="21"/>
    </row>
    <row r="9" spans="2:46" s="1" customFormat="1" ht="16.5" customHeight="1">
      <c r="B9" s="34"/>
      <c r="E9" s="284" t="s">
        <v>113</v>
      </c>
      <c r="F9" s="286"/>
      <c r="G9" s="286"/>
      <c r="H9" s="286"/>
      <c r="L9" s="34"/>
    </row>
    <row r="10" spans="2:46" s="1" customFormat="1" ht="12" customHeight="1">
      <c r="B10" s="34"/>
      <c r="D10" s="28" t="s">
        <v>114</v>
      </c>
      <c r="L10" s="34"/>
    </row>
    <row r="11" spans="2:46" s="1" customFormat="1" ht="16.5" customHeight="1">
      <c r="B11" s="34"/>
      <c r="E11" s="244" t="s">
        <v>115</v>
      </c>
      <c r="F11" s="286"/>
      <c r="G11" s="286"/>
      <c r="H11" s="286"/>
      <c r="L11" s="34"/>
    </row>
    <row r="12" spans="2:46" s="1" customFormat="1">
      <c r="B12" s="34"/>
      <c r="L12" s="34"/>
    </row>
    <row r="13" spans="2:46" s="1" customFormat="1" ht="12" customHeight="1">
      <c r="B13" s="34"/>
      <c r="D13" s="28" t="s">
        <v>18</v>
      </c>
      <c r="F13" s="26" t="s">
        <v>35</v>
      </c>
      <c r="I13" s="28" t="s">
        <v>20</v>
      </c>
      <c r="J13" s="26" t="s">
        <v>35</v>
      </c>
      <c r="L13" s="34"/>
    </row>
    <row r="14" spans="2:46" s="1" customFormat="1" ht="12" customHeight="1">
      <c r="B14" s="34"/>
      <c r="D14" s="28" t="s">
        <v>22</v>
      </c>
      <c r="F14" s="26" t="s">
        <v>23</v>
      </c>
      <c r="I14" s="28" t="s">
        <v>24</v>
      </c>
      <c r="J14" s="51" t="str">
        <f>'Rekapitulace stavby'!AN8</f>
        <v>20. 3. 2025</v>
      </c>
      <c r="L14" s="34"/>
    </row>
    <row r="15" spans="2:46" s="1" customFormat="1" ht="10.9" customHeight="1">
      <c r="B15" s="34"/>
      <c r="L15" s="34"/>
    </row>
    <row r="16" spans="2:46" s="1" customFormat="1" ht="12" customHeight="1">
      <c r="B16" s="34"/>
      <c r="D16" s="28" t="s">
        <v>30</v>
      </c>
      <c r="I16" s="28" t="s">
        <v>31</v>
      </c>
      <c r="J16" s="26" t="s">
        <v>32</v>
      </c>
      <c r="L16" s="34"/>
    </row>
    <row r="17" spans="2:12" s="1" customFormat="1" ht="18" customHeight="1">
      <c r="B17" s="34"/>
      <c r="E17" s="26" t="s">
        <v>33</v>
      </c>
      <c r="I17" s="28" t="s">
        <v>34</v>
      </c>
      <c r="J17" s="26" t="s">
        <v>35</v>
      </c>
      <c r="L17" s="34"/>
    </row>
    <row r="18" spans="2:12" s="1" customFormat="1" ht="6.95" customHeight="1">
      <c r="B18" s="34"/>
      <c r="L18" s="34"/>
    </row>
    <row r="19" spans="2:12" s="1" customFormat="1" ht="12" customHeight="1">
      <c r="B19" s="34"/>
      <c r="D19" s="28" t="s">
        <v>36</v>
      </c>
      <c r="I19" s="28" t="s">
        <v>31</v>
      </c>
      <c r="J19" s="29" t="str">
        <f>'Rekapitulace stavby'!AN13</f>
        <v>Vyplň údaj</v>
      </c>
      <c r="L19" s="34"/>
    </row>
    <row r="20" spans="2:12" s="1" customFormat="1" ht="18" customHeight="1">
      <c r="B20" s="34"/>
      <c r="E20" s="287" t="str">
        <f>'Rekapitulace stavby'!E14</f>
        <v>Vyplň údaj</v>
      </c>
      <c r="F20" s="269"/>
      <c r="G20" s="269"/>
      <c r="H20" s="269"/>
      <c r="I20" s="28" t="s">
        <v>34</v>
      </c>
      <c r="J20" s="29" t="str">
        <f>'Rekapitulace stavby'!AN14</f>
        <v>Vyplň údaj</v>
      </c>
      <c r="L20" s="34"/>
    </row>
    <row r="21" spans="2:12" s="1" customFormat="1" ht="6.95" customHeight="1">
      <c r="B21" s="34"/>
      <c r="L21" s="34"/>
    </row>
    <row r="22" spans="2:12" s="1" customFormat="1" ht="12" customHeight="1">
      <c r="B22" s="34"/>
      <c r="D22" s="28" t="s">
        <v>38</v>
      </c>
      <c r="I22" s="28" t="s">
        <v>31</v>
      </c>
      <c r="J22" s="26" t="s">
        <v>39</v>
      </c>
      <c r="L22" s="34"/>
    </row>
    <row r="23" spans="2:12" s="1" customFormat="1" ht="18" customHeight="1">
      <c r="B23" s="34"/>
      <c r="E23" s="26" t="s">
        <v>40</v>
      </c>
      <c r="I23" s="28" t="s">
        <v>34</v>
      </c>
      <c r="J23" s="26" t="s">
        <v>35</v>
      </c>
      <c r="L23" s="34"/>
    </row>
    <row r="24" spans="2:12" s="1" customFormat="1" ht="6.95" customHeight="1">
      <c r="B24" s="34"/>
      <c r="L24" s="34"/>
    </row>
    <row r="25" spans="2:12" s="1" customFormat="1" ht="12" customHeight="1">
      <c r="B25" s="34"/>
      <c r="D25" s="28" t="s">
        <v>42</v>
      </c>
      <c r="I25" s="28" t="s">
        <v>31</v>
      </c>
      <c r="J25" s="26" t="s">
        <v>43</v>
      </c>
      <c r="L25" s="34"/>
    </row>
    <row r="26" spans="2:12" s="1" customFormat="1" ht="18" customHeight="1">
      <c r="B26" s="34"/>
      <c r="E26" s="26" t="s">
        <v>44</v>
      </c>
      <c r="I26" s="28" t="s">
        <v>34</v>
      </c>
      <c r="J26" s="26" t="s">
        <v>35</v>
      </c>
      <c r="L26" s="34"/>
    </row>
    <row r="27" spans="2:12" s="1" customFormat="1" ht="6.95" customHeight="1">
      <c r="B27" s="34"/>
      <c r="L27" s="34"/>
    </row>
    <row r="28" spans="2:12" s="1" customFormat="1" ht="12" customHeight="1">
      <c r="B28" s="34"/>
      <c r="D28" s="28" t="s">
        <v>45</v>
      </c>
      <c r="L28" s="34"/>
    </row>
    <row r="29" spans="2:12" s="7" customFormat="1" ht="47.25" customHeight="1">
      <c r="B29" s="93"/>
      <c r="E29" s="273" t="s">
        <v>46</v>
      </c>
      <c r="F29" s="273"/>
      <c r="G29" s="273"/>
      <c r="H29" s="273"/>
      <c r="L29" s="93"/>
    </row>
    <row r="30" spans="2:12" s="1" customFormat="1" ht="6.95" customHeight="1">
      <c r="B30" s="34"/>
      <c r="L30" s="34"/>
    </row>
    <row r="31" spans="2:12" s="1" customFormat="1" ht="6.95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>
      <c r="B32" s="34"/>
      <c r="D32" s="94" t="s">
        <v>47</v>
      </c>
      <c r="J32" s="65">
        <f>ROUND(J93, 2)</f>
        <v>0</v>
      </c>
      <c r="L32" s="34"/>
    </row>
    <row r="33" spans="2:12" s="1" customFormat="1" ht="6.95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5" customHeight="1">
      <c r="B34" s="34"/>
      <c r="F34" s="37" t="s">
        <v>49</v>
      </c>
      <c r="I34" s="37" t="s">
        <v>48</v>
      </c>
      <c r="J34" s="37" t="s">
        <v>50</v>
      </c>
      <c r="L34" s="34"/>
    </row>
    <row r="35" spans="2:12" s="1" customFormat="1" ht="14.45" customHeight="1">
      <c r="B35" s="34"/>
      <c r="D35" s="54" t="s">
        <v>51</v>
      </c>
      <c r="E35" s="28" t="s">
        <v>52</v>
      </c>
      <c r="F35" s="85">
        <f>ROUND((SUM(BE93:BE215)),  2)</f>
        <v>0</v>
      </c>
      <c r="I35" s="95">
        <v>0.21</v>
      </c>
      <c r="J35" s="85">
        <f>ROUND(((SUM(BE93:BE215))*I35),  2)</f>
        <v>0</v>
      </c>
      <c r="L35" s="34"/>
    </row>
    <row r="36" spans="2:12" s="1" customFormat="1" ht="14.45" customHeight="1">
      <c r="B36" s="34"/>
      <c r="E36" s="28" t="s">
        <v>53</v>
      </c>
      <c r="F36" s="85">
        <f>ROUND((SUM(BF93:BF215)),  2)</f>
        <v>0</v>
      </c>
      <c r="I36" s="95">
        <v>0.12</v>
      </c>
      <c r="J36" s="85">
        <f>ROUND(((SUM(BF93:BF215))*I36),  2)</f>
        <v>0</v>
      </c>
      <c r="L36" s="34"/>
    </row>
    <row r="37" spans="2:12" s="1" customFormat="1" ht="14.45" hidden="1" customHeight="1">
      <c r="B37" s="34"/>
      <c r="E37" s="28" t="s">
        <v>54</v>
      </c>
      <c r="F37" s="85">
        <f>ROUND((SUM(BG93:BG215)),  2)</f>
        <v>0</v>
      </c>
      <c r="I37" s="95">
        <v>0.21</v>
      </c>
      <c r="J37" s="85">
        <f>0</f>
        <v>0</v>
      </c>
      <c r="L37" s="34"/>
    </row>
    <row r="38" spans="2:12" s="1" customFormat="1" ht="14.45" hidden="1" customHeight="1">
      <c r="B38" s="34"/>
      <c r="E38" s="28" t="s">
        <v>55</v>
      </c>
      <c r="F38" s="85">
        <f>ROUND((SUM(BH93:BH215)),  2)</f>
        <v>0</v>
      </c>
      <c r="I38" s="95">
        <v>0.12</v>
      </c>
      <c r="J38" s="85">
        <f>0</f>
        <v>0</v>
      </c>
      <c r="L38" s="34"/>
    </row>
    <row r="39" spans="2:12" s="1" customFormat="1" ht="14.45" hidden="1" customHeight="1">
      <c r="B39" s="34"/>
      <c r="E39" s="28" t="s">
        <v>56</v>
      </c>
      <c r="F39" s="85">
        <f>ROUND((SUM(BI93:BI215)),  2)</f>
        <v>0</v>
      </c>
      <c r="I39" s="95">
        <v>0</v>
      </c>
      <c r="J39" s="85">
        <f>0</f>
        <v>0</v>
      </c>
      <c r="L39" s="34"/>
    </row>
    <row r="40" spans="2:12" s="1" customFormat="1" ht="6.95" customHeight="1">
      <c r="B40" s="34"/>
      <c r="L40" s="34"/>
    </row>
    <row r="41" spans="2:12" s="1" customFormat="1" ht="25.35" customHeight="1">
      <c r="B41" s="34"/>
      <c r="C41" s="96"/>
      <c r="D41" s="97" t="s">
        <v>57</v>
      </c>
      <c r="E41" s="56"/>
      <c r="F41" s="56"/>
      <c r="G41" s="98" t="s">
        <v>58</v>
      </c>
      <c r="H41" s="99" t="s">
        <v>59</v>
      </c>
      <c r="I41" s="56"/>
      <c r="J41" s="100">
        <f>SUM(J32:J39)</f>
        <v>0</v>
      </c>
      <c r="K41" s="101"/>
      <c r="L41" s="34"/>
    </row>
    <row r="42" spans="2:12" s="1" customFormat="1" ht="14.45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5" customHeight="1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5" customHeight="1">
      <c r="B47" s="34"/>
      <c r="C47" s="22" t="s">
        <v>116</v>
      </c>
      <c r="L47" s="34"/>
    </row>
    <row r="48" spans="2:12" s="1" customFormat="1" ht="6.95" customHeight="1">
      <c r="B48" s="34"/>
      <c r="L48" s="34"/>
    </row>
    <row r="49" spans="2:47" s="1" customFormat="1" ht="12" customHeight="1">
      <c r="B49" s="34"/>
      <c r="C49" s="28" t="s">
        <v>16</v>
      </c>
      <c r="L49" s="34"/>
    </row>
    <row r="50" spans="2:47" s="1" customFormat="1" ht="26.25" customHeight="1">
      <c r="B50" s="34"/>
      <c r="E50" s="284" t="str">
        <f>E7</f>
        <v>KAPLE SV. PANNY MARIE EINSIEDELNSKÉ A PŘÍSTUPOVÉ SCHODIŠTĚ, OSTROV,STAVEBNÍ ÚPRAVY</v>
      </c>
      <c r="F50" s="285"/>
      <c r="G50" s="285"/>
      <c r="H50" s="285"/>
      <c r="L50" s="34"/>
    </row>
    <row r="51" spans="2:47" ht="12" customHeight="1">
      <c r="B51" s="21"/>
      <c r="C51" s="28" t="s">
        <v>112</v>
      </c>
      <c r="L51" s="21"/>
    </row>
    <row r="52" spans="2:47" s="1" customFormat="1" ht="16.5" customHeight="1">
      <c r="B52" s="34"/>
      <c r="E52" s="284" t="s">
        <v>113</v>
      </c>
      <c r="F52" s="286"/>
      <c r="G52" s="286"/>
      <c r="H52" s="286"/>
      <c r="L52" s="34"/>
    </row>
    <row r="53" spans="2:47" s="1" customFormat="1" ht="12" customHeight="1">
      <c r="B53" s="34"/>
      <c r="C53" s="28" t="s">
        <v>114</v>
      </c>
      <c r="L53" s="34"/>
    </row>
    <row r="54" spans="2:47" s="1" customFormat="1" ht="16.5" customHeight="1">
      <c r="B54" s="34"/>
      <c r="E54" s="244" t="str">
        <f>E11</f>
        <v>D.1.1_4. - 4. etapa_Oprava schodiště</v>
      </c>
      <c r="F54" s="286"/>
      <c r="G54" s="286"/>
      <c r="H54" s="286"/>
      <c r="L54" s="34"/>
    </row>
    <row r="55" spans="2:47" s="1" customFormat="1" ht="6.95" customHeight="1">
      <c r="B55" s="34"/>
      <c r="L55" s="34"/>
    </row>
    <row r="56" spans="2:47" s="1" customFormat="1" ht="12" customHeight="1">
      <c r="B56" s="34"/>
      <c r="C56" s="28" t="s">
        <v>22</v>
      </c>
      <c r="F56" s="26" t="str">
        <f>F14</f>
        <v xml:space="preserve">Staroměstská, bez č.p., p.č. st.52 a p.č. 80/1 </v>
      </c>
      <c r="I56" s="28" t="s">
        <v>24</v>
      </c>
      <c r="J56" s="51" t="str">
        <f>IF(J14="","",J14)</f>
        <v>20. 3. 2025</v>
      </c>
      <c r="L56" s="34"/>
    </row>
    <row r="57" spans="2:47" s="1" customFormat="1" ht="6.95" customHeight="1">
      <c r="B57" s="34"/>
      <c r="L57" s="34"/>
    </row>
    <row r="58" spans="2:47" s="1" customFormat="1" ht="25.7" customHeight="1">
      <c r="B58" s="34"/>
      <c r="C58" s="28" t="s">
        <v>30</v>
      </c>
      <c r="F58" s="26" t="str">
        <f>E17</f>
        <v>Město Ostrov, Jáchymovská 1, 36301 Ostrov</v>
      </c>
      <c r="I58" s="28" t="s">
        <v>38</v>
      </c>
      <c r="J58" s="32" t="str">
        <f>E23</f>
        <v>ATELIER SOUKUP OPL ŠVEHLA, s. r. o.</v>
      </c>
      <c r="L58" s="34"/>
    </row>
    <row r="59" spans="2:47" s="1" customFormat="1" ht="15.2" customHeight="1">
      <c r="B59" s="34"/>
      <c r="C59" s="28" t="s">
        <v>36</v>
      </c>
      <c r="F59" s="26" t="str">
        <f>IF(E20="","",E20)</f>
        <v>Vyplň údaj</v>
      </c>
      <c r="I59" s="28" t="s">
        <v>42</v>
      </c>
      <c r="J59" s="32" t="str">
        <f>E26</f>
        <v>Eva Vopalecká</v>
      </c>
      <c r="L59" s="34"/>
    </row>
    <row r="60" spans="2:47" s="1" customFormat="1" ht="10.35" customHeight="1">
      <c r="B60" s="34"/>
      <c r="L60" s="34"/>
    </row>
    <row r="61" spans="2:47" s="1" customFormat="1" ht="29.25" customHeight="1">
      <c r="B61" s="34"/>
      <c r="C61" s="102" t="s">
        <v>117</v>
      </c>
      <c r="D61" s="96"/>
      <c r="E61" s="96"/>
      <c r="F61" s="96"/>
      <c r="G61" s="96"/>
      <c r="H61" s="96"/>
      <c r="I61" s="96"/>
      <c r="J61" s="103" t="s">
        <v>118</v>
      </c>
      <c r="K61" s="96"/>
      <c r="L61" s="34"/>
    </row>
    <row r="62" spans="2:47" s="1" customFormat="1" ht="10.35" customHeight="1">
      <c r="B62" s="34"/>
      <c r="L62" s="34"/>
    </row>
    <row r="63" spans="2:47" s="1" customFormat="1" ht="22.9" customHeight="1">
      <c r="B63" s="34"/>
      <c r="C63" s="104" t="s">
        <v>79</v>
      </c>
      <c r="J63" s="65">
        <f>J93</f>
        <v>0</v>
      </c>
      <c r="L63" s="34"/>
      <c r="AU63" s="18" t="s">
        <v>119</v>
      </c>
    </row>
    <row r="64" spans="2:47" s="8" customFormat="1" ht="24.95" customHeight="1">
      <c r="B64" s="105"/>
      <c r="D64" s="106" t="s">
        <v>120</v>
      </c>
      <c r="E64" s="107"/>
      <c r="F64" s="107"/>
      <c r="G64" s="107"/>
      <c r="H64" s="107"/>
      <c r="I64" s="107"/>
      <c r="J64" s="108">
        <f>J94</f>
        <v>0</v>
      </c>
      <c r="L64" s="105"/>
    </row>
    <row r="65" spans="2:12" s="9" customFormat="1" ht="19.899999999999999" customHeight="1">
      <c r="B65" s="109"/>
      <c r="D65" s="110" t="s">
        <v>121</v>
      </c>
      <c r="E65" s="111"/>
      <c r="F65" s="111"/>
      <c r="G65" s="111"/>
      <c r="H65" s="111"/>
      <c r="I65" s="111"/>
      <c r="J65" s="112">
        <f>J95</f>
        <v>0</v>
      </c>
      <c r="L65" s="109"/>
    </row>
    <row r="66" spans="2:12" s="9" customFormat="1" ht="19.899999999999999" customHeight="1">
      <c r="B66" s="109"/>
      <c r="D66" s="110" t="s">
        <v>122</v>
      </c>
      <c r="E66" s="111"/>
      <c r="F66" s="111"/>
      <c r="G66" s="111"/>
      <c r="H66" s="111"/>
      <c r="I66" s="111"/>
      <c r="J66" s="112">
        <f>J110</f>
        <v>0</v>
      </c>
      <c r="L66" s="109"/>
    </row>
    <row r="67" spans="2:12" s="9" customFormat="1" ht="19.899999999999999" customHeight="1">
      <c r="B67" s="109"/>
      <c r="D67" s="110" t="s">
        <v>123</v>
      </c>
      <c r="E67" s="111"/>
      <c r="F67" s="111"/>
      <c r="G67" s="111"/>
      <c r="H67" s="111"/>
      <c r="I67" s="111"/>
      <c r="J67" s="112">
        <f>J141</f>
        <v>0</v>
      </c>
      <c r="L67" s="109"/>
    </row>
    <row r="68" spans="2:12" s="9" customFormat="1" ht="19.899999999999999" customHeight="1">
      <c r="B68" s="109"/>
      <c r="D68" s="110" t="s">
        <v>124</v>
      </c>
      <c r="E68" s="111"/>
      <c r="F68" s="111"/>
      <c r="G68" s="111"/>
      <c r="H68" s="111"/>
      <c r="I68" s="111"/>
      <c r="J68" s="112">
        <f>J158</f>
        <v>0</v>
      </c>
      <c r="L68" s="109"/>
    </row>
    <row r="69" spans="2:12" s="8" customFormat="1" ht="24.95" customHeight="1">
      <c r="B69" s="105"/>
      <c r="D69" s="106" t="s">
        <v>125</v>
      </c>
      <c r="E69" s="107"/>
      <c r="F69" s="107"/>
      <c r="G69" s="107"/>
      <c r="H69" s="107"/>
      <c r="I69" s="107"/>
      <c r="J69" s="108">
        <f>J163</f>
        <v>0</v>
      </c>
      <c r="L69" s="105"/>
    </row>
    <row r="70" spans="2:12" s="9" customFormat="1" ht="19.899999999999999" customHeight="1">
      <c r="B70" s="109"/>
      <c r="D70" s="110" t="s">
        <v>126</v>
      </c>
      <c r="E70" s="111"/>
      <c r="F70" s="111"/>
      <c r="G70" s="111"/>
      <c r="H70" s="111"/>
      <c r="I70" s="111"/>
      <c r="J70" s="112">
        <f>J164</f>
        <v>0</v>
      </c>
      <c r="L70" s="109"/>
    </row>
    <row r="71" spans="2:12" s="8" customFormat="1" ht="24.95" customHeight="1">
      <c r="B71" s="105"/>
      <c r="D71" s="106" t="s">
        <v>127</v>
      </c>
      <c r="E71" s="107"/>
      <c r="F71" s="107"/>
      <c r="G71" s="107"/>
      <c r="H71" s="107"/>
      <c r="I71" s="107"/>
      <c r="J71" s="108">
        <f>J211</f>
        <v>0</v>
      </c>
      <c r="L71" s="105"/>
    </row>
    <row r="72" spans="2:12" s="1" customFormat="1" ht="21.75" customHeight="1">
      <c r="B72" s="34"/>
      <c r="L72" s="34"/>
    </row>
    <row r="73" spans="2:12" s="1" customFormat="1" ht="6.95" customHeight="1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34"/>
    </row>
    <row r="77" spans="2:12" s="1" customFormat="1" ht="6.9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4"/>
    </row>
    <row r="78" spans="2:12" s="1" customFormat="1" ht="24.95" customHeight="1">
      <c r="B78" s="34"/>
      <c r="C78" s="22" t="s">
        <v>128</v>
      </c>
      <c r="L78" s="34"/>
    </row>
    <row r="79" spans="2:12" s="1" customFormat="1" ht="6.95" customHeight="1">
      <c r="B79" s="34"/>
      <c r="L79" s="34"/>
    </row>
    <row r="80" spans="2:12" s="1" customFormat="1" ht="12" customHeight="1">
      <c r="B80" s="34"/>
      <c r="C80" s="28" t="s">
        <v>16</v>
      </c>
      <c r="L80" s="34"/>
    </row>
    <row r="81" spans="2:65" s="1" customFormat="1" ht="26.25" customHeight="1">
      <c r="B81" s="34"/>
      <c r="E81" s="284" t="str">
        <f>E7</f>
        <v>KAPLE SV. PANNY MARIE EINSIEDELNSKÉ A PŘÍSTUPOVÉ SCHODIŠTĚ, OSTROV,STAVEBNÍ ÚPRAVY</v>
      </c>
      <c r="F81" s="285"/>
      <c r="G81" s="285"/>
      <c r="H81" s="285"/>
      <c r="L81" s="34"/>
    </row>
    <row r="82" spans="2:65" ht="12" customHeight="1">
      <c r="B82" s="21"/>
      <c r="C82" s="28" t="s">
        <v>112</v>
      </c>
      <c r="L82" s="21"/>
    </row>
    <row r="83" spans="2:65" s="1" customFormat="1" ht="16.5" customHeight="1">
      <c r="B83" s="34"/>
      <c r="E83" s="284" t="s">
        <v>113</v>
      </c>
      <c r="F83" s="286"/>
      <c r="G83" s="286"/>
      <c r="H83" s="286"/>
      <c r="L83" s="34"/>
    </row>
    <row r="84" spans="2:65" s="1" customFormat="1" ht="12" customHeight="1">
      <c r="B84" s="34"/>
      <c r="C84" s="28" t="s">
        <v>114</v>
      </c>
      <c r="L84" s="34"/>
    </row>
    <row r="85" spans="2:65" s="1" customFormat="1" ht="16.5" customHeight="1">
      <c r="B85" s="34"/>
      <c r="E85" s="244" t="str">
        <f>E11</f>
        <v>D.1.1_4. - 4. etapa_Oprava schodiště</v>
      </c>
      <c r="F85" s="286"/>
      <c r="G85" s="286"/>
      <c r="H85" s="286"/>
      <c r="L85" s="34"/>
    </row>
    <row r="86" spans="2:65" s="1" customFormat="1" ht="6.95" customHeight="1">
      <c r="B86" s="34"/>
      <c r="L86" s="34"/>
    </row>
    <row r="87" spans="2:65" s="1" customFormat="1" ht="12" customHeight="1">
      <c r="B87" s="34"/>
      <c r="C87" s="28" t="s">
        <v>22</v>
      </c>
      <c r="F87" s="26" t="str">
        <f>F14</f>
        <v xml:space="preserve">Staroměstská, bez č.p., p.č. st.52 a p.č. 80/1 </v>
      </c>
      <c r="I87" s="28" t="s">
        <v>24</v>
      </c>
      <c r="J87" s="51" t="str">
        <f>IF(J14="","",J14)</f>
        <v>20. 3. 2025</v>
      </c>
      <c r="L87" s="34"/>
    </row>
    <row r="88" spans="2:65" s="1" customFormat="1" ht="6.95" customHeight="1">
      <c r="B88" s="34"/>
      <c r="L88" s="34"/>
    </row>
    <row r="89" spans="2:65" s="1" customFormat="1" ht="25.7" customHeight="1">
      <c r="B89" s="34"/>
      <c r="C89" s="28" t="s">
        <v>30</v>
      </c>
      <c r="F89" s="26" t="str">
        <f>E17</f>
        <v>Město Ostrov, Jáchymovská 1, 36301 Ostrov</v>
      </c>
      <c r="I89" s="28" t="s">
        <v>38</v>
      </c>
      <c r="J89" s="32" t="str">
        <f>E23</f>
        <v>ATELIER SOUKUP OPL ŠVEHLA, s. r. o.</v>
      </c>
      <c r="L89" s="34"/>
    </row>
    <row r="90" spans="2:65" s="1" customFormat="1" ht="15.2" customHeight="1">
      <c r="B90" s="34"/>
      <c r="C90" s="28" t="s">
        <v>36</v>
      </c>
      <c r="F90" s="26" t="str">
        <f>IF(E20="","",E20)</f>
        <v>Vyplň údaj</v>
      </c>
      <c r="I90" s="28" t="s">
        <v>42</v>
      </c>
      <c r="J90" s="32" t="str">
        <f>E26</f>
        <v>Eva Vopalecká</v>
      </c>
      <c r="L90" s="34"/>
    </row>
    <row r="91" spans="2:65" s="1" customFormat="1" ht="10.35" customHeight="1">
      <c r="B91" s="34"/>
      <c r="L91" s="34"/>
    </row>
    <row r="92" spans="2:65" s="10" customFormat="1" ht="29.25" customHeight="1">
      <c r="B92" s="113"/>
      <c r="C92" s="114" t="s">
        <v>129</v>
      </c>
      <c r="D92" s="115" t="s">
        <v>66</v>
      </c>
      <c r="E92" s="115" t="s">
        <v>62</v>
      </c>
      <c r="F92" s="115" t="s">
        <v>63</v>
      </c>
      <c r="G92" s="115" t="s">
        <v>130</v>
      </c>
      <c r="H92" s="115" t="s">
        <v>131</v>
      </c>
      <c r="I92" s="115" t="s">
        <v>132</v>
      </c>
      <c r="J92" s="115" t="s">
        <v>118</v>
      </c>
      <c r="K92" s="116" t="s">
        <v>133</v>
      </c>
      <c r="L92" s="113"/>
      <c r="M92" s="58" t="s">
        <v>35</v>
      </c>
      <c r="N92" s="59" t="s">
        <v>51</v>
      </c>
      <c r="O92" s="59" t="s">
        <v>134</v>
      </c>
      <c r="P92" s="59" t="s">
        <v>135</v>
      </c>
      <c r="Q92" s="59" t="s">
        <v>136</v>
      </c>
      <c r="R92" s="59" t="s">
        <v>137</v>
      </c>
      <c r="S92" s="59" t="s">
        <v>138</v>
      </c>
      <c r="T92" s="60" t="s">
        <v>139</v>
      </c>
    </row>
    <row r="93" spans="2:65" s="1" customFormat="1" ht="22.9" customHeight="1">
      <c r="B93" s="34"/>
      <c r="C93" s="63" t="s">
        <v>140</v>
      </c>
      <c r="J93" s="117">
        <f>BK93</f>
        <v>0</v>
      </c>
      <c r="L93" s="34"/>
      <c r="M93" s="61"/>
      <c r="N93" s="52"/>
      <c r="O93" s="52"/>
      <c r="P93" s="118">
        <f>P94+P163+P211</f>
        <v>0</v>
      </c>
      <c r="Q93" s="52"/>
      <c r="R93" s="118">
        <f>R94+R163+R211</f>
        <v>2.7859600000000007</v>
      </c>
      <c r="S93" s="52"/>
      <c r="T93" s="119">
        <f>T94+T163+T211</f>
        <v>0.27194999999999997</v>
      </c>
      <c r="AT93" s="18" t="s">
        <v>80</v>
      </c>
      <c r="AU93" s="18" t="s">
        <v>119</v>
      </c>
      <c r="BK93" s="120">
        <f>BK94+BK163+BK211</f>
        <v>0</v>
      </c>
    </row>
    <row r="94" spans="2:65" s="11" customFormat="1" ht="25.9" customHeight="1">
      <c r="B94" s="121"/>
      <c r="D94" s="122" t="s">
        <v>80</v>
      </c>
      <c r="E94" s="123" t="s">
        <v>141</v>
      </c>
      <c r="F94" s="123" t="s">
        <v>142</v>
      </c>
      <c r="I94" s="124"/>
      <c r="J94" s="125">
        <f>BK94</f>
        <v>0</v>
      </c>
      <c r="L94" s="121"/>
      <c r="M94" s="126"/>
      <c r="P94" s="127">
        <f>P95+P110+P141+P158</f>
        <v>0</v>
      </c>
      <c r="R94" s="127">
        <f>R95+R110+R141+R158</f>
        <v>0.28983500000000001</v>
      </c>
      <c r="T94" s="128">
        <f>T95+T110+T141+T158</f>
        <v>0.27194999999999997</v>
      </c>
      <c r="AR94" s="122" t="s">
        <v>88</v>
      </c>
      <c r="AT94" s="129" t="s">
        <v>80</v>
      </c>
      <c r="AU94" s="129" t="s">
        <v>81</v>
      </c>
      <c r="AY94" s="122" t="s">
        <v>143</v>
      </c>
      <c r="BK94" s="130">
        <f>BK95+BK110+BK141+BK158</f>
        <v>0</v>
      </c>
    </row>
    <row r="95" spans="2:65" s="11" customFormat="1" ht="22.9" customHeight="1">
      <c r="B95" s="121"/>
      <c r="D95" s="122" t="s">
        <v>80</v>
      </c>
      <c r="E95" s="131" t="s">
        <v>144</v>
      </c>
      <c r="F95" s="131" t="s">
        <v>145</v>
      </c>
      <c r="I95" s="124"/>
      <c r="J95" s="132">
        <f>BK95</f>
        <v>0</v>
      </c>
      <c r="L95" s="121"/>
      <c r="M95" s="126"/>
      <c r="P95" s="127">
        <f>SUM(P96:P109)</f>
        <v>0</v>
      </c>
      <c r="R95" s="127">
        <f>SUM(R96:R109)</f>
        <v>5.1450000000000003E-3</v>
      </c>
      <c r="T95" s="128">
        <f>SUM(T96:T109)</f>
        <v>0</v>
      </c>
      <c r="AR95" s="122" t="s">
        <v>88</v>
      </c>
      <c r="AT95" s="129" t="s">
        <v>80</v>
      </c>
      <c r="AU95" s="129" t="s">
        <v>88</v>
      </c>
      <c r="AY95" s="122" t="s">
        <v>143</v>
      </c>
      <c r="BK95" s="130">
        <f>SUM(BK96:BK109)</f>
        <v>0</v>
      </c>
    </row>
    <row r="96" spans="2:65" s="1" customFormat="1" ht="16.5" customHeight="1">
      <c r="B96" s="34"/>
      <c r="C96" s="133" t="s">
        <v>88</v>
      </c>
      <c r="D96" s="133" t="s">
        <v>146</v>
      </c>
      <c r="E96" s="134" t="s">
        <v>147</v>
      </c>
      <c r="F96" s="135" t="s">
        <v>148</v>
      </c>
      <c r="G96" s="136" t="s">
        <v>149</v>
      </c>
      <c r="H96" s="137">
        <v>24.5</v>
      </c>
      <c r="I96" s="138"/>
      <c r="J96" s="139">
        <f>ROUND(I96*H96,2)</f>
        <v>0</v>
      </c>
      <c r="K96" s="135" t="s">
        <v>150</v>
      </c>
      <c r="L96" s="34"/>
      <c r="M96" s="140" t="s">
        <v>35</v>
      </c>
      <c r="N96" s="141" t="s">
        <v>52</v>
      </c>
      <c r="P96" s="142">
        <f>O96*H96</f>
        <v>0</v>
      </c>
      <c r="Q96" s="142">
        <v>2.1000000000000001E-4</v>
      </c>
      <c r="R96" s="142">
        <f>Q96*H96</f>
        <v>5.1450000000000003E-3</v>
      </c>
      <c r="S96" s="142">
        <v>0</v>
      </c>
      <c r="T96" s="143">
        <f>S96*H96</f>
        <v>0</v>
      </c>
      <c r="AR96" s="144" t="s">
        <v>151</v>
      </c>
      <c r="AT96" s="144" t="s">
        <v>146</v>
      </c>
      <c r="AU96" s="144" t="s">
        <v>90</v>
      </c>
      <c r="AY96" s="18" t="s">
        <v>143</v>
      </c>
      <c r="BE96" s="145">
        <f>IF(N96="základní",J96,0)</f>
        <v>0</v>
      </c>
      <c r="BF96" s="145">
        <f>IF(N96="snížená",J96,0)</f>
        <v>0</v>
      </c>
      <c r="BG96" s="145">
        <f>IF(N96="zákl. přenesená",J96,0)</f>
        <v>0</v>
      </c>
      <c r="BH96" s="145">
        <f>IF(N96="sníž. přenesená",J96,0)</f>
        <v>0</v>
      </c>
      <c r="BI96" s="145">
        <f>IF(N96="nulová",J96,0)</f>
        <v>0</v>
      </c>
      <c r="BJ96" s="18" t="s">
        <v>88</v>
      </c>
      <c r="BK96" s="145">
        <f>ROUND(I96*H96,2)</f>
        <v>0</v>
      </c>
      <c r="BL96" s="18" t="s">
        <v>151</v>
      </c>
      <c r="BM96" s="144" t="s">
        <v>152</v>
      </c>
    </row>
    <row r="97" spans="2:65" s="1" customFormat="1">
      <c r="B97" s="34"/>
      <c r="D97" s="146" t="s">
        <v>153</v>
      </c>
      <c r="F97" s="147" t="s">
        <v>154</v>
      </c>
      <c r="I97" s="148"/>
      <c r="L97" s="34"/>
      <c r="M97" s="149"/>
      <c r="T97" s="55"/>
      <c r="AT97" s="18" t="s">
        <v>153</v>
      </c>
      <c r="AU97" s="18" t="s">
        <v>90</v>
      </c>
    </row>
    <row r="98" spans="2:65" s="12" customFormat="1">
      <c r="B98" s="150"/>
      <c r="D98" s="151" t="s">
        <v>155</v>
      </c>
      <c r="E98" s="152" t="s">
        <v>35</v>
      </c>
      <c r="F98" s="153" t="s">
        <v>156</v>
      </c>
      <c r="H98" s="152" t="s">
        <v>35</v>
      </c>
      <c r="I98" s="154"/>
      <c r="L98" s="150"/>
      <c r="M98" s="155"/>
      <c r="T98" s="156"/>
      <c r="AT98" s="152" t="s">
        <v>155</v>
      </c>
      <c r="AU98" s="152" t="s">
        <v>90</v>
      </c>
      <c r="AV98" s="12" t="s">
        <v>88</v>
      </c>
      <c r="AW98" s="12" t="s">
        <v>41</v>
      </c>
      <c r="AX98" s="12" t="s">
        <v>81</v>
      </c>
      <c r="AY98" s="152" t="s">
        <v>143</v>
      </c>
    </row>
    <row r="99" spans="2:65" s="12" customFormat="1">
      <c r="B99" s="150"/>
      <c r="D99" s="151" t="s">
        <v>155</v>
      </c>
      <c r="E99" s="152" t="s">
        <v>35</v>
      </c>
      <c r="F99" s="153" t="s">
        <v>157</v>
      </c>
      <c r="H99" s="152" t="s">
        <v>35</v>
      </c>
      <c r="I99" s="154"/>
      <c r="L99" s="150"/>
      <c r="M99" s="155"/>
      <c r="T99" s="156"/>
      <c r="AT99" s="152" t="s">
        <v>155</v>
      </c>
      <c r="AU99" s="152" t="s">
        <v>90</v>
      </c>
      <c r="AV99" s="12" t="s">
        <v>88</v>
      </c>
      <c r="AW99" s="12" t="s">
        <v>41</v>
      </c>
      <c r="AX99" s="12" t="s">
        <v>81</v>
      </c>
      <c r="AY99" s="152" t="s">
        <v>143</v>
      </c>
    </row>
    <row r="100" spans="2:65" s="12" customFormat="1">
      <c r="B100" s="150"/>
      <c r="D100" s="151" t="s">
        <v>155</v>
      </c>
      <c r="E100" s="152" t="s">
        <v>35</v>
      </c>
      <c r="F100" s="153" t="s">
        <v>158</v>
      </c>
      <c r="H100" s="152" t="s">
        <v>35</v>
      </c>
      <c r="I100" s="154"/>
      <c r="L100" s="150"/>
      <c r="M100" s="155"/>
      <c r="T100" s="156"/>
      <c r="AT100" s="152" t="s">
        <v>155</v>
      </c>
      <c r="AU100" s="152" t="s">
        <v>90</v>
      </c>
      <c r="AV100" s="12" t="s">
        <v>88</v>
      </c>
      <c r="AW100" s="12" t="s">
        <v>41</v>
      </c>
      <c r="AX100" s="12" t="s">
        <v>81</v>
      </c>
      <c r="AY100" s="152" t="s">
        <v>143</v>
      </c>
    </row>
    <row r="101" spans="2:65" s="12" customFormat="1">
      <c r="B101" s="150"/>
      <c r="D101" s="151" t="s">
        <v>155</v>
      </c>
      <c r="E101" s="152" t="s">
        <v>35</v>
      </c>
      <c r="F101" s="153" t="s">
        <v>159</v>
      </c>
      <c r="H101" s="152" t="s">
        <v>35</v>
      </c>
      <c r="I101" s="154"/>
      <c r="L101" s="150"/>
      <c r="M101" s="155"/>
      <c r="T101" s="156"/>
      <c r="AT101" s="152" t="s">
        <v>155</v>
      </c>
      <c r="AU101" s="152" t="s">
        <v>90</v>
      </c>
      <c r="AV101" s="12" t="s">
        <v>88</v>
      </c>
      <c r="AW101" s="12" t="s">
        <v>41</v>
      </c>
      <c r="AX101" s="12" t="s">
        <v>81</v>
      </c>
      <c r="AY101" s="152" t="s">
        <v>143</v>
      </c>
    </row>
    <row r="102" spans="2:65" s="13" customFormat="1">
      <c r="B102" s="157"/>
      <c r="D102" s="151" t="s">
        <v>155</v>
      </c>
      <c r="E102" s="158" t="s">
        <v>35</v>
      </c>
      <c r="F102" s="159" t="s">
        <v>160</v>
      </c>
      <c r="H102" s="160">
        <v>14</v>
      </c>
      <c r="I102" s="161"/>
      <c r="L102" s="157"/>
      <c r="M102" s="162"/>
      <c r="T102" s="163"/>
      <c r="AT102" s="158" t="s">
        <v>155</v>
      </c>
      <c r="AU102" s="158" t="s">
        <v>90</v>
      </c>
      <c r="AV102" s="13" t="s">
        <v>90</v>
      </c>
      <c r="AW102" s="13" t="s">
        <v>41</v>
      </c>
      <c r="AX102" s="13" t="s">
        <v>81</v>
      </c>
      <c r="AY102" s="158" t="s">
        <v>143</v>
      </c>
    </row>
    <row r="103" spans="2:65" s="12" customFormat="1">
      <c r="B103" s="150"/>
      <c r="D103" s="151" t="s">
        <v>155</v>
      </c>
      <c r="E103" s="152" t="s">
        <v>35</v>
      </c>
      <c r="F103" s="153" t="s">
        <v>161</v>
      </c>
      <c r="H103" s="152" t="s">
        <v>35</v>
      </c>
      <c r="I103" s="154"/>
      <c r="L103" s="150"/>
      <c r="M103" s="155"/>
      <c r="T103" s="156"/>
      <c r="AT103" s="152" t="s">
        <v>155</v>
      </c>
      <c r="AU103" s="152" t="s">
        <v>90</v>
      </c>
      <c r="AV103" s="12" t="s">
        <v>88</v>
      </c>
      <c r="AW103" s="12" t="s">
        <v>41</v>
      </c>
      <c r="AX103" s="12" t="s">
        <v>81</v>
      </c>
      <c r="AY103" s="152" t="s">
        <v>143</v>
      </c>
    </row>
    <row r="104" spans="2:65" s="12" customFormat="1">
      <c r="B104" s="150"/>
      <c r="D104" s="151" t="s">
        <v>155</v>
      </c>
      <c r="E104" s="152" t="s">
        <v>35</v>
      </c>
      <c r="F104" s="153" t="s">
        <v>162</v>
      </c>
      <c r="H104" s="152" t="s">
        <v>35</v>
      </c>
      <c r="I104" s="154"/>
      <c r="L104" s="150"/>
      <c r="M104" s="155"/>
      <c r="T104" s="156"/>
      <c r="AT104" s="152" t="s">
        <v>155</v>
      </c>
      <c r="AU104" s="152" t="s">
        <v>90</v>
      </c>
      <c r="AV104" s="12" t="s">
        <v>88</v>
      </c>
      <c r="AW104" s="12" t="s">
        <v>41</v>
      </c>
      <c r="AX104" s="12" t="s">
        <v>81</v>
      </c>
      <c r="AY104" s="152" t="s">
        <v>143</v>
      </c>
    </row>
    <row r="105" spans="2:65" s="12" customFormat="1">
      <c r="B105" s="150"/>
      <c r="D105" s="151" t="s">
        <v>155</v>
      </c>
      <c r="E105" s="152" t="s">
        <v>35</v>
      </c>
      <c r="F105" s="153" t="s">
        <v>163</v>
      </c>
      <c r="H105" s="152" t="s">
        <v>35</v>
      </c>
      <c r="I105" s="154"/>
      <c r="L105" s="150"/>
      <c r="M105" s="155"/>
      <c r="T105" s="156"/>
      <c r="AT105" s="152" t="s">
        <v>155</v>
      </c>
      <c r="AU105" s="152" t="s">
        <v>90</v>
      </c>
      <c r="AV105" s="12" t="s">
        <v>88</v>
      </c>
      <c r="AW105" s="12" t="s">
        <v>41</v>
      </c>
      <c r="AX105" s="12" t="s">
        <v>81</v>
      </c>
      <c r="AY105" s="152" t="s">
        <v>143</v>
      </c>
    </row>
    <row r="106" spans="2:65" s="12" customFormat="1">
      <c r="B106" s="150"/>
      <c r="D106" s="151" t="s">
        <v>155</v>
      </c>
      <c r="E106" s="152" t="s">
        <v>35</v>
      </c>
      <c r="F106" s="153" t="s">
        <v>164</v>
      </c>
      <c r="H106" s="152" t="s">
        <v>35</v>
      </c>
      <c r="I106" s="154"/>
      <c r="L106" s="150"/>
      <c r="M106" s="155"/>
      <c r="T106" s="156"/>
      <c r="AT106" s="152" t="s">
        <v>155</v>
      </c>
      <c r="AU106" s="152" t="s">
        <v>90</v>
      </c>
      <c r="AV106" s="12" t="s">
        <v>88</v>
      </c>
      <c r="AW106" s="12" t="s">
        <v>41</v>
      </c>
      <c r="AX106" s="12" t="s">
        <v>81</v>
      </c>
      <c r="AY106" s="152" t="s">
        <v>143</v>
      </c>
    </row>
    <row r="107" spans="2:65" s="12" customFormat="1">
      <c r="B107" s="150"/>
      <c r="D107" s="151" t="s">
        <v>155</v>
      </c>
      <c r="E107" s="152" t="s">
        <v>35</v>
      </c>
      <c r="F107" s="153" t="s">
        <v>165</v>
      </c>
      <c r="H107" s="152" t="s">
        <v>35</v>
      </c>
      <c r="I107" s="154"/>
      <c r="L107" s="150"/>
      <c r="M107" s="155"/>
      <c r="T107" s="156"/>
      <c r="AT107" s="152" t="s">
        <v>155</v>
      </c>
      <c r="AU107" s="152" t="s">
        <v>90</v>
      </c>
      <c r="AV107" s="12" t="s">
        <v>88</v>
      </c>
      <c r="AW107" s="12" t="s">
        <v>41</v>
      </c>
      <c r="AX107" s="12" t="s">
        <v>81</v>
      </c>
      <c r="AY107" s="152" t="s">
        <v>143</v>
      </c>
    </row>
    <row r="108" spans="2:65" s="13" customFormat="1">
      <c r="B108" s="157"/>
      <c r="D108" s="151" t="s">
        <v>155</v>
      </c>
      <c r="E108" s="158" t="s">
        <v>35</v>
      </c>
      <c r="F108" s="159" t="s">
        <v>166</v>
      </c>
      <c r="H108" s="160">
        <v>10.5</v>
      </c>
      <c r="I108" s="161"/>
      <c r="L108" s="157"/>
      <c r="M108" s="162"/>
      <c r="T108" s="163"/>
      <c r="AT108" s="158" t="s">
        <v>155</v>
      </c>
      <c r="AU108" s="158" t="s">
        <v>90</v>
      </c>
      <c r="AV108" s="13" t="s">
        <v>90</v>
      </c>
      <c r="AW108" s="13" t="s">
        <v>41</v>
      </c>
      <c r="AX108" s="13" t="s">
        <v>81</v>
      </c>
      <c r="AY108" s="158" t="s">
        <v>143</v>
      </c>
    </row>
    <row r="109" spans="2:65" s="14" customFormat="1">
      <c r="B109" s="164"/>
      <c r="D109" s="151" t="s">
        <v>155</v>
      </c>
      <c r="E109" s="165" t="s">
        <v>35</v>
      </c>
      <c r="F109" s="166" t="s">
        <v>167</v>
      </c>
      <c r="H109" s="167">
        <v>24.5</v>
      </c>
      <c r="I109" s="168"/>
      <c r="L109" s="164"/>
      <c r="M109" s="169"/>
      <c r="T109" s="170"/>
      <c r="AT109" s="165" t="s">
        <v>155</v>
      </c>
      <c r="AU109" s="165" t="s">
        <v>90</v>
      </c>
      <c r="AV109" s="14" t="s">
        <v>151</v>
      </c>
      <c r="AW109" s="14" t="s">
        <v>41</v>
      </c>
      <c r="AX109" s="14" t="s">
        <v>88</v>
      </c>
      <c r="AY109" s="165" t="s">
        <v>143</v>
      </c>
    </row>
    <row r="110" spans="2:65" s="11" customFormat="1" ht="22.9" customHeight="1">
      <c r="B110" s="121"/>
      <c r="D110" s="122" t="s">
        <v>80</v>
      </c>
      <c r="E110" s="131" t="s">
        <v>168</v>
      </c>
      <c r="F110" s="131" t="s">
        <v>169</v>
      </c>
      <c r="I110" s="124"/>
      <c r="J110" s="132">
        <f>BK110</f>
        <v>0</v>
      </c>
      <c r="L110" s="121"/>
      <c r="M110" s="126"/>
      <c r="P110" s="127">
        <f>SUM(P111:P140)</f>
        <v>0</v>
      </c>
      <c r="R110" s="127">
        <f>SUM(R111:R140)</f>
        <v>0.28469</v>
      </c>
      <c r="T110" s="128">
        <f>SUM(T111:T140)</f>
        <v>0.27194999999999997</v>
      </c>
      <c r="AR110" s="122" t="s">
        <v>88</v>
      </c>
      <c r="AT110" s="129" t="s">
        <v>80</v>
      </c>
      <c r="AU110" s="129" t="s">
        <v>88</v>
      </c>
      <c r="AY110" s="122" t="s">
        <v>143</v>
      </c>
      <c r="BK110" s="130">
        <f>SUM(BK111:BK140)</f>
        <v>0</v>
      </c>
    </row>
    <row r="111" spans="2:65" s="1" customFormat="1" ht="21.75" customHeight="1">
      <c r="B111" s="34"/>
      <c r="C111" s="133" t="s">
        <v>90</v>
      </c>
      <c r="D111" s="133" t="s">
        <v>146</v>
      </c>
      <c r="E111" s="134" t="s">
        <v>170</v>
      </c>
      <c r="F111" s="135" t="s">
        <v>171</v>
      </c>
      <c r="G111" s="136" t="s">
        <v>149</v>
      </c>
      <c r="H111" s="137">
        <v>24.5</v>
      </c>
      <c r="I111" s="138"/>
      <c r="J111" s="139">
        <f>ROUND(I111*H111,2)</f>
        <v>0</v>
      </c>
      <c r="K111" s="135" t="s">
        <v>150</v>
      </c>
      <c r="L111" s="34"/>
      <c r="M111" s="140" t="s">
        <v>35</v>
      </c>
      <c r="N111" s="141" t="s">
        <v>52</v>
      </c>
      <c r="P111" s="142">
        <f>O111*H111</f>
        <v>0</v>
      </c>
      <c r="Q111" s="142">
        <v>0</v>
      </c>
      <c r="R111" s="142">
        <f>Q111*H111</f>
        <v>0</v>
      </c>
      <c r="S111" s="142">
        <v>5.0000000000000001E-4</v>
      </c>
      <c r="T111" s="143">
        <f>S111*H111</f>
        <v>1.225E-2</v>
      </c>
      <c r="AR111" s="144" t="s">
        <v>151</v>
      </c>
      <c r="AT111" s="144" t="s">
        <v>146</v>
      </c>
      <c r="AU111" s="144" t="s">
        <v>90</v>
      </c>
      <c r="AY111" s="18" t="s">
        <v>143</v>
      </c>
      <c r="BE111" s="145">
        <f>IF(N111="základní",J111,0)</f>
        <v>0</v>
      </c>
      <c r="BF111" s="145">
        <f>IF(N111="snížená",J111,0)</f>
        <v>0</v>
      </c>
      <c r="BG111" s="145">
        <f>IF(N111="zákl. přenesená",J111,0)</f>
        <v>0</v>
      </c>
      <c r="BH111" s="145">
        <f>IF(N111="sníž. přenesená",J111,0)</f>
        <v>0</v>
      </c>
      <c r="BI111" s="145">
        <f>IF(N111="nulová",J111,0)</f>
        <v>0</v>
      </c>
      <c r="BJ111" s="18" t="s">
        <v>88</v>
      </c>
      <c r="BK111" s="145">
        <f>ROUND(I111*H111,2)</f>
        <v>0</v>
      </c>
      <c r="BL111" s="18" t="s">
        <v>151</v>
      </c>
      <c r="BM111" s="144" t="s">
        <v>172</v>
      </c>
    </row>
    <row r="112" spans="2:65" s="1" customFormat="1">
      <c r="B112" s="34"/>
      <c r="D112" s="146" t="s">
        <v>153</v>
      </c>
      <c r="F112" s="147" t="s">
        <v>173</v>
      </c>
      <c r="I112" s="148"/>
      <c r="L112" s="34"/>
      <c r="M112" s="149"/>
      <c r="T112" s="55"/>
      <c r="AT112" s="18" t="s">
        <v>153</v>
      </c>
      <c r="AU112" s="18" t="s">
        <v>90</v>
      </c>
    </row>
    <row r="113" spans="2:65" s="12" customFormat="1">
      <c r="B113" s="150"/>
      <c r="D113" s="151" t="s">
        <v>155</v>
      </c>
      <c r="E113" s="152" t="s">
        <v>35</v>
      </c>
      <c r="F113" s="153" t="s">
        <v>156</v>
      </c>
      <c r="H113" s="152" t="s">
        <v>35</v>
      </c>
      <c r="I113" s="154"/>
      <c r="L113" s="150"/>
      <c r="M113" s="155"/>
      <c r="T113" s="156"/>
      <c r="AT113" s="152" t="s">
        <v>155</v>
      </c>
      <c r="AU113" s="152" t="s">
        <v>90</v>
      </c>
      <c r="AV113" s="12" t="s">
        <v>88</v>
      </c>
      <c r="AW113" s="12" t="s">
        <v>41</v>
      </c>
      <c r="AX113" s="12" t="s">
        <v>81</v>
      </c>
      <c r="AY113" s="152" t="s">
        <v>143</v>
      </c>
    </row>
    <row r="114" spans="2:65" s="12" customFormat="1">
      <c r="B114" s="150"/>
      <c r="D114" s="151" t="s">
        <v>155</v>
      </c>
      <c r="E114" s="152" t="s">
        <v>35</v>
      </c>
      <c r="F114" s="153" t="s">
        <v>157</v>
      </c>
      <c r="H114" s="152" t="s">
        <v>35</v>
      </c>
      <c r="I114" s="154"/>
      <c r="L114" s="150"/>
      <c r="M114" s="155"/>
      <c r="T114" s="156"/>
      <c r="AT114" s="152" t="s">
        <v>155</v>
      </c>
      <c r="AU114" s="152" t="s">
        <v>90</v>
      </c>
      <c r="AV114" s="12" t="s">
        <v>88</v>
      </c>
      <c r="AW114" s="12" t="s">
        <v>41</v>
      </c>
      <c r="AX114" s="12" t="s">
        <v>81</v>
      </c>
      <c r="AY114" s="152" t="s">
        <v>143</v>
      </c>
    </row>
    <row r="115" spans="2:65" s="12" customFormat="1">
      <c r="B115" s="150"/>
      <c r="D115" s="151" t="s">
        <v>155</v>
      </c>
      <c r="E115" s="152" t="s">
        <v>35</v>
      </c>
      <c r="F115" s="153" t="s">
        <v>158</v>
      </c>
      <c r="H115" s="152" t="s">
        <v>35</v>
      </c>
      <c r="I115" s="154"/>
      <c r="L115" s="150"/>
      <c r="M115" s="155"/>
      <c r="T115" s="156"/>
      <c r="AT115" s="152" t="s">
        <v>155</v>
      </c>
      <c r="AU115" s="152" t="s">
        <v>90</v>
      </c>
      <c r="AV115" s="12" t="s">
        <v>88</v>
      </c>
      <c r="AW115" s="12" t="s">
        <v>41</v>
      </c>
      <c r="AX115" s="12" t="s">
        <v>81</v>
      </c>
      <c r="AY115" s="152" t="s">
        <v>143</v>
      </c>
    </row>
    <row r="116" spans="2:65" s="12" customFormat="1">
      <c r="B116" s="150"/>
      <c r="D116" s="151" t="s">
        <v>155</v>
      </c>
      <c r="E116" s="152" t="s">
        <v>35</v>
      </c>
      <c r="F116" s="153" t="s">
        <v>159</v>
      </c>
      <c r="H116" s="152" t="s">
        <v>35</v>
      </c>
      <c r="I116" s="154"/>
      <c r="L116" s="150"/>
      <c r="M116" s="155"/>
      <c r="T116" s="156"/>
      <c r="AT116" s="152" t="s">
        <v>155</v>
      </c>
      <c r="AU116" s="152" t="s">
        <v>90</v>
      </c>
      <c r="AV116" s="12" t="s">
        <v>88</v>
      </c>
      <c r="AW116" s="12" t="s">
        <v>41</v>
      </c>
      <c r="AX116" s="12" t="s">
        <v>81</v>
      </c>
      <c r="AY116" s="152" t="s">
        <v>143</v>
      </c>
    </row>
    <row r="117" spans="2:65" s="13" customFormat="1">
      <c r="B117" s="157"/>
      <c r="D117" s="151" t="s">
        <v>155</v>
      </c>
      <c r="E117" s="158" t="s">
        <v>35</v>
      </c>
      <c r="F117" s="159" t="s">
        <v>160</v>
      </c>
      <c r="H117" s="160">
        <v>14</v>
      </c>
      <c r="I117" s="161"/>
      <c r="L117" s="157"/>
      <c r="M117" s="162"/>
      <c r="T117" s="163"/>
      <c r="AT117" s="158" t="s">
        <v>155</v>
      </c>
      <c r="AU117" s="158" t="s">
        <v>90</v>
      </c>
      <c r="AV117" s="13" t="s">
        <v>90</v>
      </c>
      <c r="AW117" s="13" t="s">
        <v>41</v>
      </c>
      <c r="AX117" s="13" t="s">
        <v>81</v>
      </c>
      <c r="AY117" s="158" t="s">
        <v>143</v>
      </c>
    </row>
    <row r="118" spans="2:65" s="12" customFormat="1">
      <c r="B118" s="150"/>
      <c r="D118" s="151" t="s">
        <v>155</v>
      </c>
      <c r="E118" s="152" t="s">
        <v>35</v>
      </c>
      <c r="F118" s="153" t="s">
        <v>161</v>
      </c>
      <c r="H118" s="152" t="s">
        <v>35</v>
      </c>
      <c r="I118" s="154"/>
      <c r="L118" s="150"/>
      <c r="M118" s="155"/>
      <c r="T118" s="156"/>
      <c r="AT118" s="152" t="s">
        <v>155</v>
      </c>
      <c r="AU118" s="152" t="s">
        <v>90</v>
      </c>
      <c r="AV118" s="12" t="s">
        <v>88</v>
      </c>
      <c r="AW118" s="12" t="s">
        <v>41</v>
      </c>
      <c r="AX118" s="12" t="s">
        <v>81</v>
      </c>
      <c r="AY118" s="152" t="s">
        <v>143</v>
      </c>
    </row>
    <row r="119" spans="2:65" s="12" customFormat="1">
      <c r="B119" s="150"/>
      <c r="D119" s="151" t="s">
        <v>155</v>
      </c>
      <c r="E119" s="152" t="s">
        <v>35</v>
      </c>
      <c r="F119" s="153" t="s">
        <v>162</v>
      </c>
      <c r="H119" s="152" t="s">
        <v>35</v>
      </c>
      <c r="I119" s="154"/>
      <c r="L119" s="150"/>
      <c r="M119" s="155"/>
      <c r="T119" s="156"/>
      <c r="AT119" s="152" t="s">
        <v>155</v>
      </c>
      <c r="AU119" s="152" t="s">
        <v>90</v>
      </c>
      <c r="AV119" s="12" t="s">
        <v>88</v>
      </c>
      <c r="AW119" s="12" t="s">
        <v>41</v>
      </c>
      <c r="AX119" s="12" t="s">
        <v>81</v>
      </c>
      <c r="AY119" s="152" t="s">
        <v>143</v>
      </c>
    </row>
    <row r="120" spans="2:65" s="12" customFormat="1">
      <c r="B120" s="150"/>
      <c r="D120" s="151" t="s">
        <v>155</v>
      </c>
      <c r="E120" s="152" t="s">
        <v>35</v>
      </c>
      <c r="F120" s="153" t="s">
        <v>163</v>
      </c>
      <c r="H120" s="152" t="s">
        <v>35</v>
      </c>
      <c r="I120" s="154"/>
      <c r="L120" s="150"/>
      <c r="M120" s="155"/>
      <c r="T120" s="156"/>
      <c r="AT120" s="152" t="s">
        <v>155</v>
      </c>
      <c r="AU120" s="152" t="s">
        <v>90</v>
      </c>
      <c r="AV120" s="12" t="s">
        <v>88</v>
      </c>
      <c r="AW120" s="12" t="s">
        <v>41</v>
      </c>
      <c r="AX120" s="12" t="s">
        <v>81</v>
      </c>
      <c r="AY120" s="152" t="s">
        <v>143</v>
      </c>
    </row>
    <row r="121" spans="2:65" s="12" customFormat="1">
      <c r="B121" s="150"/>
      <c r="D121" s="151" t="s">
        <v>155</v>
      </c>
      <c r="E121" s="152" t="s">
        <v>35</v>
      </c>
      <c r="F121" s="153" t="s">
        <v>164</v>
      </c>
      <c r="H121" s="152" t="s">
        <v>35</v>
      </c>
      <c r="I121" s="154"/>
      <c r="L121" s="150"/>
      <c r="M121" s="155"/>
      <c r="T121" s="156"/>
      <c r="AT121" s="152" t="s">
        <v>155</v>
      </c>
      <c r="AU121" s="152" t="s">
        <v>90</v>
      </c>
      <c r="AV121" s="12" t="s">
        <v>88</v>
      </c>
      <c r="AW121" s="12" t="s">
        <v>41</v>
      </c>
      <c r="AX121" s="12" t="s">
        <v>81</v>
      </c>
      <c r="AY121" s="152" t="s">
        <v>143</v>
      </c>
    </row>
    <row r="122" spans="2:65" s="12" customFormat="1">
      <c r="B122" s="150"/>
      <c r="D122" s="151" t="s">
        <v>155</v>
      </c>
      <c r="E122" s="152" t="s">
        <v>35</v>
      </c>
      <c r="F122" s="153" t="s">
        <v>165</v>
      </c>
      <c r="H122" s="152" t="s">
        <v>35</v>
      </c>
      <c r="I122" s="154"/>
      <c r="L122" s="150"/>
      <c r="M122" s="155"/>
      <c r="T122" s="156"/>
      <c r="AT122" s="152" t="s">
        <v>155</v>
      </c>
      <c r="AU122" s="152" t="s">
        <v>90</v>
      </c>
      <c r="AV122" s="12" t="s">
        <v>88</v>
      </c>
      <c r="AW122" s="12" t="s">
        <v>41</v>
      </c>
      <c r="AX122" s="12" t="s">
        <v>81</v>
      </c>
      <c r="AY122" s="152" t="s">
        <v>143</v>
      </c>
    </row>
    <row r="123" spans="2:65" s="13" customFormat="1">
      <c r="B123" s="157"/>
      <c r="D123" s="151" t="s">
        <v>155</v>
      </c>
      <c r="E123" s="158" t="s">
        <v>35</v>
      </c>
      <c r="F123" s="159" t="s">
        <v>166</v>
      </c>
      <c r="H123" s="160">
        <v>10.5</v>
      </c>
      <c r="I123" s="161"/>
      <c r="L123" s="157"/>
      <c r="M123" s="162"/>
      <c r="T123" s="163"/>
      <c r="AT123" s="158" t="s">
        <v>155</v>
      </c>
      <c r="AU123" s="158" t="s">
        <v>90</v>
      </c>
      <c r="AV123" s="13" t="s">
        <v>90</v>
      </c>
      <c r="AW123" s="13" t="s">
        <v>41</v>
      </c>
      <c r="AX123" s="13" t="s">
        <v>81</v>
      </c>
      <c r="AY123" s="158" t="s">
        <v>143</v>
      </c>
    </row>
    <row r="124" spans="2:65" s="14" customFormat="1">
      <c r="B124" s="164"/>
      <c r="D124" s="151" t="s">
        <v>155</v>
      </c>
      <c r="E124" s="165" t="s">
        <v>35</v>
      </c>
      <c r="F124" s="166" t="s">
        <v>167</v>
      </c>
      <c r="H124" s="167">
        <v>24.5</v>
      </c>
      <c r="I124" s="168"/>
      <c r="L124" s="164"/>
      <c r="M124" s="169"/>
      <c r="T124" s="170"/>
      <c r="AT124" s="165" t="s">
        <v>155</v>
      </c>
      <c r="AU124" s="165" t="s">
        <v>90</v>
      </c>
      <c r="AV124" s="14" t="s">
        <v>151</v>
      </c>
      <c r="AW124" s="14" t="s">
        <v>41</v>
      </c>
      <c r="AX124" s="14" t="s">
        <v>88</v>
      </c>
      <c r="AY124" s="165" t="s">
        <v>143</v>
      </c>
    </row>
    <row r="125" spans="2:65" s="1" customFormat="1" ht="24.2" customHeight="1">
      <c r="B125" s="34"/>
      <c r="C125" s="133" t="s">
        <v>174</v>
      </c>
      <c r="D125" s="133" t="s">
        <v>146</v>
      </c>
      <c r="E125" s="134" t="s">
        <v>175</v>
      </c>
      <c r="F125" s="135" t="s">
        <v>176</v>
      </c>
      <c r="G125" s="136" t="s">
        <v>149</v>
      </c>
      <c r="H125" s="137">
        <v>24.5</v>
      </c>
      <c r="I125" s="138"/>
      <c r="J125" s="139">
        <f>ROUND(I125*H125,2)</f>
        <v>0</v>
      </c>
      <c r="K125" s="135" t="s">
        <v>150</v>
      </c>
      <c r="L125" s="34"/>
      <c r="M125" s="140" t="s">
        <v>35</v>
      </c>
      <c r="N125" s="141" t="s">
        <v>52</v>
      </c>
      <c r="P125" s="142">
        <f>O125*H125</f>
        <v>0</v>
      </c>
      <c r="Q125" s="142">
        <v>0</v>
      </c>
      <c r="R125" s="142">
        <f>Q125*H125</f>
        <v>0</v>
      </c>
      <c r="S125" s="142">
        <v>1.06E-2</v>
      </c>
      <c r="T125" s="143">
        <f>S125*H125</f>
        <v>0.25969999999999999</v>
      </c>
      <c r="AR125" s="144" t="s">
        <v>151</v>
      </c>
      <c r="AT125" s="144" t="s">
        <v>146</v>
      </c>
      <c r="AU125" s="144" t="s">
        <v>90</v>
      </c>
      <c r="AY125" s="18" t="s">
        <v>143</v>
      </c>
      <c r="BE125" s="145">
        <f>IF(N125="základní",J125,0)</f>
        <v>0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8" t="s">
        <v>88</v>
      </c>
      <c r="BK125" s="145">
        <f>ROUND(I125*H125,2)</f>
        <v>0</v>
      </c>
      <c r="BL125" s="18" t="s">
        <v>151</v>
      </c>
      <c r="BM125" s="144" t="s">
        <v>177</v>
      </c>
    </row>
    <row r="126" spans="2:65" s="1" customFormat="1">
      <c r="B126" s="34"/>
      <c r="D126" s="146" t="s">
        <v>153</v>
      </c>
      <c r="F126" s="147" t="s">
        <v>178</v>
      </c>
      <c r="I126" s="148"/>
      <c r="L126" s="34"/>
      <c r="M126" s="149"/>
      <c r="T126" s="55"/>
      <c r="AT126" s="18" t="s">
        <v>153</v>
      </c>
      <c r="AU126" s="18" t="s">
        <v>90</v>
      </c>
    </row>
    <row r="127" spans="2:65" s="12" customFormat="1">
      <c r="B127" s="150"/>
      <c r="D127" s="151" t="s">
        <v>155</v>
      </c>
      <c r="E127" s="152" t="s">
        <v>35</v>
      </c>
      <c r="F127" s="153" t="s">
        <v>156</v>
      </c>
      <c r="H127" s="152" t="s">
        <v>35</v>
      </c>
      <c r="I127" s="154"/>
      <c r="L127" s="150"/>
      <c r="M127" s="155"/>
      <c r="T127" s="156"/>
      <c r="AT127" s="152" t="s">
        <v>155</v>
      </c>
      <c r="AU127" s="152" t="s">
        <v>90</v>
      </c>
      <c r="AV127" s="12" t="s">
        <v>88</v>
      </c>
      <c r="AW127" s="12" t="s">
        <v>41</v>
      </c>
      <c r="AX127" s="12" t="s">
        <v>81</v>
      </c>
      <c r="AY127" s="152" t="s">
        <v>143</v>
      </c>
    </row>
    <row r="128" spans="2:65" s="12" customFormat="1">
      <c r="B128" s="150"/>
      <c r="D128" s="151" t="s">
        <v>155</v>
      </c>
      <c r="E128" s="152" t="s">
        <v>35</v>
      </c>
      <c r="F128" s="153" t="s">
        <v>157</v>
      </c>
      <c r="H128" s="152" t="s">
        <v>35</v>
      </c>
      <c r="I128" s="154"/>
      <c r="L128" s="150"/>
      <c r="M128" s="155"/>
      <c r="T128" s="156"/>
      <c r="AT128" s="152" t="s">
        <v>155</v>
      </c>
      <c r="AU128" s="152" t="s">
        <v>90</v>
      </c>
      <c r="AV128" s="12" t="s">
        <v>88</v>
      </c>
      <c r="AW128" s="12" t="s">
        <v>41</v>
      </c>
      <c r="AX128" s="12" t="s">
        <v>81</v>
      </c>
      <c r="AY128" s="152" t="s">
        <v>143</v>
      </c>
    </row>
    <row r="129" spans="2:65" s="12" customFormat="1">
      <c r="B129" s="150"/>
      <c r="D129" s="151" t="s">
        <v>155</v>
      </c>
      <c r="E129" s="152" t="s">
        <v>35</v>
      </c>
      <c r="F129" s="153" t="s">
        <v>158</v>
      </c>
      <c r="H129" s="152" t="s">
        <v>35</v>
      </c>
      <c r="I129" s="154"/>
      <c r="L129" s="150"/>
      <c r="M129" s="155"/>
      <c r="T129" s="156"/>
      <c r="AT129" s="152" t="s">
        <v>155</v>
      </c>
      <c r="AU129" s="152" t="s">
        <v>90</v>
      </c>
      <c r="AV129" s="12" t="s">
        <v>88</v>
      </c>
      <c r="AW129" s="12" t="s">
        <v>41</v>
      </c>
      <c r="AX129" s="12" t="s">
        <v>81</v>
      </c>
      <c r="AY129" s="152" t="s">
        <v>143</v>
      </c>
    </row>
    <row r="130" spans="2:65" s="12" customFormat="1">
      <c r="B130" s="150"/>
      <c r="D130" s="151" t="s">
        <v>155</v>
      </c>
      <c r="E130" s="152" t="s">
        <v>35</v>
      </c>
      <c r="F130" s="153" t="s">
        <v>159</v>
      </c>
      <c r="H130" s="152" t="s">
        <v>35</v>
      </c>
      <c r="I130" s="154"/>
      <c r="L130" s="150"/>
      <c r="M130" s="155"/>
      <c r="T130" s="156"/>
      <c r="AT130" s="152" t="s">
        <v>155</v>
      </c>
      <c r="AU130" s="152" t="s">
        <v>90</v>
      </c>
      <c r="AV130" s="12" t="s">
        <v>88</v>
      </c>
      <c r="AW130" s="12" t="s">
        <v>41</v>
      </c>
      <c r="AX130" s="12" t="s">
        <v>81</v>
      </c>
      <c r="AY130" s="152" t="s">
        <v>143</v>
      </c>
    </row>
    <row r="131" spans="2:65" s="13" customFormat="1">
      <c r="B131" s="157"/>
      <c r="D131" s="151" t="s">
        <v>155</v>
      </c>
      <c r="E131" s="158" t="s">
        <v>35</v>
      </c>
      <c r="F131" s="159" t="s">
        <v>160</v>
      </c>
      <c r="H131" s="160">
        <v>14</v>
      </c>
      <c r="I131" s="161"/>
      <c r="L131" s="157"/>
      <c r="M131" s="162"/>
      <c r="T131" s="163"/>
      <c r="AT131" s="158" t="s">
        <v>155</v>
      </c>
      <c r="AU131" s="158" t="s">
        <v>90</v>
      </c>
      <c r="AV131" s="13" t="s">
        <v>90</v>
      </c>
      <c r="AW131" s="13" t="s">
        <v>41</v>
      </c>
      <c r="AX131" s="13" t="s">
        <v>81</v>
      </c>
      <c r="AY131" s="158" t="s">
        <v>143</v>
      </c>
    </row>
    <row r="132" spans="2:65" s="12" customFormat="1">
      <c r="B132" s="150"/>
      <c r="D132" s="151" t="s">
        <v>155</v>
      </c>
      <c r="E132" s="152" t="s">
        <v>35</v>
      </c>
      <c r="F132" s="153" t="s">
        <v>161</v>
      </c>
      <c r="H132" s="152" t="s">
        <v>35</v>
      </c>
      <c r="I132" s="154"/>
      <c r="L132" s="150"/>
      <c r="M132" s="155"/>
      <c r="T132" s="156"/>
      <c r="AT132" s="152" t="s">
        <v>155</v>
      </c>
      <c r="AU132" s="152" t="s">
        <v>90</v>
      </c>
      <c r="AV132" s="12" t="s">
        <v>88</v>
      </c>
      <c r="AW132" s="12" t="s">
        <v>41</v>
      </c>
      <c r="AX132" s="12" t="s">
        <v>81</v>
      </c>
      <c r="AY132" s="152" t="s">
        <v>143</v>
      </c>
    </row>
    <row r="133" spans="2:65" s="12" customFormat="1">
      <c r="B133" s="150"/>
      <c r="D133" s="151" t="s">
        <v>155</v>
      </c>
      <c r="E133" s="152" t="s">
        <v>35</v>
      </c>
      <c r="F133" s="153" t="s">
        <v>162</v>
      </c>
      <c r="H133" s="152" t="s">
        <v>35</v>
      </c>
      <c r="I133" s="154"/>
      <c r="L133" s="150"/>
      <c r="M133" s="155"/>
      <c r="T133" s="156"/>
      <c r="AT133" s="152" t="s">
        <v>155</v>
      </c>
      <c r="AU133" s="152" t="s">
        <v>90</v>
      </c>
      <c r="AV133" s="12" t="s">
        <v>88</v>
      </c>
      <c r="AW133" s="12" t="s">
        <v>41</v>
      </c>
      <c r="AX133" s="12" t="s">
        <v>81</v>
      </c>
      <c r="AY133" s="152" t="s">
        <v>143</v>
      </c>
    </row>
    <row r="134" spans="2:65" s="12" customFormat="1">
      <c r="B134" s="150"/>
      <c r="D134" s="151" t="s">
        <v>155</v>
      </c>
      <c r="E134" s="152" t="s">
        <v>35</v>
      </c>
      <c r="F134" s="153" t="s">
        <v>163</v>
      </c>
      <c r="H134" s="152" t="s">
        <v>35</v>
      </c>
      <c r="I134" s="154"/>
      <c r="L134" s="150"/>
      <c r="M134" s="155"/>
      <c r="T134" s="156"/>
      <c r="AT134" s="152" t="s">
        <v>155</v>
      </c>
      <c r="AU134" s="152" t="s">
        <v>90</v>
      </c>
      <c r="AV134" s="12" t="s">
        <v>88</v>
      </c>
      <c r="AW134" s="12" t="s">
        <v>41</v>
      </c>
      <c r="AX134" s="12" t="s">
        <v>81</v>
      </c>
      <c r="AY134" s="152" t="s">
        <v>143</v>
      </c>
    </row>
    <row r="135" spans="2:65" s="12" customFormat="1">
      <c r="B135" s="150"/>
      <c r="D135" s="151" t="s">
        <v>155</v>
      </c>
      <c r="E135" s="152" t="s">
        <v>35</v>
      </c>
      <c r="F135" s="153" t="s">
        <v>164</v>
      </c>
      <c r="H135" s="152" t="s">
        <v>35</v>
      </c>
      <c r="I135" s="154"/>
      <c r="L135" s="150"/>
      <c r="M135" s="155"/>
      <c r="T135" s="156"/>
      <c r="AT135" s="152" t="s">
        <v>155</v>
      </c>
      <c r="AU135" s="152" t="s">
        <v>90</v>
      </c>
      <c r="AV135" s="12" t="s">
        <v>88</v>
      </c>
      <c r="AW135" s="12" t="s">
        <v>41</v>
      </c>
      <c r="AX135" s="12" t="s">
        <v>81</v>
      </c>
      <c r="AY135" s="152" t="s">
        <v>143</v>
      </c>
    </row>
    <row r="136" spans="2:65" s="12" customFormat="1">
      <c r="B136" s="150"/>
      <c r="D136" s="151" t="s">
        <v>155</v>
      </c>
      <c r="E136" s="152" t="s">
        <v>35</v>
      </c>
      <c r="F136" s="153" t="s">
        <v>165</v>
      </c>
      <c r="H136" s="152" t="s">
        <v>35</v>
      </c>
      <c r="I136" s="154"/>
      <c r="L136" s="150"/>
      <c r="M136" s="155"/>
      <c r="T136" s="156"/>
      <c r="AT136" s="152" t="s">
        <v>155</v>
      </c>
      <c r="AU136" s="152" t="s">
        <v>90</v>
      </c>
      <c r="AV136" s="12" t="s">
        <v>88</v>
      </c>
      <c r="AW136" s="12" t="s">
        <v>41</v>
      </c>
      <c r="AX136" s="12" t="s">
        <v>81</v>
      </c>
      <c r="AY136" s="152" t="s">
        <v>143</v>
      </c>
    </row>
    <row r="137" spans="2:65" s="13" customFormat="1">
      <c r="B137" s="157"/>
      <c r="D137" s="151" t="s">
        <v>155</v>
      </c>
      <c r="E137" s="158" t="s">
        <v>35</v>
      </c>
      <c r="F137" s="159" t="s">
        <v>166</v>
      </c>
      <c r="H137" s="160">
        <v>10.5</v>
      </c>
      <c r="I137" s="161"/>
      <c r="L137" s="157"/>
      <c r="M137" s="162"/>
      <c r="T137" s="163"/>
      <c r="AT137" s="158" t="s">
        <v>155</v>
      </c>
      <c r="AU137" s="158" t="s">
        <v>90</v>
      </c>
      <c r="AV137" s="13" t="s">
        <v>90</v>
      </c>
      <c r="AW137" s="13" t="s">
        <v>41</v>
      </c>
      <c r="AX137" s="13" t="s">
        <v>81</v>
      </c>
      <c r="AY137" s="158" t="s">
        <v>143</v>
      </c>
    </row>
    <row r="138" spans="2:65" s="14" customFormat="1">
      <c r="B138" s="164"/>
      <c r="D138" s="151" t="s">
        <v>155</v>
      </c>
      <c r="E138" s="165" t="s">
        <v>35</v>
      </c>
      <c r="F138" s="166" t="s">
        <v>167</v>
      </c>
      <c r="H138" s="167">
        <v>24.5</v>
      </c>
      <c r="I138" s="168"/>
      <c r="L138" s="164"/>
      <c r="M138" s="169"/>
      <c r="T138" s="170"/>
      <c r="AT138" s="165" t="s">
        <v>155</v>
      </c>
      <c r="AU138" s="165" t="s">
        <v>90</v>
      </c>
      <c r="AV138" s="14" t="s">
        <v>151</v>
      </c>
      <c r="AW138" s="14" t="s">
        <v>41</v>
      </c>
      <c r="AX138" s="14" t="s">
        <v>88</v>
      </c>
      <c r="AY138" s="165" t="s">
        <v>143</v>
      </c>
    </row>
    <row r="139" spans="2:65" s="1" customFormat="1" ht="21.75" customHeight="1">
      <c r="B139" s="34"/>
      <c r="C139" s="133" t="s">
        <v>151</v>
      </c>
      <c r="D139" s="133" t="s">
        <v>146</v>
      </c>
      <c r="E139" s="134" t="s">
        <v>179</v>
      </c>
      <c r="F139" s="135" t="s">
        <v>180</v>
      </c>
      <c r="G139" s="136" t="s">
        <v>149</v>
      </c>
      <c r="H139" s="137">
        <v>24.5</v>
      </c>
      <c r="I139" s="138"/>
      <c r="J139" s="139">
        <f>ROUND(I139*H139,2)</f>
        <v>0</v>
      </c>
      <c r="K139" s="135" t="s">
        <v>150</v>
      </c>
      <c r="L139" s="34"/>
      <c r="M139" s="140" t="s">
        <v>35</v>
      </c>
      <c r="N139" s="141" t="s">
        <v>52</v>
      </c>
      <c r="P139" s="142">
        <f>O139*H139</f>
        <v>0</v>
      </c>
      <c r="Q139" s="142">
        <v>1.162E-2</v>
      </c>
      <c r="R139" s="142">
        <f>Q139*H139</f>
        <v>0.28469</v>
      </c>
      <c r="S139" s="142">
        <v>0</v>
      </c>
      <c r="T139" s="143">
        <f>S139*H139</f>
        <v>0</v>
      </c>
      <c r="AR139" s="144" t="s">
        <v>151</v>
      </c>
      <c r="AT139" s="144" t="s">
        <v>146</v>
      </c>
      <c r="AU139" s="144" t="s">
        <v>90</v>
      </c>
      <c r="AY139" s="18" t="s">
        <v>143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8" t="s">
        <v>88</v>
      </c>
      <c r="BK139" s="145">
        <f>ROUND(I139*H139,2)</f>
        <v>0</v>
      </c>
      <c r="BL139" s="18" t="s">
        <v>151</v>
      </c>
      <c r="BM139" s="144" t="s">
        <v>181</v>
      </c>
    </row>
    <row r="140" spans="2:65" s="1" customFormat="1">
      <c r="B140" s="34"/>
      <c r="D140" s="146" t="s">
        <v>153</v>
      </c>
      <c r="F140" s="147" t="s">
        <v>182</v>
      </c>
      <c r="I140" s="148"/>
      <c r="L140" s="34"/>
      <c r="M140" s="149"/>
      <c r="T140" s="55"/>
      <c r="AT140" s="18" t="s">
        <v>153</v>
      </c>
      <c r="AU140" s="18" t="s">
        <v>90</v>
      </c>
    </row>
    <row r="141" spans="2:65" s="11" customFormat="1" ht="22.9" customHeight="1">
      <c r="B141" s="121"/>
      <c r="D141" s="122" t="s">
        <v>80</v>
      </c>
      <c r="E141" s="131" t="s">
        <v>183</v>
      </c>
      <c r="F141" s="131" t="s">
        <v>184</v>
      </c>
      <c r="I141" s="124"/>
      <c r="J141" s="132">
        <f>BK141</f>
        <v>0</v>
      </c>
      <c r="L141" s="121"/>
      <c r="M141" s="126"/>
      <c r="P141" s="127">
        <f>SUM(P142:P157)</f>
        <v>0</v>
      </c>
      <c r="R141" s="127">
        <f>SUM(R142:R157)</f>
        <v>0</v>
      </c>
      <c r="T141" s="128">
        <f>SUM(T142:T157)</f>
        <v>0</v>
      </c>
      <c r="AR141" s="122" t="s">
        <v>88</v>
      </c>
      <c r="AT141" s="129" t="s">
        <v>80</v>
      </c>
      <c r="AU141" s="129" t="s">
        <v>88</v>
      </c>
      <c r="AY141" s="122" t="s">
        <v>143</v>
      </c>
      <c r="BK141" s="130">
        <f>SUM(BK142:BK157)</f>
        <v>0</v>
      </c>
    </row>
    <row r="142" spans="2:65" s="1" customFormat="1" ht="24.2" customHeight="1">
      <c r="B142" s="34"/>
      <c r="C142" s="133" t="s">
        <v>185</v>
      </c>
      <c r="D142" s="133" t="s">
        <v>146</v>
      </c>
      <c r="E142" s="134" t="s">
        <v>186</v>
      </c>
      <c r="F142" s="135" t="s">
        <v>187</v>
      </c>
      <c r="G142" s="136" t="s">
        <v>188</v>
      </c>
      <c r="H142" s="137">
        <v>0.27200000000000002</v>
      </c>
      <c r="I142" s="138"/>
      <c r="J142" s="139">
        <f>ROUND(I142*H142,2)</f>
        <v>0</v>
      </c>
      <c r="K142" s="135" t="s">
        <v>150</v>
      </c>
      <c r="L142" s="34"/>
      <c r="M142" s="140" t="s">
        <v>35</v>
      </c>
      <c r="N142" s="141" t="s">
        <v>52</v>
      </c>
      <c r="P142" s="142">
        <f>O142*H142</f>
        <v>0</v>
      </c>
      <c r="Q142" s="142">
        <v>0</v>
      </c>
      <c r="R142" s="142">
        <f>Q142*H142</f>
        <v>0</v>
      </c>
      <c r="S142" s="142">
        <v>0</v>
      </c>
      <c r="T142" s="143">
        <f>S142*H142</f>
        <v>0</v>
      </c>
      <c r="AR142" s="144" t="s">
        <v>151</v>
      </c>
      <c r="AT142" s="144" t="s">
        <v>146</v>
      </c>
      <c r="AU142" s="144" t="s">
        <v>90</v>
      </c>
      <c r="AY142" s="18" t="s">
        <v>143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8" t="s">
        <v>88</v>
      </c>
      <c r="BK142" s="145">
        <f>ROUND(I142*H142,2)</f>
        <v>0</v>
      </c>
      <c r="BL142" s="18" t="s">
        <v>151</v>
      </c>
      <c r="BM142" s="144" t="s">
        <v>189</v>
      </c>
    </row>
    <row r="143" spans="2:65" s="1" customFormat="1">
      <c r="B143" s="34"/>
      <c r="D143" s="146" t="s">
        <v>153</v>
      </c>
      <c r="F143" s="147" t="s">
        <v>190</v>
      </c>
      <c r="I143" s="148"/>
      <c r="L143" s="34"/>
      <c r="M143" s="149"/>
      <c r="T143" s="55"/>
      <c r="AT143" s="18" t="s">
        <v>153</v>
      </c>
      <c r="AU143" s="18" t="s">
        <v>90</v>
      </c>
    </row>
    <row r="144" spans="2:65" s="1" customFormat="1" ht="16.5" customHeight="1">
      <c r="B144" s="34"/>
      <c r="C144" s="133" t="s">
        <v>144</v>
      </c>
      <c r="D144" s="133" t="s">
        <v>146</v>
      </c>
      <c r="E144" s="134" t="s">
        <v>191</v>
      </c>
      <c r="F144" s="135" t="s">
        <v>192</v>
      </c>
      <c r="G144" s="136" t="s">
        <v>193</v>
      </c>
      <c r="H144" s="137">
        <v>25</v>
      </c>
      <c r="I144" s="138"/>
      <c r="J144" s="139">
        <f>ROUND(I144*H144,2)</f>
        <v>0</v>
      </c>
      <c r="K144" s="135" t="s">
        <v>150</v>
      </c>
      <c r="L144" s="34"/>
      <c r="M144" s="140" t="s">
        <v>35</v>
      </c>
      <c r="N144" s="141" t="s">
        <v>52</v>
      </c>
      <c r="P144" s="142">
        <f>O144*H144</f>
        <v>0</v>
      </c>
      <c r="Q144" s="142">
        <v>0</v>
      </c>
      <c r="R144" s="142">
        <f>Q144*H144</f>
        <v>0</v>
      </c>
      <c r="S144" s="142">
        <v>0</v>
      </c>
      <c r="T144" s="143">
        <f>S144*H144</f>
        <v>0</v>
      </c>
      <c r="AR144" s="144" t="s">
        <v>151</v>
      </c>
      <c r="AT144" s="144" t="s">
        <v>146</v>
      </c>
      <c r="AU144" s="144" t="s">
        <v>90</v>
      </c>
      <c r="AY144" s="18" t="s">
        <v>143</v>
      </c>
      <c r="BE144" s="145">
        <f>IF(N144="základní",J144,0)</f>
        <v>0</v>
      </c>
      <c r="BF144" s="145">
        <f>IF(N144="snížená",J144,0)</f>
        <v>0</v>
      </c>
      <c r="BG144" s="145">
        <f>IF(N144="zákl. přenesená",J144,0)</f>
        <v>0</v>
      </c>
      <c r="BH144" s="145">
        <f>IF(N144="sníž. přenesená",J144,0)</f>
        <v>0</v>
      </c>
      <c r="BI144" s="145">
        <f>IF(N144="nulová",J144,0)</f>
        <v>0</v>
      </c>
      <c r="BJ144" s="18" t="s">
        <v>88</v>
      </c>
      <c r="BK144" s="145">
        <f>ROUND(I144*H144,2)</f>
        <v>0</v>
      </c>
      <c r="BL144" s="18" t="s">
        <v>151</v>
      </c>
      <c r="BM144" s="144" t="s">
        <v>194</v>
      </c>
    </row>
    <row r="145" spans="2:65" s="1" customFormat="1">
      <c r="B145" s="34"/>
      <c r="D145" s="146" t="s">
        <v>153</v>
      </c>
      <c r="F145" s="147" t="s">
        <v>195</v>
      </c>
      <c r="I145" s="148"/>
      <c r="L145" s="34"/>
      <c r="M145" s="149"/>
      <c r="T145" s="55"/>
      <c r="AT145" s="18" t="s">
        <v>153</v>
      </c>
      <c r="AU145" s="18" t="s">
        <v>90</v>
      </c>
    </row>
    <row r="146" spans="2:65" s="12" customFormat="1">
      <c r="B146" s="150"/>
      <c r="D146" s="151" t="s">
        <v>155</v>
      </c>
      <c r="E146" s="152" t="s">
        <v>35</v>
      </c>
      <c r="F146" s="153" t="s">
        <v>196</v>
      </c>
      <c r="H146" s="152" t="s">
        <v>35</v>
      </c>
      <c r="I146" s="154"/>
      <c r="L146" s="150"/>
      <c r="M146" s="155"/>
      <c r="T146" s="156"/>
      <c r="AT146" s="152" t="s">
        <v>155</v>
      </c>
      <c r="AU146" s="152" t="s">
        <v>90</v>
      </c>
      <c r="AV146" s="12" t="s">
        <v>88</v>
      </c>
      <c r="AW146" s="12" t="s">
        <v>41</v>
      </c>
      <c r="AX146" s="12" t="s">
        <v>81</v>
      </c>
      <c r="AY146" s="152" t="s">
        <v>143</v>
      </c>
    </row>
    <row r="147" spans="2:65" s="13" customFormat="1">
      <c r="B147" s="157"/>
      <c r="D147" s="151" t="s">
        <v>155</v>
      </c>
      <c r="E147" s="158" t="s">
        <v>35</v>
      </c>
      <c r="F147" s="159" t="s">
        <v>197</v>
      </c>
      <c r="H147" s="160">
        <v>25</v>
      </c>
      <c r="I147" s="161"/>
      <c r="L147" s="157"/>
      <c r="M147" s="162"/>
      <c r="T147" s="163"/>
      <c r="AT147" s="158" t="s">
        <v>155</v>
      </c>
      <c r="AU147" s="158" t="s">
        <v>90</v>
      </c>
      <c r="AV147" s="13" t="s">
        <v>90</v>
      </c>
      <c r="AW147" s="13" t="s">
        <v>41</v>
      </c>
      <c r="AX147" s="13" t="s">
        <v>88</v>
      </c>
      <c r="AY147" s="158" t="s">
        <v>143</v>
      </c>
    </row>
    <row r="148" spans="2:65" s="1" customFormat="1" ht="24.2" customHeight="1">
      <c r="B148" s="34"/>
      <c r="C148" s="133" t="s">
        <v>198</v>
      </c>
      <c r="D148" s="133" t="s">
        <v>146</v>
      </c>
      <c r="E148" s="134" t="s">
        <v>199</v>
      </c>
      <c r="F148" s="135" t="s">
        <v>200</v>
      </c>
      <c r="G148" s="136" t="s">
        <v>193</v>
      </c>
      <c r="H148" s="137">
        <v>750</v>
      </c>
      <c r="I148" s="138"/>
      <c r="J148" s="139">
        <f>ROUND(I148*H148,2)</f>
        <v>0</v>
      </c>
      <c r="K148" s="135" t="s">
        <v>150</v>
      </c>
      <c r="L148" s="34"/>
      <c r="M148" s="140" t="s">
        <v>35</v>
      </c>
      <c r="N148" s="141" t="s">
        <v>52</v>
      </c>
      <c r="P148" s="142">
        <f>O148*H148</f>
        <v>0</v>
      </c>
      <c r="Q148" s="142">
        <v>0</v>
      </c>
      <c r="R148" s="142">
        <f>Q148*H148</f>
        <v>0</v>
      </c>
      <c r="S148" s="142">
        <v>0</v>
      </c>
      <c r="T148" s="143">
        <f>S148*H148</f>
        <v>0</v>
      </c>
      <c r="AR148" s="144" t="s">
        <v>151</v>
      </c>
      <c r="AT148" s="144" t="s">
        <v>146</v>
      </c>
      <c r="AU148" s="144" t="s">
        <v>90</v>
      </c>
      <c r="AY148" s="18" t="s">
        <v>143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8" t="s">
        <v>88</v>
      </c>
      <c r="BK148" s="145">
        <f>ROUND(I148*H148,2)</f>
        <v>0</v>
      </c>
      <c r="BL148" s="18" t="s">
        <v>151</v>
      </c>
      <c r="BM148" s="144" t="s">
        <v>201</v>
      </c>
    </row>
    <row r="149" spans="2:65" s="1" customFormat="1">
      <c r="B149" s="34"/>
      <c r="D149" s="146" t="s">
        <v>153</v>
      </c>
      <c r="F149" s="147" t="s">
        <v>202</v>
      </c>
      <c r="I149" s="148"/>
      <c r="L149" s="34"/>
      <c r="M149" s="149"/>
      <c r="T149" s="55"/>
      <c r="AT149" s="18" t="s">
        <v>153</v>
      </c>
      <c r="AU149" s="18" t="s">
        <v>90</v>
      </c>
    </row>
    <row r="150" spans="2:65" s="13" customFormat="1">
      <c r="B150" s="157"/>
      <c r="D150" s="151" t="s">
        <v>155</v>
      </c>
      <c r="F150" s="159" t="s">
        <v>203</v>
      </c>
      <c r="H150" s="160">
        <v>750</v>
      </c>
      <c r="I150" s="161"/>
      <c r="L150" s="157"/>
      <c r="M150" s="162"/>
      <c r="T150" s="163"/>
      <c r="AT150" s="158" t="s">
        <v>155</v>
      </c>
      <c r="AU150" s="158" t="s">
        <v>90</v>
      </c>
      <c r="AV150" s="13" t="s">
        <v>90</v>
      </c>
      <c r="AW150" s="13" t="s">
        <v>4</v>
      </c>
      <c r="AX150" s="13" t="s">
        <v>88</v>
      </c>
      <c r="AY150" s="158" t="s">
        <v>143</v>
      </c>
    </row>
    <row r="151" spans="2:65" s="1" customFormat="1" ht="21.75" customHeight="1">
      <c r="B151" s="34"/>
      <c r="C151" s="133" t="s">
        <v>204</v>
      </c>
      <c r="D151" s="133" t="s">
        <v>146</v>
      </c>
      <c r="E151" s="134" t="s">
        <v>205</v>
      </c>
      <c r="F151" s="135" t="s">
        <v>206</v>
      </c>
      <c r="G151" s="136" t="s">
        <v>188</v>
      </c>
      <c r="H151" s="137">
        <v>0.27200000000000002</v>
      </c>
      <c r="I151" s="138"/>
      <c r="J151" s="139">
        <f>ROUND(I151*H151,2)</f>
        <v>0</v>
      </c>
      <c r="K151" s="135" t="s">
        <v>150</v>
      </c>
      <c r="L151" s="34"/>
      <c r="M151" s="140" t="s">
        <v>35</v>
      </c>
      <c r="N151" s="141" t="s">
        <v>52</v>
      </c>
      <c r="P151" s="142">
        <f>O151*H151</f>
        <v>0</v>
      </c>
      <c r="Q151" s="142">
        <v>0</v>
      </c>
      <c r="R151" s="142">
        <f>Q151*H151</f>
        <v>0</v>
      </c>
      <c r="S151" s="142">
        <v>0</v>
      </c>
      <c r="T151" s="143">
        <f>S151*H151</f>
        <v>0</v>
      </c>
      <c r="AR151" s="144" t="s">
        <v>151</v>
      </c>
      <c r="AT151" s="144" t="s">
        <v>146</v>
      </c>
      <c r="AU151" s="144" t="s">
        <v>90</v>
      </c>
      <c r="AY151" s="18" t="s">
        <v>143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8" t="s">
        <v>88</v>
      </c>
      <c r="BK151" s="145">
        <f>ROUND(I151*H151,2)</f>
        <v>0</v>
      </c>
      <c r="BL151" s="18" t="s">
        <v>151</v>
      </c>
      <c r="BM151" s="144" t="s">
        <v>207</v>
      </c>
    </row>
    <row r="152" spans="2:65" s="1" customFormat="1">
      <c r="B152" s="34"/>
      <c r="D152" s="146" t="s">
        <v>153</v>
      </c>
      <c r="F152" s="147" t="s">
        <v>208</v>
      </c>
      <c r="I152" s="148"/>
      <c r="L152" s="34"/>
      <c r="M152" s="149"/>
      <c r="T152" s="55"/>
      <c r="AT152" s="18" t="s">
        <v>153</v>
      </c>
      <c r="AU152" s="18" t="s">
        <v>90</v>
      </c>
    </row>
    <row r="153" spans="2:65" s="1" customFormat="1" ht="24.2" customHeight="1">
      <c r="B153" s="34"/>
      <c r="C153" s="133" t="s">
        <v>168</v>
      </c>
      <c r="D153" s="133" t="s">
        <v>146</v>
      </c>
      <c r="E153" s="134" t="s">
        <v>209</v>
      </c>
      <c r="F153" s="135" t="s">
        <v>210</v>
      </c>
      <c r="G153" s="136" t="s">
        <v>188</v>
      </c>
      <c r="H153" s="137">
        <v>8.16</v>
      </c>
      <c r="I153" s="138"/>
      <c r="J153" s="139">
        <f>ROUND(I153*H153,2)</f>
        <v>0</v>
      </c>
      <c r="K153" s="135" t="s">
        <v>150</v>
      </c>
      <c r="L153" s="34"/>
      <c r="M153" s="140" t="s">
        <v>35</v>
      </c>
      <c r="N153" s="141" t="s">
        <v>52</v>
      </c>
      <c r="P153" s="142">
        <f>O153*H153</f>
        <v>0</v>
      </c>
      <c r="Q153" s="142">
        <v>0</v>
      </c>
      <c r="R153" s="142">
        <f>Q153*H153</f>
        <v>0</v>
      </c>
      <c r="S153" s="142">
        <v>0</v>
      </c>
      <c r="T153" s="143">
        <f>S153*H153</f>
        <v>0</v>
      </c>
      <c r="AR153" s="144" t="s">
        <v>151</v>
      </c>
      <c r="AT153" s="144" t="s">
        <v>146</v>
      </c>
      <c r="AU153" s="144" t="s">
        <v>90</v>
      </c>
      <c r="AY153" s="18" t="s">
        <v>143</v>
      </c>
      <c r="BE153" s="145">
        <f>IF(N153="základní",J153,0)</f>
        <v>0</v>
      </c>
      <c r="BF153" s="145">
        <f>IF(N153="snížená",J153,0)</f>
        <v>0</v>
      </c>
      <c r="BG153" s="145">
        <f>IF(N153="zákl. přenesená",J153,0)</f>
        <v>0</v>
      </c>
      <c r="BH153" s="145">
        <f>IF(N153="sníž. přenesená",J153,0)</f>
        <v>0</v>
      </c>
      <c r="BI153" s="145">
        <f>IF(N153="nulová",J153,0)</f>
        <v>0</v>
      </c>
      <c r="BJ153" s="18" t="s">
        <v>88</v>
      </c>
      <c r="BK153" s="145">
        <f>ROUND(I153*H153,2)</f>
        <v>0</v>
      </c>
      <c r="BL153" s="18" t="s">
        <v>151</v>
      </c>
      <c r="BM153" s="144" t="s">
        <v>211</v>
      </c>
    </row>
    <row r="154" spans="2:65" s="1" customFormat="1">
      <c r="B154" s="34"/>
      <c r="D154" s="146" t="s">
        <v>153</v>
      </c>
      <c r="F154" s="147" t="s">
        <v>212</v>
      </c>
      <c r="I154" s="148"/>
      <c r="L154" s="34"/>
      <c r="M154" s="149"/>
      <c r="T154" s="55"/>
      <c r="AT154" s="18" t="s">
        <v>153</v>
      </c>
      <c r="AU154" s="18" t="s">
        <v>90</v>
      </c>
    </row>
    <row r="155" spans="2:65" s="13" customFormat="1">
      <c r="B155" s="157"/>
      <c r="D155" s="151" t="s">
        <v>155</v>
      </c>
      <c r="F155" s="159" t="s">
        <v>213</v>
      </c>
      <c r="H155" s="160">
        <v>8.16</v>
      </c>
      <c r="I155" s="161"/>
      <c r="L155" s="157"/>
      <c r="M155" s="162"/>
      <c r="T155" s="163"/>
      <c r="AT155" s="158" t="s">
        <v>155</v>
      </c>
      <c r="AU155" s="158" t="s">
        <v>90</v>
      </c>
      <c r="AV155" s="13" t="s">
        <v>90</v>
      </c>
      <c r="AW155" s="13" t="s">
        <v>4</v>
      </c>
      <c r="AX155" s="13" t="s">
        <v>88</v>
      </c>
      <c r="AY155" s="158" t="s">
        <v>143</v>
      </c>
    </row>
    <row r="156" spans="2:65" s="1" customFormat="1" ht="24.2" customHeight="1">
      <c r="B156" s="34"/>
      <c r="C156" s="133" t="s">
        <v>214</v>
      </c>
      <c r="D156" s="133" t="s">
        <v>146</v>
      </c>
      <c r="E156" s="134" t="s">
        <v>215</v>
      </c>
      <c r="F156" s="135" t="s">
        <v>216</v>
      </c>
      <c r="G156" s="136" t="s">
        <v>188</v>
      </c>
      <c r="H156" s="137">
        <v>0.27200000000000002</v>
      </c>
      <c r="I156" s="138"/>
      <c r="J156" s="139">
        <f>ROUND(I156*H156,2)</f>
        <v>0</v>
      </c>
      <c r="K156" s="135" t="s">
        <v>150</v>
      </c>
      <c r="L156" s="34"/>
      <c r="M156" s="140" t="s">
        <v>35</v>
      </c>
      <c r="N156" s="141" t="s">
        <v>52</v>
      </c>
      <c r="P156" s="142">
        <f>O156*H156</f>
        <v>0</v>
      </c>
      <c r="Q156" s="142">
        <v>0</v>
      </c>
      <c r="R156" s="142">
        <f>Q156*H156</f>
        <v>0</v>
      </c>
      <c r="S156" s="142">
        <v>0</v>
      </c>
      <c r="T156" s="143">
        <f>S156*H156</f>
        <v>0</v>
      </c>
      <c r="AR156" s="144" t="s">
        <v>151</v>
      </c>
      <c r="AT156" s="144" t="s">
        <v>146</v>
      </c>
      <c r="AU156" s="144" t="s">
        <v>90</v>
      </c>
      <c r="AY156" s="18" t="s">
        <v>143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8" t="s">
        <v>88</v>
      </c>
      <c r="BK156" s="145">
        <f>ROUND(I156*H156,2)</f>
        <v>0</v>
      </c>
      <c r="BL156" s="18" t="s">
        <v>151</v>
      </c>
      <c r="BM156" s="144" t="s">
        <v>217</v>
      </c>
    </row>
    <row r="157" spans="2:65" s="1" customFormat="1">
      <c r="B157" s="34"/>
      <c r="D157" s="146" t="s">
        <v>153</v>
      </c>
      <c r="F157" s="147" t="s">
        <v>218</v>
      </c>
      <c r="I157" s="148"/>
      <c r="L157" s="34"/>
      <c r="M157" s="149"/>
      <c r="T157" s="55"/>
      <c r="AT157" s="18" t="s">
        <v>153</v>
      </c>
      <c r="AU157" s="18" t="s">
        <v>90</v>
      </c>
    </row>
    <row r="158" spans="2:65" s="11" customFormat="1" ht="22.9" customHeight="1">
      <c r="B158" s="121"/>
      <c r="D158" s="122" t="s">
        <v>80</v>
      </c>
      <c r="E158" s="131" t="s">
        <v>219</v>
      </c>
      <c r="F158" s="131" t="s">
        <v>220</v>
      </c>
      <c r="I158" s="124"/>
      <c r="J158" s="132">
        <f>BK158</f>
        <v>0</v>
      </c>
      <c r="L158" s="121"/>
      <c r="M158" s="126"/>
      <c r="P158" s="127">
        <f>SUM(P159:P162)</f>
        <v>0</v>
      </c>
      <c r="R158" s="127">
        <f>SUM(R159:R162)</f>
        <v>0</v>
      </c>
      <c r="T158" s="128">
        <f>SUM(T159:T162)</f>
        <v>0</v>
      </c>
      <c r="AR158" s="122" t="s">
        <v>88</v>
      </c>
      <c r="AT158" s="129" t="s">
        <v>80</v>
      </c>
      <c r="AU158" s="129" t="s">
        <v>88</v>
      </c>
      <c r="AY158" s="122" t="s">
        <v>143</v>
      </c>
      <c r="BK158" s="130">
        <f>SUM(BK159:BK162)</f>
        <v>0</v>
      </c>
    </row>
    <row r="159" spans="2:65" s="1" customFormat="1" ht="37.9" customHeight="1">
      <c r="B159" s="34"/>
      <c r="C159" s="133" t="s">
        <v>221</v>
      </c>
      <c r="D159" s="133" t="s">
        <v>146</v>
      </c>
      <c r="E159" s="134" t="s">
        <v>222</v>
      </c>
      <c r="F159" s="135" t="s">
        <v>223</v>
      </c>
      <c r="G159" s="136" t="s">
        <v>188</v>
      </c>
      <c r="H159" s="137">
        <v>0.28999999999999998</v>
      </c>
      <c r="I159" s="138"/>
      <c r="J159" s="139">
        <f>ROUND(I159*H159,2)</f>
        <v>0</v>
      </c>
      <c r="K159" s="135" t="s">
        <v>150</v>
      </c>
      <c r="L159" s="34"/>
      <c r="M159" s="140" t="s">
        <v>35</v>
      </c>
      <c r="N159" s="141" t="s">
        <v>52</v>
      </c>
      <c r="P159" s="142">
        <f>O159*H159</f>
        <v>0</v>
      </c>
      <c r="Q159" s="142">
        <v>0</v>
      </c>
      <c r="R159" s="142">
        <f>Q159*H159</f>
        <v>0</v>
      </c>
      <c r="S159" s="142">
        <v>0</v>
      </c>
      <c r="T159" s="143">
        <f>S159*H159</f>
        <v>0</v>
      </c>
      <c r="AR159" s="144" t="s">
        <v>151</v>
      </c>
      <c r="AT159" s="144" t="s">
        <v>146</v>
      </c>
      <c r="AU159" s="144" t="s">
        <v>90</v>
      </c>
      <c r="AY159" s="18" t="s">
        <v>143</v>
      </c>
      <c r="BE159" s="145">
        <f>IF(N159="základní",J159,0)</f>
        <v>0</v>
      </c>
      <c r="BF159" s="145">
        <f>IF(N159="snížená",J159,0)</f>
        <v>0</v>
      </c>
      <c r="BG159" s="145">
        <f>IF(N159="zákl. přenesená",J159,0)</f>
        <v>0</v>
      </c>
      <c r="BH159" s="145">
        <f>IF(N159="sníž. přenesená",J159,0)</f>
        <v>0</v>
      </c>
      <c r="BI159" s="145">
        <f>IF(N159="nulová",J159,0)</f>
        <v>0</v>
      </c>
      <c r="BJ159" s="18" t="s">
        <v>88</v>
      </c>
      <c r="BK159" s="145">
        <f>ROUND(I159*H159,2)</f>
        <v>0</v>
      </c>
      <c r="BL159" s="18" t="s">
        <v>151</v>
      </c>
      <c r="BM159" s="144" t="s">
        <v>224</v>
      </c>
    </row>
    <row r="160" spans="2:65" s="1" customFormat="1">
      <c r="B160" s="34"/>
      <c r="D160" s="146" t="s">
        <v>153</v>
      </c>
      <c r="F160" s="147" t="s">
        <v>225</v>
      </c>
      <c r="I160" s="148"/>
      <c r="L160" s="34"/>
      <c r="M160" s="149"/>
      <c r="T160" s="55"/>
      <c r="AT160" s="18" t="s">
        <v>153</v>
      </c>
      <c r="AU160" s="18" t="s">
        <v>90</v>
      </c>
    </row>
    <row r="161" spans="2:65" s="1" customFormat="1" ht="37.9" customHeight="1">
      <c r="B161" s="34"/>
      <c r="C161" s="133" t="s">
        <v>8</v>
      </c>
      <c r="D161" s="133" t="s">
        <v>146</v>
      </c>
      <c r="E161" s="134" t="s">
        <v>226</v>
      </c>
      <c r="F161" s="135" t="s">
        <v>227</v>
      </c>
      <c r="G161" s="136" t="s">
        <v>188</v>
      </c>
      <c r="H161" s="137">
        <v>0.28999999999999998</v>
      </c>
      <c r="I161" s="138"/>
      <c r="J161" s="139">
        <f>ROUND(I161*H161,2)</f>
        <v>0</v>
      </c>
      <c r="K161" s="135" t="s">
        <v>150</v>
      </c>
      <c r="L161" s="34"/>
      <c r="M161" s="140" t="s">
        <v>35</v>
      </c>
      <c r="N161" s="141" t="s">
        <v>52</v>
      </c>
      <c r="P161" s="142">
        <f>O161*H161</f>
        <v>0</v>
      </c>
      <c r="Q161" s="142">
        <v>0</v>
      </c>
      <c r="R161" s="142">
        <f>Q161*H161</f>
        <v>0</v>
      </c>
      <c r="S161" s="142">
        <v>0</v>
      </c>
      <c r="T161" s="143">
        <f>S161*H161</f>
        <v>0</v>
      </c>
      <c r="AR161" s="144" t="s">
        <v>151</v>
      </c>
      <c r="AT161" s="144" t="s">
        <v>146</v>
      </c>
      <c r="AU161" s="144" t="s">
        <v>90</v>
      </c>
      <c r="AY161" s="18" t="s">
        <v>143</v>
      </c>
      <c r="BE161" s="145">
        <f>IF(N161="základní",J161,0)</f>
        <v>0</v>
      </c>
      <c r="BF161" s="145">
        <f>IF(N161="snížená",J161,0)</f>
        <v>0</v>
      </c>
      <c r="BG161" s="145">
        <f>IF(N161="zákl. přenesená",J161,0)</f>
        <v>0</v>
      </c>
      <c r="BH161" s="145">
        <f>IF(N161="sníž. přenesená",J161,0)</f>
        <v>0</v>
      </c>
      <c r="BI161" s="145">
        <f>IF(N161="nulová",J161,0)</f>
        <v>0</v>
      </c>
      <c r="BJ161" s="18" t="s">
        <v>88</v>
      </c>
      <c r="BK161" s="145">
        <f>ROUND(I161*H161,2)</f>
        <v>0</v>
      </c>
      <c r="BL161" s="18" t="s">
        <v>151</v>
      </c>
      <c r="BM161" s="144" t="s">
        <v>228</v>
      </c>
    </row>
    <row r="162" spans="2:65" s="1" customFormat="1">
      <c r="B162" s="34"/>
      <c r="D162" s="146" t="s">
        <v>153</v>
      </c>
      <c r="F162" s="147" t="s">
        <v>229</v>
      </c>
      <c r="I162" s="148"/>
      <c r="L162" s="34"/>
      <c r="M162" s="149"/>
      <c r="T162" s="55"/>
      <c r="AT162" s="18" t="s">
        <v>153</v>
      </c>
      <c r="AU162" s="18" t="s">
        <v>90</v>
      </c>
    </row>
    <row r="163" spans="2:65" s="11" customFormat="1" ht="25.9" customHeight="1">
      <c r="B163" s="121"/>
      <c r="D163" s="122" t="s">
        <v>80</v>
      </c>
      <c r="E163" s="123" t="s">
        <v>230</v>
      </c>
      <c r="F163" s="123" t="s">
        <v>231</v>
      </c>
      <c r="I163" s="124"/>
      <c r="J163" s="125">
        <f>BK163</f>
        <v>0</v>
      </c>
      <c r="L163" s="121"/>
      <c r="M163" s="126"/>
      <c r="P163" s="127">
        <f>P164</f>
        <v>0</v>
      </c>
      <c r="R163" s="127">
        <f>R164</f>
        <v>2.4961250000000006</v>
      </c>
      <c r="T163" s="128">
        <f>T164</f>
        <v>0</v>
      </c>
      <c r="AR163" s="122" t="s">
        <v>90</v>
      </c>
      <c r="AT163" s="129" t="s">
        <v>80</v>
      </c>
      <c r="AU163" s="129" t="s">
        <v>81</v>
      </c>
      <c r="AY163" s="122" t="s">
        <v>143</v>
      </c>
      <c r="BK163" s="130">
        <f>BK164</f>
        <v>0</v>
      </c>
    </row>
    <row r="164" spans="2:65" s="11" customFormat="1" ht="22.9" customHeight="1">
      <c r="B164" s="121"/>
      <c r="D164" s="122" t="s">
        <v>80</v>
      </c>
      <c r="E164" s="131" t="s">
        <v>232</v>
      </c>
      <c r="F164" s="131" t="s">
        <v>233</v>
      </c>
      <c r="I164" s="124"/>
      <c r="J164" s="132">
        <f>BK164</f>
        <v>0</v>
      </c>
      <c r="L164" s="121"/>
      <c r="M164" s="126"/>
      <c r="P164" s="127">
        <f>SUM(P165:P210)</f>
        <v>0</v>
      </c>
      <c r="R164" s="127">
        <f>SUM(R165:R210)</f>
        <v>2.4961250000000006</v>
      </c>
      <c r="T164" s="128">
        <f>SUM(T165:T210)</f>
        <v>0</v>
      </c>
      <c r="AR164" s="122" t="s">
        <v>90</v>
      </c>
      <c r="AT164" s="129" t="s">
        <v>80</v>
      </c>
      <c r="AU164" s="129" t="s">
        <v>88</v>
      </c>
      <c r="AY164" s="122" t="s">
        <v>143</v>
      </c>
      <c r="BK164" s="130">
        <f>SUM(BK165:BK210)</f>
        <v>0</v>
      </c>
    </row>
    <row r="165" spans="2:65" s="1" customFormat="1" ht="16.5" customHeight="1">
      <c r="B165" s="34"/>
      <c r="C165" s="133" t="s">
        <v>234</v>
      </c>
      <c r="D165" s="133" t="s">
        <v>146</v>
      </c>
      <c r="E165" s="134" t="s">
        <v>235</v>
      </c>
      <c r="F165" s="135" t="s">
        <v>236</v>
      </c>
      <c r="G165" s="136" t="s">
        <v>149</v>
      </c>
      <c r="H165" s="137">
        <v>24.5</v>
      </c>
      <c r="I165" s="138"/>
      <c r="J165" s="139">
        <f>ROUND(I165*H165,2)</f>
        <v>0</v>
      </c>
      <c r="K165" s="135" t="s">
        <v>150</v>
      </c>
      <c r="L165" s="34"/>
      <c r="M165" s="140" t="s">
        <v>35</v>
      </c>
      <c r="N165" s="141" t="s">
        <v>52</v>
      </c>
      <c r="P165" s="142">
        <f>O165*H165</f>
        <v>0</v>
      </c>
      <c r="Q165" s="142">
        <v>2.5000000000000001E-4</v>
      </c>
      <c r="R165" s="142">
        <f>Q165*H165</f>
        <v>6.1250000000000002E-3</v>
      </c>
      <c r="S165" s="142">
        <v>0</v>
      </c>
      <c r="T165" s="143">
        <f>S165*H165</f>
        <v>0</v>
      </c>
      <c r="AR165" s="144" t="s">
        <v>237</v>
      </c>
      <c r="AT165" s="144" t="s">
        <v>146</v>
      </c>
      <c r="AU165" s="144" t="s">
        <v>90</v>
      </c>
      <c r="AY165" s="18" t="s">
        <v>143</v>
      </c>
      <c r="BE165" s="145">
        <f>IF(N165="základní",J165,0)</f>
        <v>0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8" t="s">
        <v>88</v>
      </c>
      <c r="BK165" s="145">
        <f>ROUND(I165*H165,2)</f>
        <v>0</v>
      </c>
      <c r="BL165" s="18" t="s">
        <v>237</v>
      </c>
      <c r="BM165" s="144" t="s">
        <v>238</v>
      </c>
    </row>
    <row r="166" spans="2:65" s="1" customFormat="1">
      <c r="B166" s="34"/>
      <c r="D166" s="146" t="s">
        <v>153</v>
      </c>
      <c r="F166" s="147" t="s">
        <v>239</v>
      </c>
      <c r="I166" s="148"/>
      <c r="L166" s="34"/>
      <c r="M166" s="149"/>
      <c r="T166" s="55"/>
      <c r="AT166" s="18" t="s">
        <v>153</v>
      </c>
      <c r="AU166" s="18" t="s">
        <v>90</v>
      </c>
    </row>
    <row r="167" spans="2:65" s="12" customFormat="1">
      <c r="B167" s="150"/>
      <c r="D167" s="151" t="s">
        <v>155</v>
      </c>
      <c r="E167" s="152" t="s">
        <v>35</v>
      </c>
      <c r="F167" s="153" t="s">
        <v>156</v>
      </c>
      <c r="H167" s="152" t="s">
        <v>35</v>
      </c>
      <c r="I167" s="154"/>
      <c r="L167" s="150"/>
      <c r="M167" s="155"/>
      <c r="T167" s="156"/>
      <c r="AT167" s="152" t="s">
        <v>155</v>
      </c>
      <c r="AU167" s="152" t="s">
        <v>90</v>
      </c>
      <c r="AV167" s="12" t="s">
        <v>88</v>
      </c>
      <c r="AW167" s="12" t="s">
        <v>41</v>
      </c>
      <c r="AX167" s="12" t="s">
        <v>81</v>
      </c>
      <c r="AY167" s="152" t="s">
        <v>143</v>
      </c>
    </row>
    <row r="168" spans="2:65" s="12" customFormat="1">
      <c r="B168" s="150"/>
      <c r="D168" s="151" t="s">
        <v>155</v>
      </c>
      <c r="E168" s="152" t="s">
        <v>35</v>
      </c>
      <c r="F168" s="153" t="s">
        <v>157</v>
      </c>
      <c r="H168" s="152" t="s">
        <v>35</v>
      </c>
      <c r="I168" s="154"/>
      <c r="L168" s="150"/>
      <c r="M168" s="155"/>
      <c r="T168" s="156"/>
      <c r="AT168" s="152" t="s">
        <v>155</v>
      </c>
      <c r="AU168" s="152" t="s">
        <v>90</v>
      </c>
      <c r="AV168" s="12" t="s">
        <v>88</v>
      </c>
      <c r="AW168" s="12" t="s">
        <v>41</v>
      </c>
      <c r="AX168" s="12" t="s">
        <v>81</v>
      </c>
      <c r="AY168" s="152" t="s">
        <v>143</v>
      </c>
    </row>
    <row r="169" spans="2:65" s="12" customFormat="1">
      <c r="B169" s="150"/>
      <c r="D169" s="151" t="s">
        <v>155</v>
      </c>
      <c r="E169" s="152" t="s">
        <v>35</v>
      </c>
      <c r="F169" s="153" t="s">
        <v>158</v>
      </c>
      <c r="H169" s="152" t="s">
        <v>35</v>
      </c>
      <c r="I169" s="154"/>
      <c r="L169" s="150"/>
      <c r="M169" s="155"/>
      <c r="T169" s="156"/>
      <c r="AT169" s="152" t="s">
        <v>155</v>
      </c>
      <c r="AU169" s="152" t="s">
        <v>90</v>
      </c>
      <c r="AV169" s="12" t="s">
        <v>88</v>
      </c>
      <c r="AW169" s="12" t="s">
        <v>41</v>
      </c>
      <c r="AX169" s="12" t="s">
        <v>81</v>
      </c>
      <c r="AY169" s="152" t="s">
        <v>143</v>
      </c>
    </row>
    <row r="170" spans="2:65" s="12" customFormat="1">
      <c r="B170" s="150"/>
      <c r="D170" s="151" t="s">
        <v>155</v>
      </c>
      <c r="E170" s="152" t="s">
        <v>35</v>
      </c>
      <c r="F170" s="153" t="s">
        <v>159</v>
      </c>
      <c r="H170" s="152" t="s">
        <v>35</v>
      </c>
      <c r="I170" s="154"/>
      <c r="L170" s="150"/>
      <c r="M170" s="155"/>
      <c r="T170" s="156"/>
      <c r="AT170" s="152" t="s">
        <v>155</v>
      </c>
      <c r="AU170" s="152" t="s">
        <v>90</v>
      </c>
      <c r="AV170" s="12" t="s">
        <v>88</v>
      </c>
      <c r="AW170" s="12" t="s">
        <v>41</v>
      </c>
      <c r="AX170" s="12" t="s">
        <v>81</v>
      </c>
      <c r="AY170" s="152" t="s">
        <v>143</v>
      </c>
    </row>
    <row r="171" spans="2:65" s="13" customFormat="1">
      <c r="B171" s="157"/>
      <c r="D171" s="151" t="s">
        <v>155</v>
      </c>
      <c r="E171" s="158" t="s">
        <v>35</v>
      </c>
      <c r="F171" s="159" t="s">
        <v>160</v>
      </c>
      <c r="H171" s="160">
        <v>14</v>
      </c>
      <c r="I171" s="161"/>
      <c r="L171" s="157"/>
      <c r="M171" s="162"/>
      <c r="T171" s="163"/>
      <c r="AT171" s="158" t="s">
        <v>155</v>
      </c>
      <c r="AU171" s="158" t="s">
        <v>90</v>
      </c>
      <c r="AV171" s="13" t="s">
        <v>90</v>
      </c>
      <c r="AW171" s="13" t="s">
        <v>41</v>
      </c>
      <c r="AX171" s="13" t="s">
        <v>81</v>
      </c>
      <c r="AY171" s="158" t="s">
        <v>143</v>
      </c>
    </row>
    <row r="172" spans="2:65" s="12" customFormat="1">
      <c r="B172" s="150"/>
      <c r="D172" s="151" t="s">
        <v>155</v>
      </c>
      <c r="E172" s="152" t="s">
        <v>35</v>
      </c>
      <c r="F172" s="153" t="s">
        <v>161</v>
      </c>
      <c r="H172" s="152" t="s">
        <v>35</v>
      </c>
      <c r="I172" s="154"/>
      <c r="L172" s="150"/>
      <c r="M172" s="155"/>
      <c r="T172" s="156"/>
      <c r="AT172" s="152" t="s">
        <v>155</v>
      </c>
      <c r="AU172" s="152" t="s">
        <v>90</v>
      </c>
      <c r="AV172" s="12" t="s">
        <v>88</v>
      </c>
      <c r="AW172" s="12" t="s">
        <v>41</v>
      </c>
      <c r="AX172" s="12" t="s">
        <v>81</v>
      </c>
      <c r="AY172" s="152" t="s">
        <v>143</v>
      </c>
    </row>
    <row r="173" spans="2:65" s="12" customFormat="1">
      <c r="B173" s="150"/>
      <c r="D173" s="151" t="s">
        <v>155</v>
      </c>
      <c r="E173" s="152" t="s">
        <v>35</v>
      </c>
      <c r="F173" s="153" t="s">
        <v>162</v>
      </c>
      <c r="H173" s="152" t="s">
        <v>35</v>
      </c>
      <c r="I173" s="154"/>
      <c r="L173" s="150"/>
      <c r="M173" s="155"/>
      <c r="T173" s="156"/>
      <c r="AT173" s="152" t="s">
        <v>155</v>
      </c>
      <c r="AU173" s="152" t="s">
        <v>90</v>
      </c>
      <c r="AV173" s="12" t="s">
        <v>88</v>
      </c>
      <c r="AW173" s="12" t="s">
        <v>41</v>
      </c>
      <c r="AX173" s="12" t="s">
        <v>81</v>
      </c>
      <c r="AY173" s="152" t="s">
        <v>143</v>
      </c>
    </row>
    <row r="174" spans="2:65" s="12" customFormat="1">
      <c r="B174" s="150"/>
      <c r="D174" s="151" t="s">
        <v>155</v>
      </c>
      <c r="E174" s="152" t="s">
        <v>35</v>
      </c>
      <c r="F174" s="153" t="s">
        <v>163</v>
      </c>
      <c r="H174" s="152" t="s">
        <v>35</v>
      </c>
      <c r="I174" s="154"/>
      <c r="L174" s="150"/>
      <c r="M174" s="155"/>
      <c r="T174" s="156"/>
      <c r="AT174" s="152" t="s">
        <v>155</v>
      </c>
      <c r="AU174" s="152" t="s">
        <v>90</v>
      </c>
      <c r="AV174" s="12" t="s">
        <v>88</v>
      </c>
      <c r="AW174" s="12" t="s">
        <v>41</v>
      </c>
      <c r="AX174" s="12" t="s">
        <v>81</v>
      </c>
      <c r="AY174" s="152" t="s">
        <v>143</v>
      </c>
    </row>
    <row r="175" spans="2:65" s="12" customFormat="1">
      <c r="B175" s="150"/>
      <c r="D175" s="151" t="s">
        <v>155</v>
      </c>
      <c r="E175" s="152" t="s">
        <v>35</v>
      </c>
      <c r="F175" s="153" t="s">
        <v>164</v>
      </c>
      <c r="H175" s="152" t="s">
        <v>35</v>
      </c>
      <c r="I175" s="154"/>
      <c r="L175" s="150"/>
      <c r="M175" s="155"/>
      <c r="T175" s="156"/>
      <c r="AT175" s="152" t="s">
        <v>155</v>
      </c>
      <c r="AU175" s="152" t="s">
        <v>90</v>
      </c>
      <c r="AV175" s="12" t="s">
        <v>88</v>
      </c>
      <c r="AW175" s="12" t="s">
        <v>41</v>
      </c>
      <c r="AX175" s="12" t="s">
        <v>81</v>
      </c>
      <c r="AY175" s="152" t="s">
        <v>143</v>
      </c>
    </row>
    <row r="176" spans="2:65" s="12" customFormat="1">
      <c r="B176" s="150"/>
      <c r="D176" s="151" t="s">
        <v>155</v>
      </c>
      <c r="E176" s="152" t="s">
        <v>35</v>
      </c>
      <c r="F176" s="153" t="s">
        <v>165</v>
      </c>
      <c r="H176" s="152" t="s">
        <v>35</v>
      </c>
      <c r="I176" s="154"/>
      <c r="L176" s="150"/>
      <c r="M176" s="155"/>
      <c r="T176" s="156"/>
      <c r="AT176" s="152" t="s">
        <v>155</v>
      </c>
      <c r="AU176" s="152" t="s">
        <v>90</v>
      </c>
      <c r="AV176" s="12" t="s">
        <v>88</v>
      </c>
      <c r="AW176" s="12" t="s">
        <v>41</v>
      </c>
      <c r="AX176" s="12" t="s">
        <v>81</v>
      </c>
      <c r="AY176" s="152" t="s">
        <v>143</v>
      </c>
    </row>
    <row r="177" spans="2:65" s="13" customFormat="1">
      <c r="B177" s="157"/>
      <c r="D177" s="151" t="s">
        <v>155</v>
      </c>
      <c r="E177" s="158" t="s">
        <v>35</v>
      </c>
      <c r="F177" s="159" t="s">
        <v>166</v>
      </c>
      <c r="H177" s="160">
        <v>10.5</v>
      </c>
      <c r="I177" s="161"/>
      <c r="L177" s="157"/>
      <c r="M177" s="162"/>
      <c r="T177" s="163"/>
      <c r="AT177" s="158" t="s">
        <v>155</v>
      </c>
      <c r="AU177" s="158" t="s">
        <v>90</v>
      </c>
      <c r="AV177" s="13" t="s">
        <v>90</v>
      </c>
      <c r="AW177" s="13" t="s">
        <v>41</v>
      </c>
      <c r="AX177" s="13" t="s">
        <v>81</v>
      </c>
      <c r="AY177" s="158" t="s">
        <v>143</v>
      </c>
    </row>
    <row r="178" spans="2:65" s="14" customFormat="1">
      <c r="B178" s="164"/>
      <c r="D178" s="151" t="s">
        <v>155</v>
      </c>
      <c r="E178" s="165" t="s">
        <v>35</v>
      </c>
      <c r="F178" s="166" t="s">
        <v>167</v>
      </c>
      <c r="H178" s="167">
        <v>24.5</v>
      </c>
      <c r="I178" s="168"/>
      <c r="L178" s="164"/>
      <c r="M178" s="169"/>
      <c r="T178" s="170"/>
      <c r="AT178" s="165" t="s">
        <v>155</v>
      </c>
      <c r="AU178" s="165" t="s">
        <v>90</v>
      </c>
      <c r="AV178" s="14" t="s">
        <v>151</v>
      </c>
      <c r="AW178" s="14" t="s">
        <v>41</v>
      </c>
      <c r="AX178" s="14" t="s">
        <v>88</v>
      </c>
      <c r="AY178" s="165" t="s">
        <v>143</v>
      </c>
    </row>
    <row r="179" spans="2:65" s="1" customFormat="1" ht="37.9" customHeight="1">
      <c r="B179" s="34"/>
      <c r="C179" s="133" t="s">
        <v>160</v>
      </c>
      <c r="D179" s="133" t="s">
        <v>146</v>
      </c>
      <c r="E179" s="134" t="s">
        <v>240</v>
      </c>
      <c r="F179" s="135" t="s">
        <v>241</v>
      </c>
      <c r="G179" s="136" t="s">
        <v>242</v>
      </c>
      <c r="H179" s="137">
        <v>1</v>
      </c>
      <c r="I179" s="138"/>
      <c r="J179" s="139">
        <f>ROUND(I179*H179,2)</f>
        <v>0</v>
      </c>
      <c r="K179" s="135" t="s">
        <v>35</v>
      </c>
      <c r="L179" s="34"/>
      <c r="M179" s="140" t="s">
        <v>35</v>
      </c>
      <c r="N179" s="141" t="s">
        <v>52</v>
      </c>
      <c r="P179" s="142">
        <f>O179*H179</f>
        <v>0</v>
      </c>
      <c r="Q179" s="142">
        <v>0.3</v>
      </c>
      <c r="R179" s="142">
        <f>Q179*H179</f>
        <v>0.3</v>
      </c>
      <c r="S179" s="142">
        <v>0</v>
      </c>
      <c r="T179" s="143">
        <f>S179*H179</f>
        <v>0</v>
      </c>
      <c r="AR179" s="144" t="s">
        <v>237</v>
      </c>
      <c r="AT179" s="144" t="s">
        <v>146</v>
      </c>
      <c r="AU179" s="144" t="s">
        <v>90</v>
      </c>
      <c r="AY179" s="18" t="s">
        <v>143</v>
      </c>
      <c r="BE179" s="145">
        <f>IF(N179="základní",J179,0)</f>
        <v>0</v>
      </c>
      <c r="BF179" s="145">
        <f>IF(N179="snížená",J179,0)</f>
        <v>0</v>
      </c>
      <c r="BG179" s="145">
        <f>IF(N179="zákl. přenesená",J179,0)</f>
        <v>0</v>
      </c>
      <c r="BH179" s="145">
        <f>IF(N179="sníž. přenesená",J179,0)</f>
        <v>0</v>
      </c>
      <c r="BI179" s="145">
        <f>IF(N179="nulová",J179,0)</f>
        <v>0</v>
      </c>
      <c r="BJ179" s="18" t="s">
        <v>88</v>
      </c>
      <c r="BK179" s="145">
        <f>ROUND(I179*H179,2)</f>
        <v>0</v>
      </c>
      <c r="BL179" s="18" t="s">
        <v>237</v>
      </c>
      <c r="BM179" s="144" t="s">
        <v>243</v>
      </c>
    </row>
    <row r="180" spans="2:65" s="1" customFormat="1">
      <c r="B180" s="34"/>
      <c r="D180" s="151" t="s">
        <v>244</v>
      </c>
      <c r="F180" s="171" t="s">
        <v>245</v>
      </c>
      <c r="I180" s="148"/>
      <c r="L180" s="34"/>
      <c r="M180" s="149"/>
      <c r="T180" s="55"/>
      <c r="AT180" s="18" t="s">
        <v>244</v>
      </c>
      <c r="AU180" s="18" t="s">
        <v>90</v>
      </c>
    </row>
    <row r="181" spans="2:65" s="1" customFormat="1" ht="24.2" customHeight="1">
      <c r="B181" s="34"/>
      <c r="C181" s="133" t="s">
        <v>246</v>
      </c>
      <c r="D181" s="133" t="s">
        <v>146</v>
      </c>
      <c r="E181" s="134" t="s">
        <v>247</v>
      </c>
      <c r="F181" s="135" t="s">
        <v>248</v>
      </c>
      <c r="G181" s="136" t="s">
        <v>242</v>
      </c>
      <c r="H181" s="137">
        <v>1</v>
      </c>
      <c r="I181" s="138"/>
      <c r="J181" s="139">
        <f>ROUND(I181*H181,2)</f>
        <v>0</v>
      </c>
      <c r="K181" s="135" t="s">
        <v>35</v>
      </c>
      <c r="L181" s="34"/>
      <c r="M181" s="140" t="s">
        <v>35</v>
      </c>
      <c r="N181" s="141" t="s">
        <v>52</v>
      </c>
      <c r="P181" s="142">
        <f>O181*H181</f>
        <v>0</v>
      </c>
      <c r="Q181" s="142">
        <v>0.09</v>
      </c>
      <c r="R181" s="142">
        <f>Q181*H181</f>
        <v>0.09</v>
      </c>
      <c r="S181" s="142">
        <v>0</v>
      </c>
      <c r="T181" s="143">
        <f>S181*H181</f>
        <v>0</v>
      </c>
      <c r="AR181" s="144" t="s">
        <v>237</v>
      </c>
      <c r="AT181" s="144" t="s">
        <v>146</v>
      </c>
      <c r="AU181" s="144" t="s">
        <v>90</v>
      </c>
      <c r="AY181" s="18" t="s">
        <v>143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8" t="s">
        <v>88</v>
      </c>
      <c r="BK181" s="145">
        <f>ROUND(I181*H181,2)</f>
        <v>0</v>
      </c>
      <c r="BL181" s="18" t="s">
        <v>237</v>
      </c>
      <c r="BM181" s="144" t="s">
        <v>249</v>
      </c>
    </row>
    <row r="182" spans="2:65" s="1" customFormat="1">
      <c r="B182" s="34"/>
      <c r="D182" s="151" t="s">
        <v>244</v>
      </c>
      <c r="F182" s="171" t="s">
        <v>250</v>
      </c>
      <c r="I182" s="148"/>
      <c r="L182" s="34"/>
      <c r="M182" s="149"/>
      <c r="T182" s="55"/>
      <c r="AT182" s="18" t="s">
        <v>244</v>
      </c>
      <c r="AU182" s="18" t="s">
        <v>90</v>
      </c>
    </row>
    <row r="183" spans="2:65" s="1" customFormat="1" ht="37.9" customHeight="1">
      <c r="B183" s="34"/>
      <c r="C183" s="133" t="s">
        <v>237</v>
      </c>
      <c r="D183" s="133" t="s">
        <v>146</v>
      </c>
      <c r="E183" s="134" t="s">
        <v>251</v>
      </c>
      <c r="F183" s="135" t="s">
        <v>252</v>
      </c>
      <c r="G183" s="136" t="s">
        <v>242</v>
      </c>
      <c r="H183" s="137">
        <v>1</v>
      </c>
      <c r="I183" s="138"/>
      <c r="J183" s="139">
        <f>ROUND(I183*H183,2)</f>
        <v>0</v>
      </c>
      <c r="K183" s="135" t="s">
        <v>35</v>
      </c>
      <c r="L183" s="34"/>
      <c r="M183" s="140" t="s">
        <v>35</v>
      </c>
      <c r="N183" s="141" t="s">
        <v>52</v>
      </c>
      <c r="P183" s="142">
        <f>O183*H183</f>
        <v>0</v>
      </c>
      <c r="Q183" s="142">
        <v>0.3</v>
      </c>
      <c r="R183" s="142">
        <f>Q183*H183</f>
        <v>0.3</v>
      </c>
      <c r="S183" s="142">
        <v>0</v>
      </c>
      <c r="T183" s="143">
        <f>S183*H183</f>
        <v>0</v>
      </c>
      <c r="AR183" s="144" t="s">
        <v>237</v>
      </c>
      <c r="AT183" s="144" t="s">
        <v>146</v>
      </c>
      <c r="AU183" s="144" t="s">
        <v>90</v>
      </c>
      <c r="AY183" s="18" t="s">
        <v>143</v>
      </c>
      <c r="BE183" s="145">
        <f>IF(N183="základní",J183,0)</f>
        <v>0</v>
      </c>
      <c r="BF183" s="145">
        <f>IF(N183="snížená",J183,0)</f>
        <v>0</v>
      </c>
      <c r="BG183" s="145">
        <f>IF(N183="zákl. přenesená",J183,0)</f>
        <v>0</v>
      </c>
      <c r="BH183" s="145">
        <f>IF(N183="sníž. přenesená",J183,0)</f>
        <v>0</v>
      </c>
      <c r="BI183" s="145">
        <f>IF(N183="nulová",J183,0)</f>
        <v>0</v>
      </c>
      <c r="BJ183" s="18" t="s">
        <v>88</v>
      </c>
      <c r="BK183" s="145">
        <f>ROUND(I183*H183,2)</f>
        <v>0</v>
      </c>
      <c r="BL183" s="18" t="s">
        <v>237</v>
      </c>
      <c r="BM183" s="144" t="s">
        <v>253</v>
      </c>
    </row>
    <row r="184" spans="2:65" s="1" customFormat="1">
      <c r="B184" s="34"/>
      <c r="D184" s="151" t="s">
        <v>244</v>
      </c>
      <c r="F184" s="171" t="s">
        <v>254</v>
      </c>
      <c r="I184" s="148"/>
      <c r="L184" s="34"/>
      <c r="M184" s="149"/>
      <c r="T184" s="55"/>
      <c r="AT184" s="18" t="s">
        <v>244</v>
      </c>
      <c r="AU184" s="18" t="s">
        <v>90</v>
      </c>
    </row>
    <row r="185" spans="2:65" s="1" customFormat="1" ht="24.2" customHeight="1">
      <c r="B185" s="34"/>
      <c r="C185" s="133" t="s">
        <v>255</v>
      </c>
      <c r="D185" s="133" t="s">
        <v>146</v>
      </c>
      <c r="E185" s="134" t="s">
        <v>256</v>
      </c>
      <c r="F185" s="135" t="s">
        <v>257</v>
      </c>
      <c r="G185" s="136" t="s">
        <v>242</v>
      </c>
      <c r="H185" s="137">
        <v>1</v>
      </c>
      <c r="I185" s="138"/>
      <c r="J185" s="139">
        <f>ROUND(I185*H185,2)</f>
        <v>0</v>
      </c>
      <c r="K185" s="135" t="s">
        <v>35</v>
      </c>
      <c r="L185" s="34"/>
      <c r="M185" s="140" t="s">
        <v>35</v>
      </c>
      <c r="N185" s="141" t="s">
        <v>52</v>
      </c>
      <c r="P185" s="142">
        <f>O185*H185</f>
        <v>0</v>
      </c>
      <c r="Q185" s="142">
        <v>0.1</v>
      </c>
      <c r="R185" s="142">
        <f>Q185*H185</f>
        <v>0.1</v>
      </c>
      <c r="S185" s="142">
        <v>0</v>
      </c>
      <c r="T185" s="143">
        <f>S185*H185</f>
        <v>0</v>
      </c>
      <c r="AR185" s="144" t="s">
        <v>237</v>
      </c>
      <c r="AT185" s="144" t="s">
        <v>146</v>
      </c>
      <c r="AU185" s="144" t="s">
        <v>90</v>
      </c>
      <c r="AY185" s="18" t="s">
        <v>143</v>
      </c>
      <c r="BE185" s="145">
        <f>IF(N185="základní",J185,0)</f>
        <v>0</v>
      </c>
      <c r="BF185" s="145">
        <f>IF(N185="snížená",J185,0)</f>
        <v>0</v>
      </c>
      <c r="BG185" s="145">
        <f>IF(N185="zákl. přenesená",J185,0)</f>
        <v>0</v>
      </c>
      <c r="BH185" s="145">
        <f>IF(N185="sníž. přenesená",J185,0)</f>
        <v>0</v>
      </c>
      <c r="BI185" s="145">
        <f>IF(N185="nulová",J185,0)</f>
        <v>0</v>
      </c>
      <c r="BJ185" s="18" t="s">
        <v>88</v>
      </c>
      <c r="BK185" s="145">
        <f>ROUND(I185*H185,2)</f>
        <v>0</v>
      </c>
      <c r="BL185" s="18" t="s">
        <v>237</v>
      </c>
      <c r="BM185" s="144" t="s">
        <v>258</v>
      </c>
    </row>
    <row r="186" spans="2:65" s="1" customFormat="1">
      <c r="B186" s="34"/>
      <c r="D186" s="151" t="s">
        <v>244</v>
      </c>
      <c r="F186" s="171" t="s">
        <v>259</v>
      </c>
      <c r="I186" s="148"/>
      <c r="L186" s="34"/>
      <c r="M186" s="149"/>
      <c r="T186" s="55"/>
      <c r="AT186" s="18" t="s">
        <v>244</v>
      </c>
      <c r="AU186" s="18" t="s">
        <v>90</v>
      </c>
    </row>
    <row r="187" spans="2:65" s="1" customFormat="1" ht="33" customHeight="1">
      <c r="B187" s="34"/>
      <c r="C187" s="133" t="s">
        <v>260</v>
      </c>
      <c r="D187" s="133" t="s">
        <v>146</v>
      </c>
      <c r="E187" s="134" t="s">
        <v>261</v>
      </c>
      <c r="F187" s="135" t="s">
        <v>262</v>
      </c>
      <c r="G187" s="136" t="s">
        <v>242</v>
      </c>
      <c r="H187" s="137">
        <v>1</v>
      </c>
      <c r="I187" s="138"/>
      <c r="J187" s="139">
        <f>ROUND(I187*H187,2)</f>
        <v>0</v>
      </c>
      <c r="K187" s="135" t="s">
        <v>35</v>
      </c>
      <c r="L187" s="34"/>
      <c r="M187" s="140" t="s">
        <v>35</v>
      </c>
      <c r="N187" s="141" t="s">
        <v>52</v>
      </c>
      <c r="P187" s="142">
        <f>O187*H187</f>
        <v>0</v>
      </c>
      <c r="Q187" s="142">
        <v>0.3</v>
      </c>
      <c r="R187" s="142">
        <f>Q187*H187</f>
        <v>0.3</v>
      </c>
      <c r="S187" s="142">
        <v>0</v>
      </c>
      <c r="T187" s="143">
        <f>S187*H187</f>
        <v>0</v>
      </c>
      <c r="AR187" s="144" t="s">
        <v>237</v>
      </c>
      <c r="AT187" s="144" t="s">
        <v>146</v>
      </c>
      <c r="AU187" s="144" t="s">
        <v>90</v>
      </c>
      <c r="AY187" s="18" t="s">
        <v>143</v>
      </c>
      <c r="BE187" s="145">
        <f>IF(N187="základní",J187,0)</f>
        <v>0</v>
      </c>
      <c r="BF187" s="145">
        <f>IF(N187="snížená",J187,0)</f>
        <v>0</v>
      </c>
      <c r="BG187" s="145">
        <f>IF(N187="zákl. přenesená",J187,0)</f>
        <v>0</v>
      </c>
      <c r="BH187" s="145">
        <f>IF(N187="sníž. přenesená",J187,0)</f>
        <v>0</v>
      </c>
      <c r="BI187" s="145">
        <f>IF(N187="nulová",J187,0)</f>
        <v>0</v>
      </c>
      <c r="BJ187" s="18" t="s">
        <v>88</v>
      </c>
      <c r="BK187" s="145">
        <f>ROUND(I187*H187,2)</f>
        <v>0</v>
      </c>
      <c r="BL187" s="18" t="s">
        <v>237</v>
      </c>
      <c r="BM187" s="144" t="s">
        <v>263</v>
      </c>
    </row>
    <row r="188" spans="2:65" s="1" customFormat="1">
      <c r="B188" s="34"/>
      <c r="D188" s="151" t="s">
        <v>244</v>
      </c>
      <c r="F188" s="171" t="s">
        <v>264</v>
      </c>
      <c r="I188" s="148"/>
      <c r="L188" s="34"/>
      <c r="M188" s="149"/>
      <c r="T188" s="55"/>
      <c r="AT188" s="18" t="s">
        <v>244</v>
      </c>
      <c r="AU188" s="18" t="s">
        <v>90</v>
      </c>
    </row>
    <row r="189" spans="2:65" s="1" customFormat="1" ht="24.2" customHeight="1">
      <c r="B189" s="34"/>
      <c r="C189" s="133" t="s">
        <v>265</v>
      </c>
      <c r="D189" s="133" t="s">
        <v>146</v>
      </c>
      <c r="E189" s="134" t="s">
        <v>266</v>
      </c>
      <c r="F189" s="135" t="s">
        <v>267</v>
      </c>
      <c r="G189" s="136" t="s">
        <v>242</v>
      </c>
      <c r="H189" s="137">
        <v>1</v>
      </c>
      <c r="I189" s="138"/>
      <c r="J189" s="139">
        <f>ROUND(I189*H189,2)</f>
        <v>0</v>
      </c>
      <c r="K189" s="135" t="s">
        <v>35</v>
      </c>
      <c r="L189" s="34"/>
      <c r="M189" s="140" t="s">
        <v>35</v>
      </c>
      <c r="N189" s="141" t="s">
        <v>52</v>
      </c>
      <c r="P189" s="142">
        <f>O189*H189</f>
        <v>0</v>
      </c>
      <c r="Q189" s="142">
        <v>0.1</v>
      </c>
      <c r="R189" s="142">
        <f>Q189*H189</f>
        <v>0.1</v>
      </c>
      <c r="S189" s="142">
        <v>0</v>
      </c>
      <c r="T189" s="143">
        <f>S189*H189</f>
        <v>0</v>
      </c>
      <c r="AR189" s="144" t="s">
        <v>237</v>
      </c>
      <c r="AT189" s="144" t="s">
        <v>146</v>
      </c>
      <c r="AU189" s="144" t="s">
        <v>90</v>
      </c>
      <c r="AY189" s="18" t="s">
        <v>143</v>
      </c>
      <c r="BE189" s="145">
        <f>IF(N189="základní",J189,0)</f>
        <v>0</v>
      </c>
      <c r="BF189" s="145">
        <f>IF(N189="snížená",J189,0)</f>
        <v>0</v>
      </c>
      <c r="BG189" s="145">
        <f>IF(N189="zákl. přenesená",J189,0)</f>
        <v>0</v>
      </c>
      <c r="BH189" s="145">
        <f>IF(N189="sníž. přenesená",J189,0)</f>
        <v>0</v>
      </c>
      <c r="BI189" s="145">
        <f>IF(N189="nulová",J189,0)</f>
        <v>0</v>
      </c>
      <c r="BJ189" s="18" t="s">
        <v>88</v>
      </c>
      <c r="BK189" s="145">
        <f>ROUND(I189*H189,2)</f>
        <v>0</v>
      </c>
      <c r="BL189" s="18" t="s">
        <v>237</v>
      </c>
      <c r="BM189" s="144" t="s">
        <v>268</v>
      </c>
    </row>
    <row r="190" spans="2:65" s="1" customFormat="1">
      <c r="B190" s="34"/>
      <c r="D190" s="151" t="s">
        <v>244</v>
      </c>
      <c r="F190" s="171" t="s">
        <v>269</v>
      </c>
      <c r="I190" s="148"/>
      <c r="L190" s="34"/>
      <c r="M190" s="149"/>
      <c r="T190" s="55"/>
      <c r="AT190" s="18" t="s">
        <v>244</v>
      </c>
      <c r="AU190" s="18" t="s">
        <v>90</v>
      </c>
    </row>
    <row r="191" spans="2:65" s="1" customFormat="1" ht="33" customHeight="1">
      <c r="B191" s="34"/>
      <c r="C191" s="133" t="s">
        <v>270</v>
      </c>
      <c r="D191" s="133" t="s">
        <v>146</v>
      </c>
      <c r="E191" s="134" t="s">
        <v>271</v>
      </c>
      <c r="F191" s="135" t="s">
        <v>272</v>
      </c>
      <c r="G191" s="136" t="s">
        <v>242</v>
      </c>
      <c r="H191" s="137">
        <v>1</v>
      </c>
      <c r="I191" s="138"/>
      <c r="J191" s="139">
        <f>ROUND(I191*H191,2)</f>
        <v>0</v>
      </c>
      <c r="K191" s="135" t="s">
        <v>35</v>
      </c>
      <c r="L191" s="34"/>
      <c r="M191" s="140" t="s">
        <v>35</v>
      </c>
      <c r="N191" s="141" t="s">
        <v>52</v>
      </c>
      <c r="P191" s="142">
        <f>O191*H191</f>
        <v>0</v>
      </c>
      <c r="Q191" s="142">
        <v>0.3</v>
      </c>
      <c r="R191" s="142">
        <f>Q191*H191</f>
        <v>0.3</v>
      </c>
      <c r="S191" s="142">
        <v>0</v>
      </c>
      <c r="T191" s="143">
        <f>S191*H191</f>
        <v>0</v>
      </c>
      <c r="AR191" s="144" t="s">
        <v>237</v>
      </c>
      <c r="AT191" s="144" t="s">
        <v>146</v>
      </c>
      <c r="AU191" s="144" t="s">
        <v>90</v>
      </c>
      <c r="AY191" s="18" t="s">
        <v>143</v>
      </c>
      <c r="BE191" s="145">
        <f>IF(N191="základní",J191,0)</f>
        <v>0</v>
      </c>
      <c r="BF191" s="145">
        <f>IF(N191="snížená",J191,0)</f>
        <v>0</v>
      </c>
      <c r="BG191" s="145">
        <f>IF(N191="zákl. přenesená",J191,0)</f>
        <v>0</v>
      </c>
      <c r="BH191" s="145">
        <f>IF(N191="sníž. přenesená",J191,0)</f>
        <v>0</v>
      </c>
      <c r="BI191" s="145">
        <f>IF(N191="nulová",J191,0)</f>
        <v>0</v>
      </c>
      <c r="BJ191" s="18" t="s">
        <v>88</v>
      </c>
      <c r="BK191" s="145">
        <f>ROUND(I191*H191,2)</f>
        <v>0</v>
      </c>
      <c r="BL191" s="18" t="s">
        <v>237</v>
      </c>
      <c r="BM191" s="144" t="s">
        <v>273</v>
      </c>
    </row>
    <row r="192" spans="2:65" s="1" customFormat="1">
      <c r="B192" s="34"/>
      <c r="D192" s="151" t="s">
        <v>244</v>
      </c>
      <c r="F192" s="171" t="s">
        <v>274</v>
      </c>
      <c r="I192" s="148"/>
      <c r="L192" s="34"/>
      <c r="M192" s="149"/>
      <c r="T192" s="55"/>
      <c r="AT192" s="18" t="s">
        <v>244</v>
      </c>
      <c r="AU192" s="18" t="s">
        <v>90</v>
      </c>
    </row>
    <row r="193" spans="2:65" s="1" customFormat="1" ht="24.2" customHeight="1">
      <c r="B193" s="34"/>
      <c r="C193" s="133" t="s">
        <v>7</v>
      </c>
      <c r="D193" s="133" t="s">
        <v>146</v>
      </c>
      <c r="E193" s="134" t="s">
        <v>275</v>
      </c>
      <c r="F193" s="135" t="s">
        <v>276</v>
      </c>
      <c r="G193" s="136" t="s">
        <v>242</v>
      </c>
      <c r="H193" s="137">
        <v>1</v>
      </c>
      <c r="I193" s="138"/>
      <c r="J193" s="139">
        <f>ROUND(I193*H193,2)</f>
        <v>0</v>
      </c>
      <c r="K193" s="135" t="s">
        <v>35</v>
      </c>
      <c r="L193" s="34"/>
      <c r="M193" s="140" t="s">
        <v>35</v>
      </c>
      <c r="N193" s="141" t="s">
        <v>52</v>
      </c>
      <c r="P193" s="142">
        <f>O193*H193</f>
        <v>0</v>
      </c>
      <c r="Q193" s="142">
        <v>0.3</v>
      </c>
      <c r="R193" s="142">
        <f>Q193*H193</f>
        <v>0.3</v>
      </c>
      <c r="S193" s="142">
        <v>0</v>
      </c>
      <c r="T193" s="143">
        <f>S193*H193</f>
        <v>0</v>
      </c>
      <c r="AR193" s="144" t="s">
        <v>237</v>
      </c>
      <c r="AT193" s="144" t="s">
        <v>146</v>
      </c>
      <c r="AU193" s="144" t="s">
        <v>90</v>
      </c>
      <c r="AY193" s="18" t="s">
        <v>143</v>
      </c>
      <c r="BE193" s="145">
        <f>IF(N193="základní",J193,0)</f>
        <v>0</v>
      </c>
      <c r="BF193" s="145">
        <f>IF(N193="snížená",J193,0)</f>
        <v>0</v>
      </c>
      <c r="BG193" s="145">
        <f>IF(N193="zákl. přenesená",J193,0)</f>
        <v>0</v>
      </c>
      <c r="BH193" s="145">
        <f>IF(N193="sníž. přenesená",J193,0)</f>
        <v>0</v>
      </c>
      <c r="BI193" s="145">
        <f>IF(N193="nulová",J193,0)</f>
        <v>0</v>
      </c>
      <c r="BJ193" s="18" t="s">
        <v>88</v>
      </c>
      <c r="BK193" s="145">
        <f>ROUND(I193*H193,2)</f>
        <v>0</v>
      </c>
      <c r="BL193" s="18" t="s">
        <v>237</v>
      </c>
      <c r="BM193" s="144" t="s">
        <v>277</v>
      </c>
    </row>
    <row r="194" spans="2:65" s="1" customFormat="1">
      <c r="B194" s="34"/>
      <c r="D194" s="151" t="s">
        <v>244</v>
      </c>
      <c r="F194" s="171" t="s">
        <v>278</v>
      </c>
      <c r="I194" s="148"/>
      <c r="L194" s="34"/>
      <c r="M194" s="149"/>
      <c r="T194" s="55"/>
      <c r="AT194" s="18" t="s">
        <v>244</v>
      </c>
      <c r="AU194" s="18" t="s">
        <v>90</v>
      </c>
    </row>
    <row r="195" spans="2:65" s="1" customFormat="1" ht="24.2" customHeight="1">
      <c r="B195" s="34"/>
      <c r="C195" s="133" t="s">
        <v>279</v>
      </c>
      <c r="D195" s="133" t="s">
        <v>146</v>
      </c>
      <c r="E195" s="134" t="s">
        <v>280</v>
      </c>
      <c r="F195" s="135" t="s">
        <v>281</v>
      </c>
      <c r="G195" s="136" t="s">
        <v>242</v>
      </c>
      <c r="H195" s="137">
        <v>1</v>
      </c>
      <c r="I195" s="138"/>
      <c r="J195" s="139">
        <f>ROUND(I195*H195,2)</f>
        <v>0</v>
      </c>
      <c r="K195" s="135" t="s">
        <v>35</v>
      </c>
      <c r="L195" s="34"/>
      <c r="M195" s="140" t="s">
        <v>35</v>
      </c>
      <c r="N195" s="141" t="s">
        <v>52</v>
      </c>
      <c r="P195" s="142">
        <f>O195*H195</f>
        <v>0</v>
      </c>
      <c r="Q195" s="142">
        <v>0.1</v>
      </c>
      <c r="R195" s="142">
        <f>Q195*H195</f>
        <v>0.1</v>
      </c>
      <c r="S195" s="142">
        <v>0</v>
      </c>
      <c r="T195" s="143">
        <f>S195*H195</f>
        <v>0</v>
      </c>
      <c r="AR195" s="144" t="s">
        <v>237</v>
      </c>
      <c r="AT195" s="144" t="s">
        <v>146</v>
      </c>
      <c r="AU195" s="144" t="s">
        <v>90</v>
      </c>
      <c r="AY195" s="18" t="s">
        <v>143</v>
      </c>
      <c r="BE195" s="145">
        <f>IF(N195="základní",J195,0)</f>
        <v>0</v>
      </c>
      <c r="BF195" s="145">
        <f>IF(N195="snížená",J195,0)</f>
        <v>0</v>
      </c>
      <c r="BG195" s="145">
        <f>IF(N195="zákl. přenesená",J195,0)</f>
        <v>0</v>
      </c>
      <c r="BH195" s="145">
        <f>IF(N195="sníž. přenesená",J195,0)</f>
        <v>0</v>
      </c>
      <c r="BI195" s="145">
        <f>IF(N195="nulová",J195,0)</f>
        <v>0</v>
      </c>
      <c r="BJ195" s="18" t="s">
        <v>88</v>
      </c>
      <c r="BK195" s="145">
        <f>ROUND(I195*H195,2)</f>
        <v>0</v>
      </c>
      <c r="BL195" s="18" t="s">
        <v>237</v>
      </c>
      <c r="BM195" s="144" t="s">
        <v>282</v>
      </c>
    </row>
    <row r="196" spans="2:65" s="1" customFormat="1">
      <c r="B196" s="34"/>
      <c r="D196" s="151" t="s">
        <v>244</v>
      </c>
      <c r="F196" s="171" t="s">
        <v>283</v>
      </c>
      <c r="I196" s="148"/>
      <c r="L196" s="34"/>
      <c r="M196" s="149"/>
      <c r="T196" s="55"/>
      <c r="AT196" s="18" t="s">
        <v>244</v>
      </c>
      <c r="AU196" s="18" t="s">
        <v>90</v>
      </c>
    </row>
    <row r="197" spans="2:65" s="1" customFormat="1" ht="24.2" customHeight="1">
      <c r="B197" s="34"/>
      <c r="C197" s="133" t="s">
        <v>284</v>
      </c>
      <c r="D197" s="133" t="s">
        <v>146</v>
      </c>
      <c r="E197" s="134" t="s">
        <v>285</v>
      </c>
      <c r="F197" s="135" t="s">
        <v>286</v>
      </c>
      <c r="G197" s="136" t="s">
        <v>242</v>
      </c>
      <c r="H197" s="137">
        <v>1</v>
      </c>
      <c r="I197" s="138"/>
      <c r="J197" s="139">
        <f>ROUND(I197*H197,2)</f>
        <v>0</v>
      </c>
      <c r="K197" s="135" t="s">
        <v>35</v>
      </c>
      <c r="L197" s="34"/>
      <c r="M197" s="140" t="s">
        <v>35</v>
      </c>
      <c r="N197" s="141" t="s">
        <v>52</v>
      </c>
      <c r="P197" s="142">
        <f>O197*H197</f>
        <v>0</v>
      </c>
      <c r="Q197" s="142">
        <v>0.1</v>
      </c>
      <c r="R197" s="142">
        <f>Q197*H197</f>
        <v>0.1</v>
      </c>
      <c r="S197" s="142">
        <v>0</v>
      </c>
      <c r="T197" s="143">
        <f>S197*H197</f>
        <v>0</v>
      </c>
      <c r="AR197" s="144" t="s">
        <v>237</v>
      </c>
      <c r="AT197" s="144" t="s">
        <v>146</v>
      </c>
      <c r="AU197" s="144" t="s">
        <v>90</v>
      </c>
      <c r="AY197" s="18" t="s">
        <v>143</v>
      </c>
      <c r="BE197" s="145">
        <f>IF(N197="základní",J197,0)</f>
        <v>0</v>
      </c>
      <c r="BF197" s="145">
        <f>IF(N197="snížená",J197,0)</f>
        <v>0</v>
      </c>
      <c r="BG197" s="145">
        <f>IF(N197="zákl. přenesená",J197,0)</f>
        <v>0</v>
      </c>
      <c r="BH197" s="145">
        <f>IF(N197="sníž. přenesená",J197,0)</f>
        <v>0</v>
      </c>
      <c r="BI197" s="145">
        <f>IF(N197="nulová",J197,0)</f>
        <v>0</v>
      </c>
      <c r="BJ197" s="18" t="s">
        <v>88</v>
      </c>
      <c r="BK197" s="145">
        <f>ROUND(I197*H197,2)</f>
        <v>0</v>
      </c>
      <c r="BL197" s="18" t="s">
        <v>237</v>
      </c>
      <c r="BM197" s="144" t="s">
        <v>287</v>
      </c>
    </row>
    <row r="198" spans="2:65" s="1" customFormat="1">
      <c r="B198" s="34"/>
      <c r="D198" s="151" t="s">
        <v>244</v>
      </c>
      <c r="F198" s="171" t="s">
        <v>288</v>
      </c>
      <c r="I198" s="148"/>
      <c r="L198" s="34"/>
      <c r="M198" s="149"/>
      <c r="T198" s="55"/>
      <c r="AT198" s="18" t="s">
        <v>244</v>
      </c>
      <c r="AU198" s="18" t="s">
        <v>90</v>
      </c>
    </row>
    <row r="199" spans="2:65" s="1" customFormat="1" ht="24.2" customHeight="1">
      <c r="B199" s="34"/>
      <c r="C199" s="133" t="s">
        <v>289</v>
      </c>
      <c r="D199" s="133" t="s">
        <v>146</v>
      </c>
      <c r="E199" s="134" t="s">
        <v>290</v>
      </c>
      <c r="F199" s="135" t="s">
        <v>291</v>
      </c>
      <c r="G199" s="136" t="s">
        <v>242</v>
      </c>
      <c r="H199" s="137">
        <v>1</v>
      </c>
      <c r="I199" s="138"/>
      <c r="J199" s="139">
        <f>ROUND(I199*H199,2)</f>
        <v>0</v>
      </c>
      <c r="K199" s="135" t="s">
        <v>35</v>
      </c>
      <c r="L199" s="34"/>
      <c r="M199" s="140" t="s">
        <v>35</v>
      </c>
      <c r="N199" s="141" t="s">
        <v>52</v>
      </c>
      <c r="P199" s="142">
        <f>O199*H199</f>
        <v>0</v>
      </c>
      <c r="Q199" s="142">
        <v>0.1</v>
      </c>
      <c r="R199" s="142">
        <f>Q199*H199</f>
        <v>0.1</v>
      </c>
      <c r="S199" s="142">
        <v>0</v>
      </c>
      <c r="T199" s="143">
        <f>S199*H199</f>
        <v>0</v>
      </c>
      <c r="AR199" s="144" t="s">
        <v>237</v>
      </c>
      <c r="AT199" s="144" t="s">
        <v>146</v>
      </c>
      <c r="AU199" s="144" t="s">
        <v>90</v>
      </c>
      <c r="AY199" s="18" t="s">
        <v>143</v>
      </c>
      <c r="BE199" s="145">
        <f>IF(N199="základní",J199,0)</f>
        <v>0</v>
      </c>
      <c r="BF199" s="145">
        <f>IF(N199="snížená",J199,0)</f>
        <v>0</v>
      </c>
      <c r="BG199" s="145">
        <f>IF(N199="zákl. přenesená",J199,0)</f>
        <v>0</v>
      </c>
      <c r="BH199" s="145">
        <f>IF(N199="sníž. přenesená",J199,0)</f>
        <v>0</v>
      </c>
      <c r="BI199" s="145">
        <f>IF(N199="nulová",J199,0)</f>
        <v>0</v>
      </c>
      <c r="BJ199" s="18" t="s">
        <v>88</v>
      </c>
      <c r="BK199" s="145">
        <f>ROUND(I199*H199,2)</f>
        <v>0</v>
      </c>
      <c r="BL199" s="18" t="s">
        <v>237</v>
      </c>
      <c r="BM199" s="144" t="s">
        <v>292</v>
      </c>
    </row>
    <row r="200" spans="2:65" s="1" customFormat="1">
      <c r="B200" s="34"/>
      <c r="D200" s="151" t="s">
        <v>244</v>
      </c>
      <c r="F200" s="171" t="s">
        <v>293</v>
      </c>
      <c r="I200" s="148"/>
      <c r="L200" s="34"/>
      <c r="M200" s="149"/>
      <c r="T200" s="55"/>
      <c r="AT200" s="18" t="s">
        <v>244</v>
      </c>
      <c r="AU200" s="18" t="s">
        <v>90</v>
      </c>
    </row>
    <row r="201" spans="2:65" s="1" customFormat="1" ht="24.2" customHeight="1">
      <c r="B201" s="34"/>
      <c r="C201" s="133" t="s">
        <v>197</v>
      </c>
      <c r="D201" s="133" t="s">
        <v>146</v>
      </c>
      <c r="E201" s="134" t="s">
        <v>294</v>
      </c>
      <c r="F201" s="135" t="s">
        <v>295</v>
      </c>
      <c r="G201" s="136" t="s">
        <v>242</v>
      </c>
      <c r="H201" s="137">
        <v>1</v>
      </c>
      <c r="I201" s="138"/>
      <c r="J201" s="139">
        <f>ROUND(I201*H201,2)</f>
        <v>0</v>
      </c>
      <c r="K201" s="135" t="s">
        <v>35</v>
      </c>
      <c r="L201" s="34"/>
      <c r="M201" s="140" t="s">
        <v>35</v>
      </c>
      <c r="N201" s="141" t="s">
        <v>52</v>
      </c>
      <c r="P201" s="142">
        <f>O201*H201</f>
        <v>0</v>
      </c>
      <c r="Q201" s="142">
        <v>0.1</v>
      </c>
      <c r="R201" s="142">
        <f>Q201*H201</f>
        <v>0.1</v>
      </c>
      <c r="S201" s="142">
        <v>0</v>
      </c>
      <c r="T201" s="143">
        <f>S201*H201</f>
        <v>0</v>
      </c>
      <c r="AR201" s="144" t="s">
        <v>237</v>
      </c>
      <c r="AT201" s="144" t="s">
        <v>146</v>
      </c>
      <c r="AU201" s="144" t="s">
        <v>90</v>
      </c>
      <c r="AY201" s="18" t="s">
        <v>143</v>
      </c>
      <c r="BE201" s="145">
        <f>IF(N201="základní",J201,0)</f>
        <v>0</v>
      </c>
      <c r="BF201" s="145">
        <f>IF(N201="snížená",J201,0)</f>
        <v>0</v>
      </c>
      <c r="BG201" s="145">
        <f>IF(N201="zákl. přenesená",J201,0)</f>
        <v>0</v>
      </c>
      <c r="BH201" s="145">
        <f>IF(N201="sníž. přenesená",J201,0)</f>
        <v>0</v>
      </c>
      <c r="BI201" s="145">
        <f>IF(N201="nulová",J201,0)</f>
        <v>0</v>
      </c>
      <c r="BJ201" s="18" t="s">
        <v>88</v>
      </c>
      <c r="BK201" s="145">
        <f>ROUND(I201*H201,2)</f>
        <v>0</v>
      </c>
      <c r="BL201" s="18" t="s">
        <v>237</v>
      </c>
      <c r="BM201" s="144" t="s">
        <v>296</v>
      </c>
    </row>
    <row r="202" spans="2:65" s="1" customFormat="1">
      <c r="B202" s="34"/>
      <c r="D202" s="151" t="s">
        <v>244</v>
      </c>
      <c r="F202" s="171" t="s">
        <v>297</v>
      </c>
      <c r="I202" s="148"/>
      <c r="L202" s="34"/>
      <c r="M202" s="149"/>
      <c r="T202" s="55"/>
      <c r="AT202" s="18" t="s">
        <v>244</v>
      </c>
      <c r="AU202" s="18" t="s">
        <v>90</v>
      </c>
    </row>
    <row r="203" spans="2:65" s="1" customFormat="1" ht="21.75" customHeight="1">
      <c r="B203" s="34"/>
      <c r="C203" s="133" t="s">
        <v>298</v>
      </c>
      <c r="D203" s="133" t="s">
        <v>146</v>
      </c>
      <c r="E203" s="134" t="s">
        <v>299</v>
      </c>
      <c r="F203" s="135" t="s">
        <v>300</v>
      </c>
      <c r="G203" s="136" t="s">
        <v>301</v>
      </c>
      <c r="H203" s="137">
        <v>4</v>
      </c>
      <c r="I203" s="138"/>
      <c r="J203" s="139">
        <f>ROUND(I203*H203,2)</f>
        <v>0</v>
      </c>
      <c r="K203" s="135" t="s">
        <v>35</v>
      </c>
      <c r="L203" s="34"/>
      <c r="M203" s="140" t="s">
        <v>35</v>
      </c>
      <c r="N203" s="141" t="s">
        <v>52</v>
      </c>
      <c r="P203" s="142">
        <f>O203*H203</f>
        <v>0</v>
      </c>
      <c r="Q203" s="142">
        <v>0.05</v>
      </c>
      <c r="R203" s="142">
        <f>Q203*H203</f>
        <v>0.2</v>
      </c>
      <c r="S203" s="142">
        <v>0</v>
      </c>
      <c r="T203" s="143">
        <f>S203*H203</f>
        <v>0</v>
      </c>
      <c r="AR203" s="144" t="s">
        <v>237</v>
      </c>
      <c r="AT203" s="144" t="s">
        <v>146</v>
      </c>
      <c r="AU203" s="144" t="s">
        <v>90</v>
      </c>
      <c r="AY203" s="18" t="s">
        <v>143</v>
      </c>
      <c r="BE203" s="145">
        <f>IF(N203="základní",J203,0)</f>
        <v>0</v>
      </c>
      <c r="BF203" s="145">
        <f>IF(N203="snížená",J203,0)</f>
        <v>0</v>
      </c>
      <c r="BG203" s="145">
        <f>IF(N203="zákl. přenesená",J203,0)</f>
        <v>0</v>
      </c>
      <c r="BH203" s="145">
        <f>IF(N203="sníž. přenesená",J203,0)</f>
        <v>0</v>
      </c>
      <c r="BI203" s="145">
        <f>IF(N203="nulová",J203,0)</f>
        <v>0</v>
      </c>
      <c r="BJ203" s="18" t="s">
        <v>88</v>
      </c>
      <c r="BK203" s="145">
        <f>ROUND(I203*H203,2)</f>
        <v>0</v>
      </c>
      <c r="BL203" s="18" t="s">
        <v>237</v>
      </c>
      <c r="BM203" s="144" t="s">
        <v>302</v>
      </c>
    </row>
    <row r="204" spans="2:65" s="1" customFormat="1">
      <c r="B204" s="34"/>
      <c r="D204" s="151" t="s">
        <v>244</v>
      </c>
      <c r="F204" s="171" t="s">
        <v>303</v>
      </c>
      <c r="I204" s="148"/>
      <c r="L204" s="34"/>
      <c r="M204" s="149"/>
      <c r="T204" s="55"/>
      <c r="AT204" s="18" t="s">
        <v>244</v>
      </c>
      <c r="AU204" s="18" t="s">
        <v>90</v>
      </c>
    </row>
    <row r="205" spans="2:65" s="1" customFormat="1" ht="16.5" customHeight="1">
      <c r="B205" s="34"/>
      <c r="C205" s="133" t="s">
        <v>304</v>
      </c>
      <c r="D205" s="133" t="s">
        <v>146</v>
      </c>
      <c r="E205" s="134" t="s">
        <v>305</v>
      </c>
      <c r="F205" s="135" t="s">
        <v>306</v>
      </c>
      <c r="G205" s="136" t="s">
        <v>301</v>
      </c>
      <c r="H205" s="137">
        <v>2</v>
      </c>
      <c r="I205" s="138"/>
      <c r="J205" s="139">
        <f>ROUND(I205*H205,2)</f>
        <v>0</v>
      </c>
      <c r="K205" s="135" t="s">
        <v>35</v>
      </c>
      <c r="L205" s="34"/>
      <c r="M205" s="140" t="s">
        <v>35</v>
      </c>
      <c r="N205" s="141" t="s">
        <v>52</v>
      </c>
      <c r="P205" s="142">
        <f>O205*H205</f>
        <v>0</v>
      </c>
      <c r="Q205" s="142">
        <v>0.05</v>
      </c>
      <c r="R205" s="142">
        <f>Q205*H205</f>
        <v>0.1</v>
      </c>
      <c r="S205" s="142">
        <v>0</v>
      </c>
      <c r="T205" s="143">
        <f>S205*H205</f>
        <v>0</v>
      </c>
      <c r="AR205" s="144" t="s">
        <v>237</v>
      </c>
      <c r="AT205" s="144" t="s">
        <v>146</v>
      </c>
      <c r="AU205" s="144" t="s">
        <v>90</v>
      </c>
      <c r="AY205" s="18" t="s">
        <v>143</v>
      </c>
      <c r="BE205" s="145">
        <f>IF(N205="základní",J205,0)</f>
        <v>0</v>
      </c>
      <c r="BF205" s="145">
        <f>IF(N205="snížená",J205,0)</f>
        <v>0</v>
      </c>
      <c r="BG205" s="145">
        <f>IF(N205="zákl. přenesená",J205,0)</f>
        <v>0</v>
      </c>
      <c r="BH205" s="145">
        <f>IF(N205="sníž. přenesená",J205,0)</f>
        <v>0</v>
      </c>
      <c r="BI205" s="145">
        <f>IF(N205="nulová",J205,0)</f>
        <v>0</v>
      </c>
      <c r="BJ205" s="18" t="s">
        <v>88</v>
      </c>
      <c r="BK205" s="145">
        <f>ROUND(I205*H205,2)</f>
        <v>0</v>
      </c>
      <c r="BL205" s="18" t="s">
        <v>237</v>
      </c>
      <c r="BM205" s="144" t="s">
        <v>307</v>
      </c>
    </row>
    <row r="206" spans="2:65" s="1" customFormat="1">
      <c r="B206" s="34"/>
      <c r="D206" s="151" t="s">
        <v>244</v>
      </c>
      <c r="F206" s="171" t="s">
        <v>308</v>
      </c>
      <c r="I206" s="148"/>
      <c r="L206" s="34"/>
      <c r="M206" s="149"/>
      <c r="T206" s="55"/>
      <c r="AT206" s="18" t="s">
        <v>244</v>
      </c>
      <c r="AU206" s="18" t="s">
        <v>90</v>
      </c>
    </row>
    <row r="207" spans="2:65" s="1" customFormat="1" ht="24.2" customHeight="1">
      <c r="B207" s="34"/>
      <c r="C207" s="133" t="s">
        <v>309</v>
      </c>
      <c r="D207" s="133" t="s">
        <v>146</v>
      </c>
      <c r="E207" s="134" t="s">
        <v>310</v>
      </c>
      <c r="F207" s="135" t="s">
        <v>311</v>
      </c>
      <c r="G207" s="136" t="s">
        <v>188</v>
      </c>
      <c r="H207" s="137">
        <v>2.496</v>
      </c>
      <c r="I207" s="138"/>
      <c r="J207" s="139">
        <f>ROUND(I207*H207,2)</f>
        <v>0</v>
      </c>
      <c r="K207" s="135" t="s">
        <v>150</v>
      </c>
      <c r="L207" s="34"/>
      <c r="M207" s="140" t="s">
        <v>35</v>
      </c>
      <c r="N207" s="141" t="s">
        <v>52</v>
      </c>
      <c r="P207" s="142">
        <f>O207*H207</f>
        <v>0</v>
      </c>
      <c r="Q207" s="142">
        <v>0</v>
      </c>
      <c r="R207" s="142">
        <f>Q207*H207</f>
        <v>0</v>
      </c>
      <c r="S207" s="142">
        <v>0</v>
      </c>
      <c r="T207" s="143">
        <f>S207*H207</f>
        <v>0</v>
      </c>
      <c r="AR207" s="144" t="s">
        <v>237</v>
      </c>
      <c r="AT207" s="144" t="s">
        <v>146</v>
      </c>
      <c r="AU207" s="144" t="s">
        <v>90</v>
      </c>
      <c r="AY207" s="18" t="s">
        <v>143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8" t="s">
        <v>88</v>
      </c>
      <c r="BK207" s="145">
        <f>ROUND(I207*H207,2)</f>
        <v>0</v>
      </c>
      <c r="BL207" s="18" t="s">
        <v>237</v>
      </c>
      <c r="BM207" s="144" t="s">
        <v>312</v>
      </c>
    </row>
    <row r="208" spans="2:65" s="1" customFormat="1">
      <c r="B208" s="34"/>
      <c r="D208" s="146" t="s">
        <v>153</v>
      </c>
      <c r="F208" s="147" t="s">
        <v>313</v>
      </c>
      <c r="I208" s="148"/>
      <c r="L208" s="34"/>
      <c r="M208" s="149"/>
      <c r="T208" s="55"/>
      <c r="AT208" s="18" t="s">
        <v>153</v>
      </c>
      <c r="AU208" s="18" t="s">
        <v>90</v>
      </c>
    </row>
    <row r="209" spans="2:65" s="1" customFormat="1" ht="37.9" customHeight="1">
      <c r="B209" s="34"/>
      <c r="C209" s="133" t="s">
        <v>314</v>
      </c>
      <c r="D209" s="133" t="s">
        <v>146</v>
      </c>
      <c r="E209" s="134" t="s">
        <v>315</v>
      </c>
      <c r="F209" s="135" t="s">
        <v>316</v>
      </c>
      <c r="G209" s="136" t="s">
        <v>188</v>
      </c>
      <c r="H209" s="137">
        <v>2.496</v>
      </c>
      <c r="I209" s="138"/>
      <c r="J209" s="139">
        <f>ROUND(I209*H209,2)</f>
        <v>0</v>
      </c>
      <c r="K209" s="135" t="s">
        <v>150</v>
      </c>
      <c r="L209" s="34"/>
      <c r="M209" s="140" t="s">
        <v>35</v>
      </c>
      <c r="N209" s="141" t="s">
        <v>52</v>
      </c>
      <c r="P209" s="142">
        <f>O209*H209</f>
        <v>0</v>
      </c>
      <c r="Q209" s="142">
        <v>0</v>
      </c>
      <c r="R209" s="142">
        <f>Q209*H209</f>
        <v>0</v>
      </c>
      <c r="S209" s="142">
        <v>0</v>
      </c>
      <c r="T209" s="143">
        <f>S209*H209</f>
        <v>0</v>
      </c>
      <c r="AR209" s="144" t="s">
        <v>237</v>
      </c>
      <c r="AT209" s="144" t="s">
        <v>146</v>
      </c>
      <c r="AU209" s="144" t="s">
        <v>90</v>
      </c>
      <c r="AY209" s="18" t="s">
        <v>143</v>
      </c>
      <c r="BE209" s="145">
        <f>IF(N209="základní",J209,0)</f>
        <v>0</v>
      </c>
      <c r="BF209" s="145">
        <f>IF(N209="snížená",J209,0)</f>
        <v>0</v>
      </c>
      <c r="BG209" s="145">
        <f>IF(N209="zákl. přenesená",J209,0)</f>
        <v>0</v>
      </c>
      <c r="BH209" s="145">
        <f>IF(N209="sníž. přenesená",J209,0)</f>
        <v>0</v>
      </c>
      <c r="BI209" s="145">
        <f>IF(N209="nulová",J209,0)</f>
        <v>0</v>
      </c>
      <c r="BJ209" s="18" t="s">
        <v>88</v>
      </c>
      <c r="BK209" s="145">
        <f>ROUND(I209*H209,2)</f>
        <v>0</v>
      </c>
      <c r="BL209" s="18" t="s">
        <v>237</v>
      </c>
      <c r="BM209" s="144" t="s">
        <v>317</v>
      </c>
    </row>
    <row r="210" spans="2:65" s="1" customFormat="1">
      <c r="B210" s="34"/>
      <c r="D210" s="146" t="s">
        <v>153</v>
      </c>
      <c r="F210" s="147" t="s">
        <v>318</v>
      </c>
      <c r="I210" s="148"/>
      <c r="L210" s="34"/>
      <c r="M210" s="149"/>
      <c r="T210" s="55"/>
      <c r="AT210" s="18" t="s">
        <v>153</v>
      </c>
      <c r="AU210" s="18" t="s">
        <v>90</v>
      </c>
    </row>
    <row r="211" spans="2:65" s="11" customFormat="1" ht="25.9" customHeight="1">
      <c r="B211" s="121"/>
      <c r="D211" s="122" t="s">
        <v>80</v>
      </c>
      <c r="E211" s="123" t="s">
        <v>319</v>
      </c>
      <c r="F211" s="123" t="s">
        <v>320</v>
      </c>
      <c r="I211" s="124"/>
      <c r="J211" s="125">
        <f>BK211</f>
        <v>0</v>
      </c>
      <c r="L211" s="121"/>
      <c r="M211" s="126"/>
      <c r="P211" s="127">
        <f>SUM(P212:P215)</f>
        <v>0</v>
      </c>
      <c r="R211" s="127">
        <f>SUM(R212:R215)</f>
        <v>0</v>
      </c>
      <c r="T211" s="128">
        <f>SUM(T212:T215)</f>
        <v>0</v>
      </c>
      <c r="AR211" s="122" t="s">
        <v>151</v>
      </c>
      <c r="AT211" s="129" t="s">
        <v>80</v>
      </c>
      <c r="AU211" s="129" t="s">
        <v>81</v>
      </c>
      <c r="AY211" s="122" t="s">
        <v>143</v>
      </c>
      <c r="BK211" s="130">
        <f>SUM(BK212:BK215)</f>
        <v>0</v>
      </c>
    </row>
    <row r="212" spans="2:65" s="1" customFormat="1" ht="16.5" customHeight="1">
      <c r="B212" s="34"/>
      <c r="C212" s="133" t="s">
        <v>321</v>
      </c>
      <c r="D212" s="133" t="s">
        <v>146</v>
      </c>
      <c r="E212" s="134" t="s">
        <v>322</v>
      </c>
      <c r="F212" s="135" t="s">
        <v>323</v>
      </c>
      <c r="G212" s="136" t="s">
        <v>324</v>
      </c>
      <c r="H212" s="137">
        <v>24</v>
      </c>
      <c r="I212" s="138"/>
      <c r="J212" s="139">
        <f>ROUND(I212*H212,2)</f>
        <v>0</v>
      </c>
      <c r="K212" s="135" t="s">
        <v>150</v>
      </c>
      <c r="L212" s="34"/>
      <c r="M212" s="140" t="s">
        <v>35</v>
      </c>
      <c r="N212" s="141" t="s">
        <v>52</v>
      </c>
      <c r="P212" s="142">
        <f>O212*H212</f>
        <v>0</v>
      </c>
      <c r="Q212" s="142">
        <v>0</v>
      </c>
      <c r="R212" s="142">
        <f>Q212*H212</f>
        <v>0</v>
      </c>
      <c r="S212" s="142">
        <v>0</v>
      </c>
      <c r="T212" s="143">
        <f>S212*H212</f>
        <v>0</v>
      </c>
      <c r="AR212" s="144" t="s">
        <v>325</v>
      </c>
      <c r="AT212" s="144" t="s">
        <v>146</v>
      </c>
      <c r="AU212" s="144" t="s">
        <v>88</v>
      </c>
      <c r="AY212" s="18" t="s">
        <v>143</v>
      </c>
      <c r="BE212" s="145">
        <f>IF(N212="základní",J212,0)</f>
        <v>0</v>
      </c>
      <c r="BF212" s="145">
        <f>IF(N212="snížená",J212,0)</f>
        <v>0</v>
      </c>
      <c r="BG212" s="145">
        <f>IF(N212="zákl. přenesená",J212,0)</f>
        <v>0</v>
      </c>
      <c r="BH212" s="145">
        <f>IF(N212="sníž. přenesená",J212,0)</f>
        <v>0</v>
      </c>
      <c r="BI212" s="145">
        <f>IF(N212="nulová",J212,0)</f>
        <v>0</v>
      </c>
      <c r="BJ212" s="18" t="s">
        <v>88</v>
      </c>
      <c r="BK212" s="145">
        <f>ROUND(I212*H212,2)</f>
        <v>0</v>
      </c>
      <c r="BL212" s="18" t="s">
        <v>325</v>
      </c>
      <c r="BM212" s="144" t="s">
        <v>326</v>
      </c>
    </row>
    <row r="213" spans="2:65" s="1" customFormat="1">
      <c r="B213" s="34"/>
      <c r="D213" s="146" t="s">
        <v>153</v>
      </c>
      <c r="F213" s="147" t="s">
        <v>327</v>
      </c>
      <c r="I213" s="148"/>
      <c r="L213" s="34"/>
      <c r="M213" s="149"/>
      <c r="T213" s="55"/>
      <c r="AT213" s="18" t="s">
        <v>153</v>
      </c>
      <c r="AU213" s="18" t="s">
        <v>88</v>
      </c>
    </row>
    <row r="214" spans="2:65" s="12" customFormat="1">
      <c r="B214" s="150"/>
      <c r="D214" s="151" t="s">
        <v>155</v>
      </c>
      <c r="E214" s="152" t="s">
        <v>35</v>
      </c>
      <c r="F214" s="153" t="s">
        <v>328</v>
      </c>
      <c r="H214" s="152" t="s">
        <v>35</v>
      </c>
      <c r="I214" s="154"/>
      <c r="L214" s="150"/>
      <c r="M214" s="155"/>
      <c r="T214" s="156"/>
      <c r="AT214" s="152" t="s">
        <v>155</v>
      </c>
      <c r="AU214" s="152" t="s">
        <v>88</v>
      </c>
      <c r="AV214" s="12" t="s">
        <v>88</v>
      </c>
      <c r="AW214" s="12" t="s">
        <v>41</v>
      </c>
      <c r="AX214" s="12" t="s">
        <v>81</v>
      </c>
      <c r="AY214" s="152" t="s">
        <v>143</v>
      </c>
    </row>
    <row r="215" spans="2:65" s="13" customFormat="1">
      <c r="B215" s="157"/>
      <c r="D215" s="151" t="s">
        <v>155</v>
      </c>
      <c r="E215" s="158" t="s">
        <v>35</v>
      </c>
      <c r="F215" s="159" t="s">
        <v>329</v>
      </c>
      <c r="H215" s="160">
        <v>24</v>
      </c>
      <c r="I215" s="161"/>
      <c r="L215" s="157"/>
      <c r="M215" s="172"/>
      <c r="N215" s="173"/>
      <c r="O215" s="173"/>
      <c r="P215" s="173"/>
      <c r="Q215" s="173"/>
      <c r="R215" s="173"/>
      <c r="S215" s="173"/>
      <c r="T215" s="174"/>
      <c r="AT215" s="158" t="s">
        <v>155</v>
      </c>
      <c r="AU215" s="158" t="s">
        <v>88</v>
      </c>
      <c r="AV215" s="13" t="s">
        <v>90</v>
      </c>
      <c r="AW215" s="13" t="s">
        <v>41</v>
      </c>
      <c r="AX215" s="13" t="s">
        <v>88</v>
      </c>
      <c r="AY215" s="158" t="s">
        <v>143</v>
      </c>
    </row>
    <row r="216" spans="2:65" s="1" customFormat="1" ht="6.95" customHeight="1">
      <c r="B216" s="43"/>
      <c r="C216" s="44"/>
      <c r="D216" s="44"/>
      <c r="E216" s="44"/>
      <c r="F216" s="44"/>
      <c r="G216" s="44"/>
      <c r="H216" s="44"/>
      <c r="I216" s="44"/>
      <c r="J216" s="44"/>
      <c r="K216" s="44"/>
      <c r="L216" s="34"/>
    </row>
  </sheetData>
  <sheetProtection algorithmName="SHA-512" hashValue="U6BqulU/EDlsreh6zQEuXmXUpsOS3Vg6vDc/Qk9xP6TIvZMUIC82jGw3NNxJ+0Z1doT64u6NP6Cd4T9+Pnh8ow==" saltValue="QpI7U/4U+d6TZG+Iu0XiL3rZ3KNBpF8ZbMHiExVEtWDb/QNo47fiRLhbBpXlbJtUl5hOpo0EmsE/xmciu8OhXA==" spinCount="100000" sheet="1" objects="1" scenarios="1" formatColumns="0" formatRows="0" autoFilter="0"/>
  <autoFilter ref="C92:K215" xr:uid="{00000000-0009-0000-0000-000001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hyperlinks>
    <hyperlink ref="F97" r:id="rId1" xr:uid="{00000000-0004-0000-0100-000000000000}"/>
    <hyperlink ref="F112" r:id="rId2" xr:uid="{00000000-0004-0000-0100-000001000000}"/>
    <hyperlink ref="F126" r:id="rId3" xr:uid="{00000000-0004-0000-0100-000002000000}"/>
    <hyperlink ref="F140" r:id="rId4" xr:uid="{00000000-0004-0000-0100-000003000000}"/>
    <hyperlink ref="F143" r:id="rId5" xr:uid="{00000000-0004-0000-0100-000004000000}"/>
    <hyperlink ref="F145" r:id="rId6" xr:uid="{00000000-0004-0000-0100-000005000000}"/>
    <hyperlink ref="F149" r:id="rId7" xr:uid="{00000000-0004-0000-0100-000006000000}"/>
    <hyperlink ref="F152" r:id="rId8" xr:uid="{00000000-0004-0000-0100-000007000000}"/>
    <hyperlink ref="F154" r:id="rId9" xr:uid="{00000000-0004-0000-0100-000008000000}"/>
    <hyperlink ref="F157" r:id="rId10" xr:uid="{00000000-0004-0000-0100-000009000000}"/>
    <hyperlink ref="F160" r:id="rId11" xr:uid="{00000000-0004-0000-0100-00000A000000}"/>
    <hyperlink ref="F162" r:id="rId12" xr:uid="{00000000-0004-0000-0100-00000B000000}"/>
    <hyperlink ref="F166" r:id="rId13" xr:uid="{00000000-0004-0000-0100-00000C000000}"/>
    <hyperlink ref="F208" r:id="rId14" xr:uid="{00000000-0004-0000-0100-00000D000000}"/>
    <hyperlink ref="F210" r:id="rId15" xr:uid="{00000000-0004-0000-0100-00000E000000}"/>
    <hyperlink ref="F213" r:id="rId16" xr:uid="{00000000-0004-0000-0100-00000F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2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AT2" s="18" t="s">
        <v>98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90</v>
      </c>
    </row>
    <row r="4" spans="2:46" ht="24.95" customHeight="1">
      <c r="B4" s="21"/>
      <c r="D4" s="22" t="s">
        <v>111</v>
      </c>
      <c r="L4" s="21"/>
      <c r="M4" s="92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26.25" customHeight="1">
      <c r="B7" s="21"/>
      <c r="E7" s="284" t="str">
        <f>'Rekapitulace stavby'!K6</f>
        <v>KAPLE SV. PANNY MARIE EINSIEDELNSKÉ A PŘÍSTUPOVÉ SCHODIŠTĚ, OSTROV,STAVEBNÍ ÚPRAVY</v>
      </c>
      <c r="F7" s="285"/>
      <c r="G7" s="285"/>
      <c r="H7" s="285"/>
      <c r="L7" s="21"/>
    </row>
    <row r="8" spans="2:46" ht="12" customHeight="1">
      <c r="B8" s="21"/>
      <c r="D8" s="28" t="s">
        <v>112</v>
      </c>
      <c r="L8" s="21"/>
    </row>
    <row r="9" spans="2:46" s="1" customFormat="1" ht="16.5" customHeight="1">
      <c r="B9" s="34"/>
      <c r="E9" s="284" t="s">
        <v>113</v>
      </c>
      <c r="F9" s="286"/>
      <c r="G9" s="286"/>
      <c r="H9" s="286"/>
      <c r="L9" s="34"/>
    </row>
    <row r="10" spans="2:46" s="1" customFormat="1" ht="12" customHeight="1">
      <c r="B10" s="34"/>
      <c r="D10" s="28" t="s">
        <v>114</v>
      </c>
      <c r="L10" s="34"/>
    </row>
    <row r="11" spans="2:46" s="1" customFormat="1" ht="16.5" customHeight="1">
      <c r="B11" s="34"/>
      <c r="E11" s="244" t="s">
        <v>330</v>
      </c>
      <c r="F11" s="286"/>
      <c r="G11" s="286"/>
      <c r="H11" s="286"/>
      <c r="L11" s="34"/>
    </row>
    <row r="12" spans="2:46" s="1" customFormat="1">
      <c r="B12" s="34"/>
      <c r="L12" s="34"/>
    </row>
    <row r="13" spans="2:46" s="1" customFormat="1" ht="12" customHeight="1">
      <c r="B13" s="34"/>
      <c r="D13" s="28" t="s">
        <v>18</v>
      </c>
      <c r="F13" s="26" t="s">
        <v>35</v>
      </c>
      <c r="I13" s="28" t="s">
        <v>20</v>
      </c>
      <c r="J13" s="26" t="s">
        <v>35</v>
      </c>
      <c r="L13" s="34"/>
    </row>
    <row r="14" spans="2:46" s="1" customFormat="1" ht="12" customHeight="1">
      <c r="B14" s="34"/>
      <c r="D14" s="28" t="s">
        <v>22</v>
      </c>
      <c r="F14" s="26" t="s">
        <v>23</v>
      </c>
      <c r="I14" s="28" t="s">
        <v>24</v>
      </c>
      <c r="J14" s="51" t="str">
        <f>'Rekapitulace stavby'!AN8</f>
        <v>20. 3. 2025</v>
      </c>
      <c r="L14" s="34"/>
    </row>
    <row r="15" spans="2:46" s="1" customFormat="1" ht="10.9" customHeight="1">
      <c r="B15" s="34"/>
      <c r="L15" s="34"/>
    </row>
    <row r="16" spans="2:46" s="1" customFormat="1" ht="12" customHeight="1">
      <c r="B16" s="34"/>
      <c r="D16" s="28" t="s">
        <v>30</v>
      </c>
      <c r="I16" s="28" t="s">
        <v>31</v>
      </c>
      <c r="J16" s="26" t="s">
        <v>32</v>
      </c>
      <c r="L16" s="34"/>
    </row>
    <row r="17" spans="2:12" s="1" customFormat="1" ht="18" customHeight="1">
      <c r="B17" s="34"/>
      <c r="E17" s="26" t="s">
        <v>33</v>
      </c>
      <c r="I17" s="28" t="s">
        <v>34</v>
      </c>
      <c r="J17" s="26" t="s">
        <v>35</v>
      </c>
      <c r="L17" s="34"/>
    </row>
    <row r="18" spans="2:12" s="1" customFormat="1" ht="6.95" customHeight="1">
      <c r="B18" s="34"/>
      <c r="L18" s="34"/>
    </row>
    <row r="19" spans="2:12" s="1" customFormat="1" ht="12" customHeight="1">
      <c r="B19" s="34"/>
      <c r="D19" s="28" t="s">
        <v>36</v>
      </c>
      <c r="I19" s="28" t="s">
        <v>31</v>
      </c>
      <c r="J19" s="29" t="str">
        <f>'Rekapitulace stavby'!AN13</f>
        <v>Vyplň údaj</v>
      </c>
      <c r="L19" s="34"/>
    </row>
    <row r="20" spans="2:12" s="1" customFormat="1" ht="18" customHeight="1">
      <c r="B20" s="34"/>
      <c r="E20" s="287" t="str">
        <f>'Rekapitulace stavby'!E14</f>
        <v>Vyplň údaj</v>
      </c>
      <c r="F20" s="269"/>
      <c r="G20" s="269"/>
      <c r="H20" s="269"/>
      <c r="I20" s="28" t="s">
        <v>34</v>
      </c>
      <c r="J20" s="29" t="str">
        <f>'Rekapitulace stavby'!AN14</f>
        <v>Vyplň údaj</v>
      </c>
      <c r="L20" s="34"/>
    </row>
    <row r="21" spans="2:12" s="1" customFormat="1" ht="6.95" customHeight="1">
      <c r="B21" s="34"/>
      <c r="L21" s="34"/>
    </row>
    <row r="22" spans="2:12" s="1" customFormat="1" ht="12" customHeight="1">
      <c r="B22" s="34"/>
      <c r="D22" s="28" t="s">
        <v>38</v>
      </c>
      <c r="I22" s="28" t="s">
        <v>31</v>
      </c>
      <c r="J22" s="26" t="s">
        <v>39</v>
      </c>
      <c r="L22" s="34"/>
    </row>
    <row r="23" spans="2:12" s="1" customFormat="1" ht="18" customHeight="1">
      <c r="B23" s="34"/>
      <c r="E23" s="26" t="s">
        <v>40</v>
      </c>
      <c r="I23" s="28" t="s">
        <v>34</v>
      </c>
      <c r="J23" s="26" t="s">
        <v>35</v>
      </c>
      <c r="L23" s="34"/>
    </row>
    <row r="24" spans="2:12" s="1" customFormat="1" ht="6.95" customHeight="1">
      <c r="B24" s="34"/>
      <c r="L24" s="34"/>
    </row>
    <row r="25" spans="2:12" s="1" customFormat="1" ht="12" customHeight="1">
      <c r="B25" s="34"/>
      <c r="D25" s="28" t="s">
        <v>42</v>
      </c>
      <c r="I25" s="28" t="s">
        <v>31</v>
      </c>
      <c r="J25" s="26" t="s">
        <v>43</v>
      </c>
      <c r="L25" s="34"/>
    </row>
    <row r="26" spans="2:12" s="1" customFormat="1" ht="18" customHeight="1">
      <c r="B26" s="34"/>
      <c r="E26" s="26" t="s">
        <v>44</v>
      </c>
      <c r="I26" s="28" t="s">
        <v>34</v>
      </c>
      <c r="J26" s="26" t="s">
        <v>35</v>
      </c>
      <c r="L26" s="34"/>
    </row>
    <row r="27" spans="2:12" s="1" customFormat="1" ht="6.95" customHeight="1">
      <c r="B27" s="34"/>
      <c r="L27" s="34"/>
    </row>
    <row r="28" spans="2:12" s="1" customFormat="1" ht="12" customHeight="1">
      <c r="B28" s="34"/>
      <c r="D28" s="28" t="s">
        <v>45</v>
      </c>
      <c r="L28" s="34"/>
    </row>
    <row r="29" spans="2:12" s="7" customFormat="1" ht="47.25" customHeight="1">
      <c r="B29" s="93"/>
      <c r="E29" s="273" t="s">
        <v>46</v>
      </c>
      <c r="F29" s="273"/>
      <c r="G29" s="273"/>
      <c r="H29" s="273"/>
      <c r="L29" s="93"/>
    </row>
    <row r="30" spans="2:12" s="1" customFormat="1" ht="6.95" customHeight="1">
      <c r="B30" s="34"/>
      <c r="L30" s="34"/>
    </row>
    <row r="31" spans="2:12" s="1" customFormat="1" ht="6.95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>
      <c r="B32" s="34"/>
      <c r="D32" s="94" t="s">
        <v>47</v>
      </c>
      <c r="J32" s="65">
        <f>ROUND(J93, 2)</f>
        <v>0</v>
      </c>
      <c r="L32" s="34"/>
    </row>
    <row r="33" spans="2:12" s="1" customFormat="1" ht="6.95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5" customHeight="1">
      <c r="B34" s="34"/>
      <c r="F34" s="37" t="s">
        <v>49</v>
      </c>
      <c r="I34" s="37" t="s">
        <v>48</v>
      </c>
      <c r="J34" s="37" t="s">
        <v>50</v>
      </c>
      <c r="L34" s="34"/>
    </row>
    <row r="35" spans="2:12" s="1" customFormat="1" ht="14.45" customHeight="1">
      <c r="B35" s="34"/>
      <c r="D35" s="54" t="s">
        <v>51</v>
      </c>
      <c r="E35" s="28" t="s">
        <v>52</v>
      </c>
      <c r="F35" s="85">
        <f>ROUND((SUM(BE93:BE222)),  2)</f>
        <v>0</v>
      </c>
      <c r="I35" s="95">
        <v>0.21</v>
      </c>
      <c r="J35" s="85">
        <f>ROUND(((SUM(BE93:BE222))*I35),  2)</f>
        <v>0</v>
      </c>
      <c r="L35" s="34"/>
    </row>
    <row r="36" spans="2:12" s="1" customFormat="1" ht="14.45" customHeight="1">
      <c r="B36" s="34"/>
      <c r="E36" s="28" t="s">
        <v>53</v>
      </c>
      <c r="F36" s="85">
        <f>ROUND((SUM(BF93:BF222)),  2)</f>
        <v>0</v>
      </c>
      <c r="I36" s="95">
        <v>0.12</v>
      </c>
      <c r="J36" s="85">
        <f>ROUND(((SUM(BF93:BF222))*I36),  2)</f>
        <v>0</v>
      </c>
      <c r="L36" s="34"/>
    </row>
    <row r="37" spans="2:12" s="1" customFormat="1" ht="14.45" hidden="1" customHeight="1">
      <c r="B37" s="34"/>
      <c r="E37" s="28" t="s">
        <v>54</v>
      </c>
      <c r="F37" s="85">
        <f>ROUND((SUM(BG93:BG222)),  2)</f>
        <v>0</v>
      </c>
      <c r="I37" s="95">
        <v>0.21</v>
      </c>
      <c r="J37" s="85">
        <f>0</f>
        <v>0</v>
      </c>
      <c r="L37" s="34"/>
    </row>
    <row r="38" spans="2:12" s="1" customFormat="1" ht="14.45" hidden="1" customHeight="1">
      <c r="B38" s="34"/>
      <c r="E38" s="28" t="s">
        <v>55</v>
      </c>
      <c r="F38" s="85">
        <f>ROUND((SUM(BH93:BH222)),  2)</f>
        <v>0</v>
      </c>
      <c r="I38" s="95">
        <v>0.12</v>
      </c>
      <c r="J38" s="85">
        <f>0</f>
        <v>0</v>
      </c>
      <c r="L38" s="34"/>
    </row>
    <row r="39" spans="2:12" s="1" customFormat="1" ht="14.45" hidden="1" customHeight="1">
      <c r="B39" s="34"/>
      <c r="E39" s="28" t="s">
        <v>56</v>
      </c>
      <c r="F39" s="85">
        <f>ROUND((SUM(BI93:BI222)),  2)</f>
        <v>0</v>
      </c>
      <c r="I39" s="95">
        <v>0</v>
      </c>
      <c r="J39" s="85">
        <f>0</f>
        <v>0</v>
      </c>
      <c r="L39" s="34"/>
    </row>
    <row r="40" spans="2:12" s="1" customFormat="1" ht="6.95" customHeight="1">
      <c r="B40" s="34"/>
      <c r="L40" s="34"/>
    </row>
    <row r="41" spans="2:12" s="1" customFormat="1" ht="25.35" customHeight="1">
      <c r="B41" s="34"/>
      <c r="C41" s="96"/>
      <c r="D41" s="97" t="s">
        <v>57</v>
      </c>
      <c r="E41" s="56"/>
      <c r="F41" s="56"/>
      <c r="G41" s="98" t="s">
        <v>58</v>
      </c>
      <c r="H41" s="99" t="s">
        <v>59</v>
      </c>
      <c r="I41" s="56"/>
      <c r="J41" s="100">
        <f>SUM(J32:J39)</f>
        <v>0</v>
      </c>
      <c r="K41" s="101"/>
      <c r="L41" s="34"/>
    </row>
    <row r="42" spans="2:12" s="1" customFormat="1" ht="14.45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5" customHeight="1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5" customHeight="1">
      <c r="B47" s="34"/>
      <c r="C47" s="22" t="s">
        <v>116</v>
      </c>
      <c r="L47" s="34"/>
    </row>
    <row r="48" spans="2:12" s="1" customFormat="1" ht="6.95" customHeight="1">
      <c r="B48" s="34"/>
      <c r="L48" s="34"/>
    </row>
    <row r="49" spans="2:47" s="1" customFormat="1" ht="12" customHeight="1">
      <c r="B49" s="34"/>
      <c r="C49" s="28" t="s">
        <v>16</v>
      </c>
      <c r="L49" s="34"/>
    </row>
    <row r="50" spans="2:47" s="1" customFormat="1" ht="26.25" customHeight="1">
      <c r="B50" s="34"/>
      <c r="E50" s="284" t="str">
        <f>E7</f>
        <v>KAPLE SV. PANNY MARIE EINSIEDELNSKÉ A PŘÍSTUPOVÉ SCHODIŠTĚ, OSTROV,STAVEBNÍ ÚPRAVY</v>
      </c>
      <c r="F50" s="285"/>
      <c r="G50" s="285"/>
      <c r="H50" s="285"/>
      <c r="L50" s="34"/>
    </row>
    <row r="51" spans="2:47" ht="12" customHeight="1">
      <c r="B51" s="21"/>
      <c r="C51" s="28" t="s">
        <v>112</v>
      </c>
      <c r="L51" s="21"/>
    </row>
    <row r="52" spans="2:47" s="1" customFormat="1" ht="16.5" customHeight="1">
      <c r="B52" s="34"/>
      <c r="E52" s="284" t="s">
        <v>113</v>
      </c>
      <c r="F52" s="286"/>
      <c r="G52" s="286"/>
      <c r="H52" s="286"/>
      <c r="L52" s="34"/>
    </row>
    <row r="53" spans="2:47" s="1" customFormat="1" ht="12" customHeight="1">
      <c r="B53" s="34"/>
      <c r="C53" s="28" t="s">
        <v>114</v>
      </c>
      <c r="L53" s="34"/>
    </row>
    <row r="54" spans="2:47" s="1" customFormat="1" ht="16.5" customHeight="1">
      <c r="B54" s="34"/>
      <c r="E54" s="244" t="str">
        <f>E11</f>
        <v>D.1.1_5. - 5. etapa_Oprava opěrné stěny</v>
      </c>
      <c r="F54" s="286"/>
      <c r="G54" s="286"/>
      <c r="H54" s="286"/>
      <c r="L54" s="34"/>
    </row>
    <row r="55" spans="2:47" s="1" customFormat="1" ht="6.95" customHeight="1">
      <c r="B55" s="34"/>
      <c r="L55" s="34"/>
    </row>
    <row r="56" spans="2:47" s="1" customFormat="1" ht="12" customHeight="1">
      <c r="B56" s="34"/>
      <c r="C56" s="28" t="s">
        <v>22</v>
      </c>
      <c r="F56" s="26" t="str">
        <f>F14</f>
        <v xml:space="preserve">Staroměstská, bez č.p., p.č. st.52 a p.č. 80/1 </v>
      </c>
      <c r="I56" s="28" t="s">
        <v>24</v>
      </c>
      <c r="J56" s="51" t="str">
        <f>IF(J14="","",J14)</f>
        <v>20. 3. 2025</v>
      </c>
      <c r="L56" s="34"/>
    </row>
    <row r="57" spans="2:47" s="1" customFormat="1" ht="6.95" customHeight="1">
      <c r="B57" s="34"/>
      <c r="L57" s="34"/>
    </row>
    <row r="58" spans="2:47" s="1" customFormat="1" ht="25.7" customHeight="1">
      <c r="B58" s="34"/>
      <c r="C58" s="28" t="s">
        <v>30</v>
      </c>
      <c r="F58" s="26" t="str">
        <f>E17</f>
        <v>Město Ostrov, Jáchymovská 1, 36301 Ostrov</v>
      </c>
      <c r="I58" s="28" t="s">
        <v>38</v>
      </c>
      <c r="J58" s="32" t="str">
        <f>E23</f>
        <v>ATELIER SOUKUP OPL ŠVEHLA, s. r. o.</v>
      </c>
      <c r="L58" s="34"/>
    </row>
    <row r="59" spans="2:47" s="1" customFormat="1" ht="15.2" customHeight="1">
      <c r="B59" s="34"/>
      <c r="C59" s="28" t="s">
        <v>36</v>
      </c>
      <c r="F59" s="26" t="str">
        <f>IF(E20="","",E20)</f>
        <v>Vyplň údaj</v>
      </c>
      <c r="I59" s="28" t="s">
        <v>42</v>
      </c>
      <c r="J59" s="32" t="str">
        <f>E26</f>
        <v>Eva Vopalecká</v>
      </c>
      <c r="L59" s="34"/>
    </row>
    <row r="60" spans="2:47" s="1" customFormat="1" ht="10.35" customHeight="1">
      <c r="B60" s="34"/>
      <c r="L60" s="34"/>
    </row>
    <row r="61" spans="2:47" s="1" customFormat="1" ht="29.25" customHeight="1">
      <c r="B61" s="34"/>
      <c r="C61" s="102" t="s">
        <v>117</v>
      </c>
      <c r="D61" s="96"/>
      <c r="E61" s="96"/>
      <c r="F61" s="96"/>
      <c r="G61" s="96"/>
      <c r="H61" s="96"/>
      <c r="I61" s="96"/>
      <c r="J61" s="103" t="s">
        <v>118</v>
      </c>
      <c r="K61" s="96"/>
      <c r="L61" s="34"/>
    </row>
    <row r="62" spans="2:47" s="1" customFormat="1" ht="10.35" customHeight="1">
      <c r="B62" s="34"/>
      <c r="L62" s="34"/>
    </row>
    <row r="63" spans="2:47" s="1" customFormat="1" ht="22.9" customHeight="1">
      <c r="B63" s="34"/>
      <c r="C63" s="104" t="s">
        <v>79</v>
      </c>
      <c r="J63" s="65">
        <f>J93</f>
        <v>0</v>
      </c>
      <c r="L63" s="34"/>
      <c r="AU63" s="18" t="s">
        <v>119</v>
      </c>
    </row>
    <row r="64" spans="2:47" s="8" customFormat="1" ht="24.95" customHeight="1">
      <c r="B64" s="105"/>
      <c r="D64" s="106" t="s">
        <v>120</v>
      </c>
      <c r="E64" s="107"/>
      <c r="F64" s="107"/>
      <c r="G64" s="107"/>
      <c r="H64" s="107"/>
      <c r="I64" s="107"/>
      <c r="J64" s="108">
        <f>J94</f>
        <v>0</v>
      </c>
      <c r="L64" s="105"/>
    </row>
    <row r="65" spans="2:12" s="9" customFormat="1" ht="19.899999999999999" customHeight="1">
      <c r="B65" s="109"/>
      <c r="D65" s="110" t="s">
        <v>121</v>
      </c>
      <c r="E65" s="111"/>
      <c r="F65" s="111"/>
      <c r="G65" s="111"/>
      <c r="H65" s="111"/>
      <c r="I65" s="111"/>
      <c r="J65" s="112">
        <f>J95</f>
        <v>0</v>
      </c>
      <c r="L65" s="109"/>
    </row>
    <row r="66" spans="2:12" s="9" customFormat="1" ht="19.899999999999999" customHeight="1">
      <c r="B66" s="109"/>
      <c r="D66" s="110" t="s">
        <v>331</v>
      </c>
      <c r="E66" s="111"/>
      <c r="F66" s="111"/>
      <c r="G66" s="111"/>
      <c r="H66" s="111"/>
      <c r="I66" s="111"/>
      <c r="J66" s="112">
        <f>J132</f>
        <v>0</v>
      </c>
      <c r="L66" s="109"/>
    </row>
    <row r="67" spans="2:12" s="9" customFormat="1" ht="19.899999999999999" customHeight="1">
      <c r="B67" s="109"/>
      <c r="D67" s="110" t="s">
        <v>123</v>
      </c>
      <c r="E67" s="111"/>
      <c r="F67" s="111"/>
      <c r="G67" s="111"/>
      <c r="H67" s="111"/>
      <c r="I67" s="111"/>
      <c r="J67" s="112">
        <f>J179</f>
        <v>0</v>
      </c>
      <c r="L67" s="109"/>
    </row>
    <row r="68" spans="2:12" s="9" customFormat="1" ht="19.899999999999999" customHeight="1">
      <c r="B68" s="109"/>
      <c r="D68" s="110" t="s">
        <v>124</v>
      </c>
      <c r="E68" s="111"/>
      <c r="F68" s="111"/>
      <c r="G68" s="111"/>
      <c r="H68" s="111"/>
      <c r="I68" s="111"/>
      <c r="J68" s="112">
        <f>J196</f>
        <v>0</v>
      </c>
      <c r="L68" s="109"/>
    </row>
    <row r="69" spans="2:12" s="8" customFormat="1" ht="24.95" customHeight="1">
      <c r="B69" s="105"/>
      <c r="D69" s="106" t="s">
        <v>125</v>
      </c>
      <c r="E69" s="107"/>
      <c r="F69" s="107"/>
      <c r="G69" s="107"/>
      <c r="H69" s="107"/>
      <c r="I69" s="107"/>
      <c r="J69" s="108">
        <f>J201</f>
        <v>0</v>
      </c>
      <c r="L69" s="105"/>
    </row>
    <row r="70" spans="2:12" s="9" customFormat="1" ht="19.899999999999999" customHeight="1">
      <c r="B70" s="109"/>
      <c r="D70" s="110" t="s">
        <v>332</v>
      </c>
      <c r="E70" s="111"/>
      <c r="F70" s="111"/>
      <c r="G70" s="111"/>
      <c r="H70" s="111"/>
      <c r="I70" s="111"/>
      <c r="J70" s="112">
        <f>J202</f>
        <v>0</v>
      </c>
      <c r="L70" s="109"/>
    </row>
    <row r="71" spans="2:12" s="8" customFormat="1" ht="24.95" customHeight="1">
      <c r="B71" s="105"/>
      <c r="D71" s="106" t="s">
        <v>127</v>
      </c>
      <c r="E71" s="107"/>
      <c r="F71" s="107"/>
      <c r="G71" s="107"/>
      <c r="H71" s="107"/>
      <c r="I71" s="107"/>
      <c r="J71" s="108">
        <f>J218</f>
        <v>0</v>
      </c>
      <c r="L71" s="105"/>
    </row>
    <row r="72" spans="2:12" s="1" customFormat="1" ht="21.75" customHeight="1">
      <c r="B72" s="34"/>
      <c r="L72" s="34"/>
    </row>
    <row r="73" spans="2:12" s="1" customFormat="1" ht="6.95" customHeight="1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34"/>
    </row>
    <row r="77" spans="2:12" s="1" customFormat="1" ht="6.9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4"/>
    </row>
    <row r="78" spans="2:12" s="1" customFormat="1" ht="24.95" customHeight="1">
      <c r="B78" s="34"/>
      <c r="C78" s="22" t="s">
        <v>128</v>
      </c>
      <c r="L78" s="34"/>
    </row>
    <row r="79" spans="2:12" s="1" customFormat="1" ht="6.95" customHeight="1">
      <c r="B79" s="34"/>
      <c r="L79" s="34"/>
    </row>
    <row r="80" spans="2:12" s="1" customFormat="1" ht="12" customHeight="1">
      <c r="B80" s="34"/>
      <c r="C80" s="28" t="s">
        <v>16</v>
      </c>
      <c r="L80" s="34"/>
    </row>
    <row r="81" spans="2:65" s="1" customFormat="1" ht="26.25" customHeight="1">
      <c r="B81" s="34"/>
      <c r="E81" s="284" t="str">
        <f>E7</f>
        <v>KAPLE SV. PANNY MARIE EINSIEDELNSKÉ A PŘÍSTUPOVÉ SCHODIŠTĚ, OSTROV,STAVEBNÍ ÚPRAVY</v>
      </c>
      <c r="F81" s="285"/>
      <c r="G81" s="285"/>
      <c r="H81" s="285"/>
      <c r="L81" s="34"/>
    </row>
    <row r="82" spans="2:65" ht="12" customHeight="1">
      <c r="B82" s="21"/>
      <c r="C82" s="28" t="s">
        <v>112</v>
      </c>
      <c r="L82" s="21"/>
    </row>
    <row r="83" spans="2:65" s="1" customFormat="1" ht="16.5" customHeight="1">
      <c r="B83" s="34"/>
      <c r="E83" s="284" t="s">
        <v>113</v>
      </c>
      <c r="F83" s="286"/>
      <c r="G83" s="286"/>
      <c r="H83" s="286"/>
      <c r="L83" s="34"/>
    </row>
    <row r="84" spans="2:65" s="1" customFormat="1" ht="12" customHeight="1">
      <c r="B84" s="34"/>
      <c r="C84" s="28" t="s">
        <v>114</v>
      </c>
      <c r="L84" s="34"/>
    </row>
    <row r="85" spans="2:65" s="1" customFormat="1" ht="16.5" customHeight="1">
      <c r="B85" s="34"/>
      <c r="E85" s="244" t="str">
        <f>E11</f>
        <v>D.1.1_5. - 5. etapa_Oprava opěrné stěny</v>
      </c>
      <c r="F85" s="286"/>
      <c r="G85" s="286"/>
      <c r="H85" s="286"/>
      <c r="L85" s="34"/>
    </row>
    <row r="86" spans="2:65" s="1" customFormat="1" ht="6.95" customHeight="1">
      <c r="B86" s="34"/>
      <c r="L86" s="34"/>
    </row>
    <row r="87" spans="2:65" s="1" customFormat="1" ht="12" customHeight="1">
      <c r="B87" s="34"/>
      <c r="C87" s="28" t="s">
        <v>22</v>
      </c>
      <c r="F87" s="26" t="str">
        <f>F14</f>
        <v xml:space="preserve">Staroměstská, bez č.p., p.č. st.52 a p.č. 80/1 </v>
      </c>
      <c r="I87" s="28" t="s">
        <v>24</v>
      </c>
      <c r="J87" s="51" t="str">
        <f>IF(J14="","",J14)</f>
        <v>20. 3. 2025</v>
      </c>
      <c r="L87" s="34"/>
    </row>
    <row r="88" spans="2:65" s="1" customFormat="1" ht="6.95" customHeight="1">
      <c r="B88" s="34"/>
      <c r="L88" s="34"/>
    </row>
    <row r="89" spans="2:65" s="1" customFormat="1" ht="25.7" customHeight="1">
      <c r="B89" s="34"/>
      <c r="C89" s="28" t="s">
        <v>30</v>
      </c>
      <c r="F89" s="26" t="str">
        <f>E17</f>
        <v>Město Ostrov, Jáchymovská 1, 36301 Ostrov</v>
      </c>
      <c r="I89" s="28" t="s">
        <v>38</v>
      </c>
      <c r="J89" s="32" t="str">
        <f>E23</f>
        <v>ATELIER SOUKUP OPL ŠVEHLA, s. r. o.</v>
      </c>
      <c r="L89" s="34"/>
    </row>
    <row r="90" spans="2:65" s="1" customFormat="1" ht="15.2" customHeight="1">
      <c r="B90" s="34"/>
      <c r="C90" s="28" t="s">
        <v>36</v>
      </c>
      <c r="F90" s="26" t="str">
        <f>IF(E20="","",E20)</f>
        <v>Vyplň údaj</v>
      </c>
      <c r="I90" s="28" t="s">
        <v>42</v>
      </c>
      <c r="J90" s="32" t="str">
        <f>E26</f>
        <v>Eva Vopalecká</v>
      </c>
      <c r="L90" s="34"/>
    </row>
    <row r="91" spans="2:65" s="1" customFormat="1" ht="10.35" customHeight="1">
      <c r="B91" s="34"/>
      <c r="L91" s="34"/>
    </row>
    <row r="92" spans="2:65" s="10" customFormat="1" ht="29.25" customHeight="1">
      <c r="B92" s="113"/>
      <c r="C92" s="114" t="s">
        <v>129</v>
      </c>
      <c r="D92" s="115" t="s">
        <v>66</v>
      </c>
      <c r="E92" s="115" t="s">
        <v>62</v>
      </c>
      <c r="F92" s="115" t="s">
        <v>63</v>
      </c>
      <c r="G92" s="115" t="s">
        <v>130</v>
      </c>
      <c r="H92" s="115" t="s">
        <v>131</v>
      </c>
      <c r="I92" s="115" t="s">
        <v>132</v>
      </c>
      <c r="J92" s="115" t="s">
        <v>118</v>
      </c>
      <c r="K92" s="116" t="s">
        <v>133</v>
      </c>
      <c r="L92" s="113"/>
      <c r="M92" s="58" t="s">
        <v>35</v>
      </c>
      <c r="N92" s="59" t="s">
        <v>51</v>
      </c>
      <c r="O92" s="59" t="s">
        <v>134</v>
      </c>
      <c r="P92" s="59" t="s">
        <v>135</v>
      </c>
      <c r="Q92" s="59" t="s">
        <v>136</v>
      </c>
      <c r="R92" s="59" t="s">
        <v>137</v>
      </c>
      <c r="S92" s="59" t="s">
        <v>138</v>
      </c>
      <c r="T92" s="60" t="s">
        <v>139</v>
      </c>
    </row>
    <row r="93" spans="2:65" s="1" customFormat="1" ht="22.9" customHeight="1">
      <c r="B93" s="34"/>
      <c r="C93" s="63" t="s">
        <v>140</v>
      </c>
      <c r="J93" s="117">
        <f>BK93</f>
        <v>0</v>
      </c>
      <c r="L93" s="34"/>
      <c r="M93" s="61"/>
      <c r="N93" s="52"/>
      <c r="O93" s="52"/>
      <c r="P93" s="118">
        <f>P94+P201+P218</f>
        <v>0</v>
      </c>
      <c r="Q93" s="52"/>
      <c r="R93" s="118">
        <f>R94+R201+R218</f>
        <v>5.2455699999999998</v>
      </c>
      <c r="S93" s="52"/>
      <c r="T93" s="119">
        <f>T94+T201+T218</f>
        <v>3.2222000000000004</v>
      </c>
      <c r="AT93" s="18" t="s">
        <v>80</v>
      </c>
      <c r="AU93" s="18" t="s">
        <v>119</v>
      </c>
      <c r="BK93" s="120">
        <f>BK94+BK201+BK218</f>
        <v>0</v>
      </c>
    </row>
    <row r="94" spans="2:65" s="11" customFormat="1" ht="25.9" customHeight="1">
      <c r="B94" s="121"/>
      <c r="D94" s="122" t="s">
        <v>80</v>
      </c>
      <c r="E94" s="123" t="s">
        <v>141</v>
      </c>
      <c r="F94" s="123" t="s">
        <v>142</v>
      </c>
      <c r="I94" s="124"/>
      <c r="J94" s="125">
        <f>BK94</f>
        <v>0</v>
      </c>
      <c r="L94" s="121"/>
      <c r="M94" s="126"/>
      <c r="P94" s="127">
        <f>P95+P132+P179+P196</f>
        <v>0</v>
      </c>
      <c r="R94" s="127">
        <f>R95+R132+R179+R196</f>
        <v>5.2032499999999997</v>
      </c>
      <c r="T94" s="128">
        <f>T95+T132+T179+T196</f>
        <v>3.2222000000000004</v>
      </c>
      <c r="AR94" s="122" t="s">
        <v>88</v>
      </c>
      <c r="AT94" s="129" t="s">
        <v>80</v>
      </c>
      <c r="AU94" s="129" t="s">
        <v>81</v>
      </c>
      <c r="AY94" s="122" t="s">
        <v>143</v>
      </c>
      <c r="BK94" s="130">
        <f>BK95+BK132+BK179+BK196</f>
        <v>0</v>
      </c>
    </row>
    <row r="95" spans="2:65" s="11" customFormat="1" ht="22.9" customHeight="1">
      <c r="B95" s="121"/>
      <c r="D95" s="122" t="s">
        <v>80</v>
      </c>
      <c r="E95" s="131" t="s">
        <v>144</v>
      </c>
      <c r="F95" s="131" t="s">
        <v>145</v>
      </c>
      <c r="I95" s="124"/>
      <c r="J95" s="132">
        <f>BK95</f>
        <v>0</v>
      </c>
      <c r="L95" s="121"/>
      <c r="M95" s="126"/>
      <c r="P95" s="127">
        <f>SUM(P96:P131)</f>
        <v>0</v>
      </c>
      <c r="R95" s="127">
        <f>SUM(R96:R131)</f>
        <v>4.19231</v>
      </c>
      <c r="T95" s="128">
        <f>SUM(T96:T131)</f>
        <v>0</v>
      </c>
      <c r="AR95" s="122" t="s">
        <v>88</v>
      </c>
      <c r="AT95" s="129" t="s">
        <v>80</v>
      </c>
      <c r="AU95" s="129" t="s">
        <v>88</v>
      </c>
      <c r="AY95" s="122" t="s">
        <v>143</v>
      </c>
      <c r="BK95" s="130">
        <f>SUM(BK96:BK131)</f>
        <v>0</v>
      </c>
    </row>
    <row r="96" spans="2:65" s="1" customFormat="1" ht="21.75" customHeight="1">
      <c r="B96" s="34"/>
      <c r="C96" s="133" t="s">
        <v>88</v>
      </c>
      <c r="D96" s="133" t="s">
        <v>146</v>
      </c>
      <c r="E96" s="134" t="s">
        <v>333</v>
      </c>
      <c r="F96" s="135" t="s">
        <v>334</v>
      </c>
      <c r="G96" s="136" t="s">
        <v>149</v>
      </c>
      <c r="H96" s="137">
        <v>46</v>
      </c>
      <c r="I96" s="138"/>
      <c r="J96" s="139">
        <f>ROUND(I96*H96,2)</f>
        <v>0</v>
      </c>
      <c r="K96" s="135" t="s">
        <v>150</v>
      </c>
      <c r="L96" s="34"/>
      <c r="M96" s="140" t="s">
        <v>35</v>
      </c>
      <c r="N96" s="141" t="s">
        <v>52</v>
      </c>
      <c r="P96" s="142">
        <f>O96*H96</f>
        <v>0</v>
      </c>
      <c r="Q96" s="142">
        <v>6.4999999999999997E-3</v>
      </c>
      <c r="R96" s="142">
        <f>Q96*H96</f>
        <v>0.29899999999999999</v>
      </c>
      <c r="S96" s="142">
        <v>0</v>
      </c>
      <c r="T96" s="143">
        <f>S96*H96</f>
        <v>0</v>
      </c>
      <c r="AR96" s="144" t="s">
        <v>151</v>
      </c>
      <c r="AT96" s="144" t="s">
        <v>146</v>
      </c>
      <c r="AU96" s="144" t="s">
        <v>90</v>
      </c>
      <c r="AY96" s="18" t="s">
        <v>143</v>
      </c>
      <c r="BE96" s="145">
        <f>IF(N96="základní",J96,0)</f>
        <v>0</v>
      </c>
      <c r="BF96" s="145">
        <f>IF(N96="snížená",J96,0)</f>
        <v>0</v>
      </c>
      <c r="BG96" s="145">
        <f>IF(N96="zákl. přenesená",J96,0)</f>
        <v>0</v>
      </c>
      <c r="BH96" s="145">
        <f>IF(N96="sníž. přenesená",J96,0)</f>
        <v>0</v>
      </c>
      <c r="BI96" s="145">
        <f>IF(N96="nulová",J96,0)</f>
        <v>0</v>
      </c>
      <c r="BJ96" s="18" t="s">
        <v>88</v>
      </c>
      <c r="BK96" s="145">
        <f>ROUND(I96*H96,2)</f>
        <v>0</v>
      </c>
      <c r="BL96" s="18" t="s">
        <v>151</v>
      </c>
      <c r="BM96" s="144" t="s">
        <v>335</v>
      </c>
    </row>
    <row r="97" spans="2:65" s="1" customFormat="1">
      <c r="B97" s="34"/>
      <c r="D97" s="146" t="s">
        <v>153</v>
      </c>
      <c r="F97" s="147" t="s">
        <v>336</v>
      </c>
      <c r="I97" s="148"/>
      <c r="L97" s="34"/>
      <c r="M97" s="149"/>
      <c r="T97" s="55"/>
      <c r="AT97" s="18" t="s">
        <v>153</v>
      </c>
      <c r="AU97" s="18" t="s">
        <v>90</v>
      </c>
    </row>
    <row r="98" spans="2:65" s="1" customFormat="1" ht="16.5" customHeight="1">
      <c r="B98" s="34"/>
      <c r="C98" s="133" t="s">
        <v>90</v>
      </c>
      <c r="D98" s="133" t="s">
        <v>146</v>
      </c>
      <c r="E98" s="134" t="s">
        <v>337</v>
      </c>
      <c r="F98" s="135" t="s">
        <v>338</v>
      </c>
      <c r="G98" s="136" t="s">
        <v>149</v>
      </c>
      <c r="H98" s="137">
        <v>46</v>
      </c>
      <c r="I98" s="138"/>
      <c r="J98" s="139">
        <f>ROUND(I98*H98,2)</f>
        <v>0</v>
      </c>
      <c r="K98" s="135" t="s">
        <v>150</v>
      </c>
      <c r="L98" s="34"/>
      <c r="M98" s="140" t="s">
        <v>35</v>
      </c>
      <c r="N98" s="141" t="s">
        <v>52</v>
      </c>
      <c r="P98" s="142">
        <f>O98*H98</f>
        <v>0</v>
      </c>
      <c r="Q98" s="142">
        <v>1.67E-2</v>
      </c>
      <c r="R98" s="142">
        <f>Q98*H98</f>
        <v>0.76819999999999999</v>
      </c>
      <c r="S98" s="142">
        <v>0</v>
      </c>
      <c r="T98" s="143">
        <f>S98*H98</f>
        <v>0</v>
      </c>
      <c r="AR98" s="144" t="s">
        <v>151</v>
      </c>
      <c r="AT98" s="144" t="s">
        <v>146</v>
      </c>
      <c r="AU98" s="144" t="s">
        <v>90</v>
      </c>
      <c r="AY98" s="18" t="s">
        <v>143</v>
      </c>
      <c r="BE98" s="145">
        <f>IF(N98="základní",J98,0)</f>
        <v>0</v>
      </c>
      <c r="BF98" s="145">
        <f>IF(N98="snížená",J98,0)</f>
        <v>0</v>
      </c>
      <c r="BG98" s="145">
        <f>IF(N98="zákl. přenesená",J98,0)</f>
        <v>0</v>
      </c>
      <c r="BH98" s="145">
        <f>IF(N98="sníž. přenesená",J98,0)</f>
        <v>0</v>
      </c>
      <c r="BI98" s="145">
        <f>IF(N98="nulová",J98,0)</f>
        <v>0</v>
      </c>
      <c r="BJ98" s="18" t="s">
        <v>88</v>
      </c>
      <c r="BK98" s="145">
        <f>ROUND(I98*H98,2)</f>
        <v>0</v>
      </c>
      <c r="BL98" s="18" t="s">
        <v>151</v>
      </c>
      <c r="BM98" s="144" t="s">
        <v>339</v>
      </c>
    </row>
    <row r="99" spans="2:65" s="1" customFormat="1">
      <c r="B99" s="34"/>
      <c r="D99" s="146" t="s">
        <v>153</v>
      </c>
      <c r="F99" s="147" t="s">
        <v>340</v>
      </c>
      <c r="I99" s="148"/>
      <c r="L99" s="34"/>
      <c r="M99" s="149"/>
      <c r="T99" s="55"/>
      <c r="AT99" s="18" t="s">
        <v>153</v>
      </c>
      <c r="AU99" s="18" t="s">
        <v>90</v>
      </c>
    </row>
    <row r="100" spans="2:65" s="1" customFormat="1" ht="24.2" customHeight="1">
      <c r="B100" s="34"/>
      <c r="C100" s="133" t="s">
        <v>174</v>
      </c>
      <c r="D100" s="133" t="s">
        <v>146</v>
      </c>
      <c r="E100" s="134" t="s">
        <v>341</v>
      </c>
      <c r="F100" s="135" t="s">
        <v>342</v>
      </c>
      <c r="G100" s="136" t="s">
        <v>149</v>
      </c>
      <c r="H100" s="137">
        <v>92</v>
      </c>
      <c r="I100" s="138"/>
      <c r="J100" s="139">
        <f>ROUND(I100*H100,2)</f>
        <v>0</v>
      </c>
      <c r="K100" s="135" t="s">
        <v>150</v>
      </c>
      <c r="L100" s="34"/>
      <c r="M100" s="140" t="s">
        <v>35</v>
      </c>
      <c r="N100" s="141" t="s">
        <v>52</v>
      </c>
      <c r="P100" s="142">
        <f>O100*H100</f>
        <v>0</v>
      </c>
      <c r="Q100" s="142">
        <v>8.3000000000000001E-3</v>
      </c>
      <c r="R100" s="142">
        <f>Q100*H100</f>
        <v>0.76360000000000006</v>
      </c>
      <c r="S100" s="142">
        <v>0</v>
      </c>
      <c r="T100" s="143">
        <f>S100*H100</f>
        <v>0</v>
      </c>
      <c r="AR100" s="144" t="s">
        <v>151</v>
      </c>
      <c r="AT100" s="144" t="s">
        <v>146</v>
      </c>
      <c r="AU100" s="144" t="s">
        <v>90</v>
      </c>
      <c r="AY100" s="18" t="s">
        <v>143</v>
      </c>
      <c r="BE100" s="145">
        <f>IF(N100="základní",J100,0)</f>
        <v>0</v>
      </c>
      <c r="BF100" s="145">
        <f>IF(N100="snížená",J100,0)</f>
        <v>0</v>
      </c>
      <c r="BG100" s="145">
        <f>IF(N100="zákl. přenesená",J100,0)</f>
        <v>0</v>
      </c>
      <c r="BH100" s="145">
        <f>IF(N100="sníž. přenesená",J100,0)</f>
        <v>0</v>
      </c>
      <c r="BI100" s="145">
        <f>IF(N100="nulová",J100,0)</f>
        <v>0</v>
      </c>
      <c r="BJ100" s="18" t="s">
        <v>88</v>
      </c>
      <c r="BK100" s="145">
        <f>ROUND(I100*H100,2)</f>
        <v>0</v>
      </c>
      <c r="BL100" s="18" t="s">
        <v>151</v>
      </c>
      <c r="BM100" s="144" t="s">
        <v>343</v>
      </c>
    </row>
    <row r="101" spans="2:65" s="1" customFormat="1">
      <c r="B101" s="34"/>
      <c r="D101" s="146" t="s">
        <v>153</v>
      </c>
      <c r="F101" s="147" t="s">
        <v>344</v>
      </c>
      <c r="I101" s="148"/>
      <c r="L101" s="34"/>
      <c r="M101" s="149"/>
      <c r="T101" s="55"/>
      <c r="AT101" s="18" t="s">
        <v>153</v>
      </c>
      <c r="AU101" s="18" t="s">
        <v>90</v>
      </c>
    </row>
    <row r="102" spans="2:65" s="13" customFormat="1">
      <c r="B102" s="157"/>
      <c r="D102" s="151" t="s">
        <v>155</v>
      </c>
      <c r="F102" s="159" t="s">
        <v>345</v>
      </c>
      <c r="H102" s="160">
        <v>92</v>
      </c>
      <c r="I102" s="161"/>
      <c r="L102" s="157"/>
      <c r="M102" s="162"/>
      <c r="T102" s="163"/>
      <c r="AT102" s="158" t="s">
        <v>155</v>
      </c>
      <c r="AU102" s="158" t="s">
        <v>90</v>
      </c>
      <c r="AV102" s="13" t="s">
        <v>90</v>
      </c>
      <c r="AW102" s="13" t="s">
        <v>4</v>
      </c>
      <c r="AX102" s="13" t="s">
        <v>88</v>
      </c>
      <c r="AY102" s="158" t="s">
        <v>143</v>
      </c>
    </row>
    <row r="103" spans="2:65" s="1" customFormat="1" ht="24.2" customHeight="1">
      <c r="B103" s="34"/>
      <c r="C103" s="133" t="s">
        <v>151</v>
      </c>
      <c r="D103" s="133" t="s">
        <v>146</v>
      </c>
      <c r="E103" s="134" t="s">
        <v>346</v>
      </c>
      <c r="F103" s="135" t="s">
        <v>347</v>
      </c>
      <c r="G103" s="136" t="s">
        <v>149</v>
      </c>
      <c r="H103" s="137">
        <v>46</v>
      </c>
      <c r="I103" s="138"/>
      <c r="J103" s="139">
        <f>ROUND(I103*H103,2)</f>
        <v>0</v>
      </c>
      <c r="K103" s="135" t="s">
        <v>35</v>
      </c>
      <c r="L103" s="34"/>
      <c r="M103" s="140" t="s">
        <v>35</v>
      </c>
      <c r="N103" s="141" t="s">
        <v>52</v>
      </c>
      <c r="P103" s="142">
        <f>O103*H103</f>
        <v>0</v>
      </c>
      <c r="Q103" s="142">
        <v>5.0939999999999999E-2</v>
      </c>
      <c r="R103" s="142">
        <f>Q103*H103</f>
        <v>2.3432399999999998</v>
      </c>
      <c r="S103" s="142">
        <v>0</v>
      </c>
      <c r="T103" s="143">
        <f>S103*H103</f>
        <v>0</v>
      </c>
      <c r="AR103" s="144" t="s">
        <v>151</v>
      </c>
      <c r="AT103" s="144" t="s">
        <v>146</v>
      </c>
      <c r="AU103" s="144" t="s">
        <v>90</v>
      </c>
      <c r="AY103" s="18" t="s">
        <v>143</v>
      </c>
      <c r="BE103" s="145">
        <f>IF(N103="základní",J103,0)</f>
        <v>0</v>
      </c>
      <c r="BF103" s="145">
        <f>IF(N103="snížená",J103,0)</f>
        <v>0</v>
      </c>
      <c r="BG103" s="145">
        <f>IF(N103="zákl. přenesená",J103,0)</f>
        <v>0</v>
      </c>
      <c r="BH103" s="145">
        <f>IF(N103="sníž. přenesená",J103,0)</f>
        <v>0</v>
      </c>
      <c r="BI103" s="145">
        <f>IF(N103="nulová",J103,0)</f>
        <v>0</v>
      </c>
      <c r="BJ103" s="18" t="s">
        <v>88</v>
      </c>
      <c r="BK103" s="145">
        <f>ROUND(I103*H103,2)</f>
        <v>0</v>
      </c>
      <c r="BL103" s="18" t="s">
        <v>151</v>
      </c>
      <c r="BM103" s="144" t="s">
        <v>348</v>
      </c>
    </row>
    <row r="104" spans="2:65" s="12" customFormat="1">
      <c r="B104" s="150"/>
      <c r="D104" s="151" t="s">
        <v>155</v>
      </c>
      <c r="E104" s="152" t="s">
        <v>35</v>
      </c>
      <c r="F104" s="153" t="s">
        <v>349</v>
      </c>
      <c r="H104" s="152" t="s">
        <v>35</v>
      </c>
      <c r="I104" s="154"/>
      <c r="L104" s="150"/>
      <c r="M104" s="155"/>
      <c r="T104" s="156"/>
      <c r="AT104" s="152" t="s">
        <v>155</v>
      </c>
      <c r="AU104" s="152" t="s">
        <v>90</v>
      </c>
      <c r="AV104" s="12" t="s">
        <v>88</v>
      </c>
      <c r="AW104" s="12" t="s">
        <v>41</v>
      </c>
      <c r="AX104" s="12" t="s">
        <v>81</v>
      </c>
      <c r="AY104" s="152" t="s">
        <v>143</v>
      </c>
    </row>
    <row r="105" spans="2:65" s="12" customFormat="1">
      <c r="B105" s="150"/>
      <c r="D105" s="151" t="s">
        <v>155</v>
      </c>
      <c r="E105" s="152" t="s">
        <v>35</v>
      </c>
      <c r="F105" s="153" t="s">
        <v>350</v>
      </c>
      <c r="H105" s="152" t="s">
        <v>35</v>
      </c>
      <c r="I105" s="154"/>
      <c r="L105" s="150"/>
      <c r="M105" s="155"/>
      <c r="T105" s="156"/>
      <c r="AT105" s="152" t="s">
        <v>155</v>
      </c>
      <c r="AU105" s="152" t="s">
        <v>90</v>
      </c>
      <c r="AV105" s="12" t="s">
        <v>88</v>
      </c>
      <c r="AW105" s="12" t="s">
        <v>41</v>
      </c>
      <c r="AX105" s="12" t="s">
        <v>81</v>
      </c>
      <c r="AY105" s="152" t="s">
        <v>143</v>
      </c>
    </row>
    <row r="106" spans="2:65" s="12" customFormat="1">
      <c r="B106" s="150"/>
      <c r="D106" s="151" t="s">
        <v>155</v>
      </c>
      <c r="E106" s="152" t="s">
        <v>35</v>
      </c>
      <c r="F106" s="153" t="s">
        <v>351</v>
      </c>
      <c r="H106" s="152" t="s">
        <v>35</v>
      </c>
      <c r="I106" s="154"/>
      <c r="L106" s="150"/>
      <c r="M106" s="155"/>
      <c r="T106" s="156"/>
      <c r="AT106" s="152" t="s">
        <v>155</v>
      </c>
      <c r="AU106" s="152" t="s">
        <v>90</v>
      </c>
      <c r="AV106" s="12" t="s">
        <v>88</v>
      </c>
      <c r="AW106" s="12" t="s">
        <v>41</v>
      </c>
      <c r="AX106" s="12" t="s">
        <v>81</v>
      </c>
      <c r="AY106" s="152" t="s">
        <v>143</v>
      </c>
    </row>
    <row r="107" spans="2:65" s="12" customFormat="1">
      <c r="B107" s="150"/>
      <c r="D107" s="151" t="s">
        <v>155</v>
      </c>
      <c r="E107" s="152" t="s">
        <v>35</v>
      </c>
      <c r="F107" s="153" t="s">
        <v>352</v>
      </c>
      <c r="H107" s="152" t="s">
        <v>35</v>
      </c>
      <c r="I107" s="154"/>
      <c r="L107" s="150"/>
      <c r="M107" s="155"/>
      <c r="T107" s="156"/>
      <c r="AT107" s="152" t="s">
        <v>155</v>
      </c>
      <c r="AU107" s="152" t="s">
        <v>90</v>
      </c>
      <c r="AV107" s="12" t="s">
        <v>88</v>
      </c>
      <c r="AW107" s="12" t="s">
        <v>41</v>
      </c>
      <c r="AX107" s="12" t="s">
        <v>81</v>
      </c>
      <c r="AY107" s="152" t="s">
        <v>143</v>
      </c>
    </row>
    <row r="108" spans="2:65" s="13" customFormat="1">
      <c r="B108" s="157"/>
      <c r="D108" s="151" t="s">
        <v>155</v>
      </c>
      <c r="E108" s="158" t="s">
        <v>35</v>
      </c>
      <c r="F108" s="159" t="s">
        <v>353</v>
      </c>
      <c r="H108" s="160">
        <v>31</v>
      </c>
      <c r="I108" s="161"/>
      <c r="L108" s="157"/>
      <c r="M108" s="162"/>
      <c r="T108" s="163"/>
      <c r="AT108" s="158" t="s">
        <v>155</v>
      </c>
      <c r="AU108" s="158" t="s">
        <v>90</v>
      </c>
      <c r="AV108" s="13" t="s">
        <v>90</v>
      </c>
      <c r="AW108" s="13" t="s">
        <v>41</v>
      </c>
      <c r="AX108" s="13" t="s">
        <v>81</v>
      </c>
      <c r="AY108" s="158" t="s">
        <v>143</v>
      </c>
    </row>
    <row r="109" spans="2:65" s="12" customFormat="1">
      <c r="B109" s="150"/>
      <c r="D109" s="151" t="s">
        <v>155</v>
      </c>
      <c r="E109" s="152" t="s">
        <v>35</v>
      </c>
      <c r="F109" s="153" t="s">
        <v>354</v>
      </c>
      <c r="H109" s="152" t="s">
        <v>35</v>
      </c>
      <c r="I109" s="154"/>
      <c r="L109" s="150"/>
      <c r="M109" s="155"/>
      <c r="T109" s="156"/>
      <c r="AT109" s="152" t="s">
        <v>155</v>
      </c>
      <c r="AU109" s="152" t="s">
        <v>90</v>
      </c>
      <c r="AV109" s="12" t="s">
        <v>88</v>
      </c>
      <c r="AW109" s="12" t="s">
        <v>41</v>
      </c>
      <c r="AX109" s="12" t="s">
        <v>81</v>
      </c>
      <c r="AY109" s="152" t="s">
        <v>143</v>
      </c>
    </row>
    <row r="110" spans="2:65" s="13" customFormat="1">
      <c r="B110" s="157"/>
      <c r="D110" s="151" t="s">
        <v>155</v>
      </c>
      <c r="E110" s="158" t="s">
        <v>35</v>
      </c>
      <c r="F110" s="159" t="s">
        <v>246</v>
      </c>
      <c r="H110" s="160">
        <v>15</v>
      </c>
      <c r="I110" s="161"/>
      <c r="L110" s="157"/>
      <c r="M110" s="162"/>
      <c r="T110" s="163"/>
      <c r="AT110" s="158" t="s">
        <v>155</v>
      </c>
      <c r="AU110" s="158" t="s">
        <v>90</v>
      </c>
      <c r="AV110" s="13" t="s">
        <v>90</v>
      </c>
      <c r="AW110" s="13" t="s">
        <v>41</v>
      </c>
      <c r="AX110" s="13" t="s">
        <v>81</v>
      </c>
      <c r="AY110" s="158" t="s">
        <v>143</v>
      </c>
    </row>
    <row r="111" spans="2:65" s="15" customFormat="1">
      <c r="B111" s="175"/>
      <c r="D111" s="151" t="s">
        <v>155</v>
      </c>
      <c r="E111" s="176" t="s">
        <v>35</v>
      </c>
      <c r="F111" s="177" t="s">
        <v>355</v>
      </c>
      <c r="H111" s="178">
        <v>46</v>
      </c>
      <c r="I111" s="179"/>
      <c r="L111" s="175"/>
      <c r="M111" s="180"/>
      <c r="T111" s="181"/>
      <c r="AT111" s="176" t="s">
        <v>155</v>
      </c>
      <c r="AU111" s="176" t="s">
        <v>90</v>
      </c>
      <c r="AV111" s="15" t="s">
        <v>174</v>
      </c>
      <c r="AW111" s="15" t="s">
        <v>41</v>
      </c>
      <c r="AX111" s="15" t="s">
        <v>81</v>
      </c>
      <c r="AY111" s="176" t="s">
        <v>143</v>
      </c>
    </row>
    <row r="112" spans="2:65" s="14" customFormat="1">
      <c r="B112" s="164"/>
      <c r="D112" s="151" t="s">
        <v>155</v>
      </c>
      <c r="E112" s="165" t="s">
        <v>35</v>
      </c>
      <c r="F112" s="166" t="s">
        <v>167</v>
      </c>
      <c r="H112" s="167">
        <v>46</v>
      </c>
      <c r="I112" s="168"/>
      <c r="L112" s="164"/>
      <c r="M112" s="169"/>
      <c r="T112" s="170"/>
      <c r="AT112" s="165" t="s">
        <v>155</v>
      </c>
      <c r="AU112" s="165" t="s">
        <v>90</v>
      </c>
      <c r="AV112" s="14" t="s">
        <v>151</v>
      </c>
      <c r="AW112" s="14" t="s">
        <v>41</v>
      </c>
      <c r="AX112" s="14" t="s">
        <v>88</v>
      </c>
      <c r="AY112" s="165" t="s">
        <v>143</v>
      </c>
    </row>
    <row r="113" spans="2:65" s="1" customFormat="1" ht="16.5" customHeight="1">
      <c r="B113" s="34"/>
      <c r="C113" s="133" t="s">
        <v>185</v>
      </c>
      <c r="D113" s="133" t="s">
        <v>146</v>
      </c>
      <c r="E113" s="134" t="s">
        <v>147</v>
      </c>
      <c r="F113" s="135" t="s">
        <v>148</v>
      </c>
      <c r="G113" s="136" t="s">
        <v>149</v>
      </c>
      <c r="H113" s="137">
        <v>87</v>
      </c>
      <c r="I113" s="138"/>
      <c r="J113" s="139">
        <f>ROUND(I113*H113,2)</f>
        <v>0</v>
      </c>
      <c r="K113" s="135" t="s">
        <v>150</v>
      </c>
      <c r="L113" s="34"/>
      <c r="M113" s="140" t="s">
        <v>35</v>
      </c>
      <c r="N113" s="141" t="s">
        <v>52</v>
      </c>
      <c r="P113" s="142">
        <f>O113*H113</f>
        <v>0</v>
      </c>
      <c r="Q113" s="142">
        <v>2.1000000000000001E-4</v>
      </c>
      <c r="R113" s="142">
        <f>Q113*H113</f>
        <v>1.8270000000000002E-2</v>
      </c>
      <c r="S113" s="142">
        <v>0</v>
      </c>
      <c r="T113" s="143">
        <f>S113*H113</f>
        <v>0</v>
      </c>
      <c r="AR113" s="144" t="s">
        <v>151</v>
      </c>
      <c r="AT113" s="144" t="s">
        <v>146</v>
      </c>
      <c r="AU113" s="144" t="s">
        <v>90</v>
      </c>
      <c r="AY113" s="18" t="s">
        <v>143</v>
      </c>
      <c r="BE113" s="145">
        <f>IF(N113="základní",J113,0)</f>
        <v>0</v>
      </c>
      <c r="BF113" s="145">
        <f>IF(N113="snížená",J113,0)</f>
        <v>0</v>
      </c>
      <c r="BG113" s="145">
        <f>IF(N113="zákl. přenesená",J113,0)</f>
        <v>0</v>
      </c>
      <c r="BH113" s="145">
        <f>IF(N113="sníž. přenesená",J113,0)</f>
        <v>0</v>
      </c>
      <c r="BI113" s="145">
        <f>IF(N113="nulová",J113,0)</f>
        <v>0</v>
      </c>
      <c r="BJ113" s="18" t="s">
        <v>88</v>
      </c>
      <c r="BK113" s="145">
        <f>ROUND(I113*H113,2)</f>
        <v>0</v>
      </c>
      <c r="BL113" s="18" t="s">
        <v>151</v>
      </c>
      <c r="BM113" s="144" t="s">
        <v>152</v>
      </c>
    </row>
    <row r="114" spans="2:65" s="1" customFormat="1">
      <c r="B114" s="34"/>
      <c r="D114" s="146" t="s">
        <v>153</v>
      </c>
      <c r="F114" s="147" t="s">
        <v>154</v>
      </c>
      <c r="I114" s="148"/>
      <c r="L114" s="34"/>
      <c r="M114" s="149"/>
      <c r="T114" s="55"/>
      <c r="AT114" s="18" t="s">
        <v>153</v>
      </c>
      <c r="AU114" s="18" t="s">
        <v>90</v>
      </c>
    </row>
    <row r="115" spans="2:65" s="12" customFormat="1">
      <c r="B115" s="150"/>
      <c r="D115" s="151" t="s">
        <v>155</v>
      </c>
      <c r="E115" s="152" t="s">
        <v>35</v>
      </c>
      <c r="F115" s="153" t="s">
        <v>349</v>
      </c>
      <c r="H115" s="152" t="s">
        <v>35</v>
      </c>
      <c r="I115" s="154"/>
      <c r="L115" s="150"/>
      <c r="M115" s="155"/>
      <c r="T115" s="156"/>
      <c r="AT115" s="152" t="s">
        <v>155</v>
      </c>
      <c r="AU115" s="152" t="s">
        <v>90</v>
      </c>
      <c r="AV115" s="12" t="s">
        <v>88</v>
      </c>
      <c r="AW115" s="12" t="s">
        <v>41</v>
      </c>
      <c r="AX115" s="12" t="s">
        <v>81</v>
      </c>
      <c r="AY115" s="152" t="s">
        <v>143</v>
      </c>
    </row>
    <row r="116" spans="2:65" s="12" customFormat="1">
      <c r="B116" s="150"/>
      <c r="D116" s="151" t="s">
        <v>155</v>
      </c>
      <c r="E116" s="152" t="s">
        <v>35</v>
      </c>
      <c r="F116" s="153" t="s">
        <v>350</v>
      </c>
      <c r="H116" s="152" t="s">
        <v>35</v>
      </c>
      <c r="I116" s="154"/>
      <c r="L116" s="150"/>
      <c r="M116" s="155"/>
      <c r="T116" s="156"/>
      <c r="AT116" s="152" t="s">
        <v>155</v>
      </c>
      <c r="AU116" s="152" t="s">
        <v>90</v>
      </c>
      <c r="AV116" s="12" t="s">
        <v>88</v>
      </c>
      <c r="AW116" s="12" t="s">
        <v>41</v>
      </c>
      <c r="AX116" s="12" t="s">
        <v>81</v>
      </c>
      <c r="AY116" s="152" t="s">
        <v>143</v>
      </c>
    </row>
    <row r="117" spans="2:65" s="12" customFormat="1">
      <c r="B117" s="150"/>
      <c r="D117" s="151" t="s">
        <v>155</v>
      </c>
      <c r="E117" s="152" t="s">
        <v>35</v>
      </c>
      <c r="F117" s="153" t="s">
        <v>351</v>
      </c>
      <c r="H117" s="152" t="s">
        <v>35</v>
      </c>
      <c r="I117" s="154"/>
      <c r="L117" s="150"/>
      <c r="M117" s="155"/>
      <c r="T117" s="156"/>
      <c r="AT117" s="152" t="s">
        <v>155</v>
      </c>
      <c r="AU117" s="152" t="s">
        <v>90</v>
      </c>
      <c r="AV117" s="12" t="s">
        <v>88</v>
      </c>
      <c r="AW117" s="12" t="s">
        <v>41</v>
      </c>
      <c r="AX117" s="12" t="s">
        <v>81</v>
      </c>
      <c r="AY117" s="152" t="s">
        <v>143</v>
      </c>
    </row>
    <row r="118" spans="2:65" s="12" customFormat="1">
      <c r="B118" s="150"/>
      <c r="D118" s="151" t="s">
        <v>155</v>
      </c>
      <c r="E118" s="152" t="s">
        <v>35</v>
      </c>
      <c r="F118" s="153" t="s">
        <v>352</v>
      </c>
      <c r="H118" s="152" t="s">
        <v>35</v>
      </c>
      <c r="I118" s="154"/>
      <c r="L118" s="150"/>
      <c r="M118" s="155"/>
      <c r="T118" s="156"/>
      <c r="AT118" s="152" t="s">
        <v>155</v>
      </c>
      <c r="AU118" s="152" t="s">
        <v>90</v>
      </c>
      <c r="AV118" s="12" t="s">
        <v>88</v>
      </c>
      <c r="AW118" s="12" t="s">
        <v>41</v>
      </c>
      <c r="AX118" s="12" t="s">
        <v>81</v>
      </c>
      <c r="AY118" s="152" t="s">
        <v>143</v>
      </c>
    </row>
    <row r="119" spans="2:65" s="13" customFormat="1">
      <c r="B119" s="157"/>
      <c r="D119" s="151" t="s">
        <v>155</v>
      </c>
      <c r="E119" s="158" t="s">
        <v>35</v>
      </c>
      <c r="F119" s="159" t="s">
        <v>353</v>
      </c>
      <c r="H119" s="160">
        <v>31</v>
      </c>
      <c r="I119" s="161"/>
      <c r="L119" s="157"/>
      <c r="M119" s="162"/>
      <c r="T119" s="163"/>
      <c r="AT119" s="158" t="s">
        <v>155</v>
      </c>
      <c r="AU119" s="158" t="s">
        <v>90</v>
      </c>
      <c r="AV119" s="13" t="s">
        <v>90</v>
      </c>
      <c r="AW119" s="13" t="s">
        <v>41</v>
      </c>
      <c r="AX119" s="13" t="s">
        <v>81</v>
      </c>
      <c r="AY119" s="158" t="s">
        <v>143</v>
      </c>
    </row>
    <row r="120" spans="2:65" s="12" customFormat="1">
      <c r="B120" s="150"/>
      <c r="D120" s="151" t="s">
        <v>155</v>
      </c>
      <c r="E120" s="152" t="s">
        <v>35</v>
      </c>
      <c r="F120" s="153" t="s">
        <v>354</v>
      </c>
      <c r="H120" s="152" t="s">
        <v>35</v>
      </c>
      <c r="I120" s="154"/>
      <c r="L120" s="150"/>
      <c r="M120" s="155"/>
      <c r="T120" s="156"/>
      <c r="AT120" s="152" t="s">
        <v>155</v>
      </c>
      <c r="AU120" s="152" t="s">
        <v>90</v>
      </c>
      <c r="AV120" s="12" t="s">
        <v>88</v>
      </c>
      <c r="AW120" s="12" t="s">
        <v>41</v>
      </c>
      <c r="AX120" s="12" t="s">
        <v>81</v>
      </c>
      <c r="AY120" s="152" t="s">
        <v>143</v>
      </c>
    </row>
    <row r="121" spans="2:65" s="13" customFormat="1">
      <c r="B121" s="157"/>
      <c r="D121" s="151" t="s">
        <v>155</v>
      </c>
      <c r="E121" s="158" t="s">
        <v>35</v>
      </c>
      <c r="F121" s="159" t="s">
        <v>246</v>
      </c>
      <c r="H121" s="160">
        <v>15</v>
      </c>
      <c r="I121" s="161"/>
      <c r="L121" s="157"/>
      <c r="M121" s="162"/>
      <c r="T121" s="163"/>
      <c r="AT121" s="158" t="s">
        <v>155</v>
      </c>
      <c r="AU121" s="158" t="s">
        <v>90</v>
      </c>
      <c r="AV121" s="13" t="s">
        <v>90</v>
      </c>
      <c r="AW121" s="13" t="s">
        <v>41</v>
      </c>
      <c r="AX121" s="13" t="s">
        <v>81</v>
      </c>
      <c r="AY121" s="158" t="s">
        <v>143</v>
      </c>
    </row>
    <row r="122" spans="2:65" s="15" customFormat="1">
      <c r="B122" s="175"/>
      <c r="D122" s="151" t="s">
        <v>155</v>
      </c>
      <c r="E122" s="176" t="s">
        <v>35</v>
      </c>
      <c r="F122" s="177" t="s">
        <v>355</v>
      </c>
      <c r="H122" s="178">
        <v>46</v>
      </c>
      <c r="I122" s="179"/>
      <c r="L122" s="175"/>
      <c r="M122" s="180"/>
      <c r="T122" s="181"/>
      <c r="AT122" s="176" t="s">
        <v>155</v>
      </c>
      <c r="AU122" s="176" t="s">
        <v>90</v>
      </c>
      <c r="AV122" s="15" t="s">
        <v>174</v>
      </c>
      <c r="AW122" s="15" t="s">
        <v>41</v>
      </c>
      <c r="AX122" s="15" t="s">
        <v>81</v>
      </c>
      <c r="AY122" s="176" t="s">
        <v>143</v>
      </c>
    </row>
    <row r="123" spans="2:65" s="12" customFormat="1">
      <c r="B123" s="150"/>
      <c r="D123" s="151" t="s">
        <v>155</v>
      </c>
      <c r="E123" s="152" t="s">
        <v>35</v>
      </c>
      <c r="F123" s="153" t="s">
        <v>356</v>
      </c>
      <c r="H123" s="152" t="s">
        <v>35</v>
      </c>
      <c r="I123" s="154"/>
      <c r="L123" s="150"/>
      <c r="M123" s="155"/>
      <c r="T123" s="156"/>
      <c r="AT123" s="152" t="s">
        <v>155</v>
      </c>
      <c r="AU123" s="152" t="s">
        <v>90</v>
      </c>
      <c r="AV123" s="12" t="s">
        <v>88</v>
      </c>
      <c r="AW123" s="12" t="s">
        <v>41</v>
      </c>
      <c r="AX123" s="12" t="s">
        <v>81</v>
      </c>
      <c r="AY123" s="152" t="s">
        <v>143</v>
      </c>
    </row>
    <row r="124" spans="2:65" s="12" customFormat="1">
      <c r="B124" s="150"/>
      <c r="D124" s="151" t="s">
        <v>155</v>
      </c>
      <c r="E124" s="152" t="s">
        <v>35</v>
      </c>
      <c r="F124" s="153" t="s">
        <v>357</v>
      </c>
      <c r="H124" s="152" t="s">
        <v>35</v>
      </c>
      <c r="I124" s="154"/>
      <c r="L124" s="150"/>
      <c r="M124" s="155"/>
      <c r="T124" s="156"/>
      <c r="AT124" s="152" t="s">
        <v>155</v>
      </c>
      <c r="AU124" s="152" t="s">
        <v>90</v>
      </c>
      <c r="AV124" s="12" t="s">
        <v>88</v>
      </c>
      <c r="AW124" s="12" t="s">
        <v>41</v>
      </c>
      <c r="AX124" s="12" t="s">
        <v>81</v>
      </c>
      <c r="AY124" s="152" t="s">
        <v>143</v>
      </c>
    </row>
    <row r="125" spans="2:65" s="12" customFormat="1">
      <c r="B125" s="150"/>
      <c r="D125" s="151" t="s">
        <v>155</v>
      </c>
      <c r="E125" s="152" t="s">
        <v>35</v>
      </c>
      <c r="F125" s="153" t="s">
        <v>358</v>
      </c>
      <c r="H125" s="152" t="s">
        <v>35</v>
      </c>
      <c r="I125" s="154"/>
      <c r="L125" s="150"/>
      <c r="M125" s="155"/>
      <c r="T125" s="156"/>
      <c r="AT125" s="152" t="s">
        <v>155</v>
      </c>
      <c r="AU125" s="152" t="s">
        <v>90</v>
      </c>
      <c r="AV125" s="12" t="s">
        <v>88</v>
      </c>
      <c r="AW125" s="12" t="s">
        <v>41</v>
      </c>
      <c r="AX125" s="12" t="s">
        <v>81</v>
      </c>
      <c r="AY125" s="152" t="s">
        <v>143</v>
      </c>
    </row>
    <row r="126" spans="2:65" s="12" customFormat="1">
      <c r="B126" s="150"/>
      <c r="D126" s="151" t="s">
        <v>155</v>
      </c>
      <c r="E126" s="152" t="s">
        <v>35</v>
      </c>
      <c r="F126" s="153" t="s">
        <v>359</v>
      </c>
      <c r="H126" s="152" t="s">
        <v>35</v>
      </c>
      <c r="I126" s="154"/>
      <c r="L126" s="150"/>
      <c r="M126" s="155"/>
      <c r="T126" s="156"/>
      <c r="AT126" s="152" t="s">
        <v>155</v>
      </c>
      <c r="AU126" s="152" t="s">
        <v>90</v>
      </c>
      <c r="AV126" s="12" t="s">
        <v>88</v>
      </c>
      <c r="AW126" s="12" t="s">
        <v>41</v>
      </c>
      <c r="AX126" s="12" t="s">
        <v>81</v>
      </c>
      <c r="AY126" s="152" t="s">
        <v>143</v>
      </c>
    </row>
    <row r="127" spans="2:65" s="13" customFormat="1">
      <c r="B127" s="157"/>
      <c r="D127" s="151" t="s">
        <v>155</v>
      </c>
      <c r="E127" s="158" t="s">
        <v>35</v>
      </c>
      <c r="F127" s="159" t="s">
        <v>360</v>
      </c>
      <c r="H127" s="160">
        <v>41</v>
      </c>
      <c r="I127" s="161"/>
      <c r="L127" s="157"/>
      <c r="M127" s="162"/>
      <c r="T127" s="163"/>
      <c r="AT127" s="158" t="s">
        <v>155</v>
      </c>
      <c r="AU127" s="158" t="s">
        <v>90</v>
      </c>
      <c r="AV127" s="13" t="s">
        <v>90</v>
      </c>
      <c r="AW127" s="13" t="s">
        <v>41</v>
      </c>
      <c r="AX127" s="13" t="s">
        <v>81</v>
      </c>
      <c r="AY127" s="158" t="s">
        <v>143</v>
      </c>
    </row>
    <row r="128" spans="2:65" s="15" customFormat="1">
      <c r="B128" s="175"/>
      <c r="D128" s="151" t="s">
        <v>155</v>
      </c>
      <c r="E128" s="176" t="s">
        <v>35</v>
      </c>
      <c r="F128" s="177" t="s">
        <v>355</v>
      </c>
      <c r="H128" s="178">
        <v>41</v>
      </c>
      <c r="I128" s="179"/>
      <c r="L128" s="175"/>
      <c r="M128" s="180"/>
      <c r="T128" s="181"/>
      <c r="AT128" s="176" t="s">
        <v>155</v>
      </c>
      <c r="AU128" s="176" t="s">
        <v>90</v>
      </c>
      <c r="AV128" s="15" t="s">
        <v>174</v>
      </c>
      <c r="AW128" s="15" t="s">
        <v>41</v>
      </c>
      <c r="AX128" s="15" t="s">
        <v>81</v>
      </c>
      <c r="AY128" s="176" t="s">
        <v>143</v>
      </c>
    </row>
    <row r="129" spans="2:65" s="14" customFormat="1">
      <c r="B129" s="164"/>
      <c r="D129" s="151" t="s">
        <v>155</v>
      </c>
      <c r="E129" s="165" t="s">
        <v>35</v>
      </c>
      <c r="F129" s="166" t="s">
        <v>167</v>
      </c>
      <c r="H129" s="167">
        <v>87</v>
      </c>
      <c r="I129" s="168"/>
      <c r="L129" s="164"/>
      <c r="M129" s="169"/>
      <c r="T129" s="170"/>
      <c r="AT129" s="165" t="s">
        <v>155</v>
      </c>
      <c r="AU129" s="165" t="s">
        <v>90</v>
      </c>
      <c r="AV129" s="14" t="s">
        <v>151</v>
      </c>
      <c r="AW129" s="14" t="s">
        <v>41</v>
      </c>
      <c r="AX129" s="14" t="s">
        <v>88</v>
      </c>
      <c r="AY129" s="165" t="s">
        <v>143</v>
      </c>
    </row>
    <row r="130" spans="2:65" s="1" customFormat="1" ht="21.75" customHeight="1">
      <c r="B130" s="34"/>
      <c r="C130" s="133" t="s">
        <v>144</v>
      </c>
      <c r="D130" s="133" t="s">
        <v>146</v>
      </c>
      <c r="E130" s="134" t="s">
        <v>361</v>
      </c>
      <c r="F130" s="135" t="s">
        <v>362</v>
      </c>
      <c r="G130" s="136" t="s">
        <v>149</v>
      </c>
      <c r="H130" s="137">
        <v>46</v>
      </c>
      <c r="I130" s="138"/>
      <c r="J130" s="139">
        <f>ROUND(I130*H130,2)</f>
        <v>0</v>
      </c>
      <c r="K130" s="135" t="s">
        <v>150</v>
      </c>
      <c r="L130" s="34"/>
      <c r="M130" s="140" t="s">
        <v>35</v>
      </c>
      <c r="N130" s="141" t="s">
        <v>52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151</v>
      </c>
      <c r="AT130" s="144" t="s">
        <v>146</v>
      </c>
      <c r="AU130" s="144" t="s">
        <v>90</v>
      </c>
      <c r="AY130" s="18" t="s">
        <v>143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8" t="s">
        <v>88</v>
      </c>
      <c r="BK130" s="145">
        <f>ROUND(I130*H130,2)</f>
        <v>0</v>
      </c>
      <c r="BL130" s="18" t="s">
        <v>151</v>
      </c>
      <c r="BM130" s="144" t="s">
        <v>363</v>
      </c>
    </row>
    <row r="131" spans="2:65" s="1" customFormat="1">
      <c r="B131" s="34"/>
      <c r="D131" s="146" t="s">
        <v>153</v>
      </c>
      <c r="F131" s="147" t="s">
        <v>364</v>
      </c>
      <c r="I131" s="148"/>
      <c r="L131" s="34"/>
      <c r="M131" s="149"/>
      <c r="T131" s="55"/>
      <c r="AT131" s="18" t="s">
        <v>153</v>
      </c>
      <c r="AU131" s="18" t="s">
        <v>90</v>
      </c>
    </row>
    <row r="132" spans="2:65" s="11" customFormat="1" ht="22.9" customHeight="1">
      <c r="B132" s="121"/>
      <c r="D132" s="122" t="s">
        <v>80</v>
      </c>
      <c r="E132" s="131" t="s">
        <v>168</v>
      </c>
      <c r="F132" s="131" t="s">
        <v>365</v>
      </c>
      <c r="I132" s="124"/>
      <c r="J132" s="132">
        <f>BK132</f>
        <v>0</v>
      </c>
      <c r="L132" s="121"/>
      <c r="M132" s="126"/>
      <c r="P132" s="127">
        <f>SUM(P133:P178)</f>
        <v>0</v>
      </c>
      <c r="R132" s="127">
        <f>SUM(R133:R178)</f>
        <v>1.0109399999999999</v>
      </c>
      <c r="T132" s="128">
        <f>SUM(T133:T178)</f>
        <v>3.2222000000000004</v>
      </c>
      <c r="AR132" s="122" t="s">
        <v>88</v>
      </c>
      <c r="AT132" s="129" t="s">
        <v>80</v>
      </c>
      <c r="AU132" s="129" t="s">
        <v>88</v>
      </c>
      <c r="AY132" s="122" t="s">
        <v>143</v>
      </c>
      <c r="BK132" s="130">
        <f>SUM(BK133:BK178)</f>
        <v>0</v>
      </c>
    </row>
    <row r="133" spans="2:65" s="1" customFormat="1" ht="24.2" customHeight="1">
      <c r="B133" s="34"/>
      <c r="C133" s="133" t="s">
        <v>198</v>
      </c>
      <c r="D133" s="133" t="s">
        <v>146</v>
      </c>
      <c r="E133" s="134" t="s">
        <v>366</v>
      </c>
      <c r="F133" s="135" t="s">
        <v>367</v>
      </c>
      <c r="G133" s="136" t="s">
        <v>149</v>
      </c>
      <c r="H133" s="137">
        <v>87</v>
      </c>
      <c r="I133" s="138"/>
      <c r="J133" s="139">
        <f>ROUND(I133*H133,2)</f>
        <v>0</v>
      </c>
      <c r="K133" s="135" t="s">
        <v>150</v>
      </c>
      <c r="L133" s="34"/>
      <c r="M133" s="140" t="s">
        <v>35</v>
      </c>
      <c r="N133" s="141" t="s">
        <v>52</v>
      </c>
      <c r="P133" s="142">
        <f>O133*H133</f>
        <v>0</v>
      </c>
      <c r="Q133" s="142">
        <v>0</v>
      </c>
      <c r="R133" s="142">
        <f>Q133*H133</f>
        <v>0</v>
      </c>
      <c r="S133" s="142">
        <v>0</v>
      </c>
      <c r="T133" s="143">
        <f>S133*H133</f>
        <v>0</v>
      </c>
      <c r="AR133" s="144" t="s">
        <v>151</v>
      </c>
      <c r="AT133" s="144" t="s">
        <v>146</v>
      </c>
      <c r="AU133" s="144" t="s">
        <v>90</v>
      </c>
      <c r="AY133" s="18" t="s">
        <v>143</v>
      </c>
      <c r="BE133" s="145">
        <f>IF(N133="základní",J133,0)</f>
        <v>0</v>
      </c>
      <c r="BF133" s="145">
        <f>IF(N133="snížená",J133,0)</f>
        <v>0</v>
      </c>
      <c r="BG133" s="145">
        <f>IF(N133="zákl. přenesená",J133,0)</f>
        <v>0</v>
      </c>
      <c r="BH133" s="145">
        <f>IF(N133="sníž. přenesená",J133,0)</f>
        <v>0</v>
      </c>
      <c r="BI133" s="145">
        <f>IF(N133="nulová",J133,0)</f>
        <v>0</v>
      </c>
      <c r="BJ133" s="18" t="s">
        <v>88</v>
      </c>
      <c r="BK133" s="145">
        <f>ROUND(I133*H133,2)</f>
        <v>0</v>
      </c>
      <c r="BL133" s="18" t="s">
        <v>151</v>
      </c>
      <c r="BM133" s="144" t="s">
        <v>368</v>
      </c>
    </row>
    <row r="134" spans="2:65" s="1" customFormat="1">
      <c r="B134" s="34"/>
      <c r="D134" s="146" t="s">
        <v>153</v>
      </c>
      <c r="F134" s="147" t="s">
        <v>369</v>
      </c>
      <c r="I134" s="148"/>
      <c r="L134" s="34"/>
      <c r="M134" s="149"/>
      <c r="T134" s="55"/>
      <c r="AT134" s="18" t="s">
        <v>153</v>
      </c>
      <c r="AU134" s="18" t="s">
        <v>90</v>
      </c>
    </row>
    <row r="135" spans="2:65" s="12" customFormat="1">
      <c r="B135" s="150"/>
      <c r="D135" s="151" t="s">
        <v>155</v>
      </c>
      <c r="E135" s="152" t="s">
        <v>35</v>
      </c>
      <c r="F135" s="153" t="s">
        <v>370</v>
      </c>
      <c r="H135" s="152" t="s">
        <v>35</v>
      </c>
      <c r="I135" s="154"/>
      <c r="L135" s="150"/>
      <c r="M135" s="155"/>
      <c r="T135" s="156"/>
      <c r="AT135" s="152" t="s">
        <v>155</v>
      </c>
      <c r="AU135" s="152" t="s">
        <v>90</v>
      </c>
      <c r="AV135" s="12" t="s">
        <v>88</v>
      </c>
      <c r="AW135" s="12" t="s">
        <v>41</v>
      </c>
      <c r="AX135" s="12" t="s">
        <v>81</v>
      </c>
      <c r="AY135" s="152" t="s">
        <v>143</v>
      </c>
    </row>
    <row r="136" spans="2:65" s="13" customFormat="1">
      <c r="B136" s="157"/>
      <c r="D136" s="151" t="s">
        <v>155</v>
      </c>
      <c r="E136" s="158" t="s">
        <v>35</v>
      </c>
      <c r="F136" s="159" t="s">
        <v>371</v>
      </c>
      <c r="H136" s="160">
        <v>87</v>
      </c>
      <c r="I136" s="161"/>
      <c r="L136" s="157"/>
      <c r="M136" s="162"/>
      <c r="T136" s="163"/>
      <c r="AT136" s="158" t="s">
        <v>155</v>
      </c>
      <c r="AU136" s="158" t="s">
        <v>90</v>
      </c>
      <c r="AV136" s="13" t="s">
        <v>90</v>
      </c>
      <c r="AW136" s="13" t="s">
        <v>41</v>
      </c>
      <c r="AX136" s="13" t="s">
        <v>88</v>
      </c>
      <c r="AY136" s="158" t="s">
        <v>143</v>
      </c>
    </row>
    <row r="137" spans="2:65" s="1" customFormat="1" ht="24.2" customHeight="1">
      <c r="B137" s="34"/>
      <c r="C137" s="133" t="s">
        <v>204</v>
      </c>
      <c r="D137" s="133" t="s">
        <v>146</v>
      </c>
      <c r="E137" s="134" t="s">
        <v>372</v>
      </c>
      <c r="F137" s="135" t="s">
        <v>373</v>
      </c>
      <c r="G137" s="136" t="s">
        <v>149</v>
      </c>
      <c r="H137" s="137">
        <v>5220</v>
      </c>
      <c r="I137" s="138"/>
      <c r="J137" s="139">
        <f>ROUND(I137*H137,2)</f>
        <v>0</v>
      </c>
      <c r="K137" s="135" t="s">
        <v>150</v>
      </c>
      <c r="L137" s="34"/>
      <c r="M137" s="140" t="s">
        <v>35</v>
      </c>
      <c r="N137" s="141" t="s">
        <v>52</v>
      </c>
      <c r="P137" s="142">
        <f>O137*H137</f>
        <v>0</v>
      </c>
      <c r="Q137" s="142">
        <v>0</v>
      </c>
      <c r="R137" s="142">
        <f>Q137*H137</f>
        <v>0</v>
      </c>
      <c r="S137" s="142">
        <v>0</v>
      </c>
      <c r="T137" s="143">
        <f>S137*H137</f>
        <v>0</v>
      </c>
      <c r="AR137" s="144" t="s">
        <v>151</v>
      </c>
      <c r="AT137" s="144" t="s">
        <v>146</v>
      </c>
      <c r="AU137" s="144" t="s">
        <v>90</v>
      </c>
      <c r="AY137" s="18" t="s">
        <v>143</v>
      </c>
      <c r="BE137" s="145">
        <f>IF(N137="základní",J137,0)</f>
        <v>0</v>
      </c>
      <c r="BF137" s="145">
        <f>IF(N137="snížená",J137,0)</f>
        <v>0</v>
      </c>
      <c r="BG137" s="145">
        <f>IF(N137="zákl. přenesená",J137,0)</f>
        <v>0</v>
      </c>
      <c r="BH137" s="145">
        <f>IF(N137="sníž. přenesená",J137,0)</f>
        <v>0</v>
      </c>
      <c r="BI137" s="145">
        <f>IF(N137="nulová",J137,0)</f>
        <v>0</v>
      </c>
      <c r="BJ137" s="18" t="s">
        <v>88</v>
      </c>
      <c r="BK137" s="145">
        <f>ROUND(I137*H137,2)</f>
        <v>0</v>
      </c>
      <c r="BL137" s="18" t="s">
        <v>151</v>
      </c>
      <c r="BM137" s="144" t="s">
        <v>374</v>
      </c>
    </row>
    <row r="138" spans="2:65" s="1" customFormat="1">
      <c r="B138" s="34"/>
      <c r="D138" s="146" t="s">
        <v>153</v>
      </c>
      <c r="F138" s="147" t="s">
        <v>375</v>
      </c>
      <c r="I138" s="148"/>
      <c r="L138" s="34"/>
      <c r="M138" s="149"/>
      <c r="T138" s="55"/>
      <c r="AT138" s="18" t="s">
        <v>153</v>
      </c>
      <c r="AU138" s="18" t="s">
        <v>90</v>
      </c>
    </row>
    <row r="139" spans="2:65" s="13" customFormat="1">
      <c r="B139" s="157"/>
      <c r="D139" s="151" t="s">
        <v>155</v>
      </c>
      <c r="F139" s="159" t="s">
        <v>376</v>
      </c>
      <c r="H139" s="160">
        <v>5220</v>
      </c>
      <c r="I139" s="161"/>
      <c r="L139" s="157"/>
      <c r="M139" s="162"/>
      <c r="T139" s="163"/>
      <c r="AT139" s="158" t="s">
        <v>155</v>
      </c>
      <c r="AU139" s="158" t="s">
        <v>90</v>
      </c>
      <c r="AV139" s="13" t="s">
        <v>90</v>
      </c>
      <c r="AW139" s="13" t="s">
        <v>4</v>
      </c>
      <c r="AX139" s="13" t="s">
        <v>88</v>
      </c>
      <c r="AY139" s="158" t="s">
        <v>143</v>
      </c>
    </row>
    <row r="140" spans="2:65" s="1" customFormat="1" ht="33" customHeight="1">
      <c r="B140" s="34"/>
      <c r="C140" s="133" t="s">
        <v>168</v>
      </c>
      <c r="D140" s="133" t="s">
        <v>146</v>
      </c>
      <c r="E140" s="134" t="s">
        <v>377</v>
      </c>
      <c r="F140" s="135" t="s">
        <v>378</v>
      </c>
      <c r="G140" s="136" t="s">
        <v>301</v>
      </c>
      <c r="H140" s="137">
        <v>1</v>
      </c>
      <c r="I140" s="138"/>
      <c r="J140" s="139">
        <f>ROUND(I140*H140,2)</f>
        <v>0</v>
      </c>
      <c r="K140" s="135" t="s">
        <v>150</v>
      </c>
      <c r="L140" s="34"/>
      <c r="M140" s="140" t="s">
        <v>35</v>
      </c>
      <c r="N140" s="141" t="s">
        <v>52</v>
      </c>
      <c r="P140" s="142">
        <f>O140*H140</f>
        <v>0</v>
      </c>
      <c r="Q140" s="142">
        <v>0</v>
      </c>
      <c r="R140" s="142">
        <f>Q140*H140</f>
        <v>0</v>
      </c>
      <c r="S140" s="142">
        <v>0</v>
      </c>
      <c r="T140" s="143">
        <f>S140*H140</f>
        <v>0</v>
      </c>
      <c r="AR140" s="144" t="s">
        <v>151</v>
      </c>
      <c r="AT140" s="144" t="s">
        <v>146</v>
      </c>
      <c r="AU140" s="144" t="s">
        <v>90</v>
      </c>
      <c r="AY140" s="18" t="s">
        <v>143</v>
      </c>
      <c r="BE140" s="145">
        <f>IF(N140="základní",J140,0)</f>
        <v>0</v>
      </c>
      <c r="BF140" s="145">
        <f>IF(N140="snížená",J140,0)</f>
        <v>0</v>
      </c>
      <c r="BG140" s="145">
        <f>IF(N140="zákl. přenesená",J140,0)</f>
        <v>0</v>
      </c>
      <c r="BH140" s="145">
        <f>IF(N140="sníž. přenesená",J140,0)</f>
        <v>0</v>
      </c>
      <c r="BI140" s="145">
        <f>IF(N140="nulová",J140,0)</f>
        <v>0</v>
      </c>
      <c r="BJ140" s="18" t="s">
        <v>88</v>
      </c>
      <c r="BK140" s="145">
        <f>ROUND(I140*H140,2)</f>
        <v>0</v>
      </c>
      <c r="BL140" s="18" t="s">
        <v>151</v>
      </c>
      <c r="BM140" s="144" t="s">
        <v>379</v>
      </c>
    </row>
    <row r="141" spans="2:65" s="1" customFormat="1">
      <c r="B141" s="34"/>
      <c r="D141" s="146" t="s">
        <v>153</v>
      </c>
      <c r="F141" s="147" t="s">
        <v>380</v>
      </c>
      <c r="I141" s="148"/>
      <c r="L141" s="34"/>
      <c r="M141" s="149"/>
      <c r="T141" s="55"/>
      <c r="AT141" s="18" t="s">
        <v>153</v>
      </c>
      <c r="AU141" s="18" t="s">
        <v>90</v>
      </c>
    </row>
    <row r="142" spans="2:65" s="1" customFormat="1" ht="24.2" customHeight="1">
      <c r="B142" s="34"/>
      <c r="C142" s="133" t="s">
        <v>214</v>
      </c>
      <c r="D142" s="133" t="s">
        <v>146</v>
      </c>
      <c r="E142" s="134" t="s">
        <v>381</v>
      </c>
      <c r="F142" s="135" t="s">
        <v>382</v>
      </c>
      <c r="G142" s="136" t="s">
        <v>149</v>
      </c>
      <c r="H142" s="137">
        <v>87</v>
      </c>
      <c r="I142" s="138"/>
      <c r="J142" s="139">
        <f>ROUND(I142*H142,2)</f>
        <v>0</v>
      </c>
      <c r="K142" s="135" t="s">
        <v>150</v>
      </c>
      <c r="L142" s="34"/>
      <c r="M142" s="140" t="s">
        <v>35</v>
      </c>
      <c r="N142" s="141" t="s">
        <v>52</v>
      </c>
      <c r="P142" s="142">
        <f>O142*H142</f>
        <v>0</v>
      </c>
      <c r="Q142" s="142">
        <v>0</v>
      </c>
      <c r="R142" s="142">
        <f>Q142*H142</f>
        <v>0</v>
      </c>
      <c r="S142" s="142">
        <v>0</v>
      </c>
      <c r="T142" s="143">
        <f>S142*H142</f>
        <v>0</v>
      </c>
      <c r="AR142" s="144" t="s">
        <v>151</v>
      </c>
      <c r="AT142" s="144" t="s">
        <v>146</v>
      </c>
      <c r="AU142" s="144" t="s">
        <v>90</v>
      </c>
      <c r="AY142" s="18" t="s">
        <v>143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8" t="s">
        <v>88</v>
      </c>
      <c r="BK142" s="145">
        <f>ROUND(I142*H142,2)</f>
        <v>0</v>
      </c>
      <c r="BL142" s="18" t="s">
        <v>151</v>
      </c>
      <c r="BM142" s="144" t="s">
        <v>383</v>
      </c>
    </row>
    <row r="143" spans="2:65" s="1" customFormat="1">
      <c r="B143" s="34"/>
      <c r="D143" s="146" t="s">
        <v>153</v>
      </c>
      <c r="F143" s="147" t="s">
        <v>384</v>
      </c>
      <c r="I143" s="148"/>
      <c r="L143" s="34"/>
      <c r="M143" s="149"/>
      <c r="T143" s="55"/>
      <c r="AT143" s="18" t="s">
        <v>153</v>
      </c>
      <c r="AU143" s="18" t="s">
        <v>90</v>
      </c>
    </row>
    <row r="144" spans="2:65" s="1" customFormat="1" ht="24.2" customHeight="1">
      <c r="B144" s="34"/>
      <c r="C144" s="133" t="s">
        <v>221</v>
      </c>
      <c r="D144" s="133" t="s">
        <v>146</v>
      </c>
      <c r="E144" s="134" t="s">
        <v>385</v>
      </c>
      <c r="F144" s="135" t="s">
        <v>386</v>
      </c>
      <c r="G144" s="136" t="s">
        <v>149</v>
      </c>
      <c r="H144" s="137">
        <v>46</v>
      </c>
      <c r="I144" s="138"/>
      <c r="J144" s="139">
        <f>ROUND(I144*H144,2)</f>
        <v>0</v>
      </c>
      <c r="K144" s="135" t="s">
        <v>150</v>
      </c>
      <c r="L144" s="34"/>
      <c r="M144" s="140" t="s">
        <v>35</v>
      </c>
      <c r="N144" s="141" t="s">
        <v>52</v>
      </c>
      <c r="P144" s="142">
        <f>O144*H144</f>
        <v>0</v>
      </c>
      <c r="Q144" s="142">
        <v>0</v>
      </c>
      <c r="R144" s="142">
        <f>Q144*H144</f>
        <v>0</v>
      </c>
      <c r="S144" s="142">
        <v>0.05</v>
      </c>
      <c r="T144" s="143">
        <f>S144*H144</f>
        <v>2.3000000000000003</v>
      </c>
      <c r="AR144" s="144" t="s">
        <v>151</v>
      </c>
      <c r="AT144" s="144" t="s">
        <v>146</v>
      </c>
      <c r="AU144" s="144" t="s">
        <v>90</v>
      </c>
      <c r="AY144" s="18" t="s">
        <v>143</v>
      </c>
      <c r="BE144" s="145">
        <f>IF(N144="základní",J144,0)</f>
        <v>0</v>
      </c>
      <c r="BF144" s="145">
        <f>IF(N144="snížená",J144,0)</f>
        <v>0</v>
      </c>
      <c r="BG144" s="145">
        <f>IF(N144="zákl. přenesená",J144,0)</f>
        <v>0</v>
      </c>
      <c r="BH144" s="145">
        <f>IF(N144="sníž. přenesená",J144,0)</f>
        <v>0</v>
      </c>
      <c r="BI144" s="145">
        <f>IF(N144="nulová",J144,0)</f>
        <v>0</v>
      </c>
      <c r="BJ144" s="18" t="s">
        <v>88</v>
      </c>
      <c r="BK144" s="145">
        <f>ROUND(I144*H144,2)</f>
        <v>0</v>
      </c>
      <c r="BL144" s="18" t="s">
        <v>151</v>
      </c>
      <c r="BM144" s="144" t="s">
        <v>387</v>
      </c>
    </row>
    <row r="145" spans="2:65" s="1" customFormat="1">
      <c r="B145" s="34"/>
      <c r="D145" s="146" t="s">
        <v>153</v>
      </c>
      <c r="F145" s="147" t="s">
        <v>388</v>
      </c>
      <c r="I145" s="148"/>
      <c r="L145" s="34"/>
      <c r="M145" s="149"/>
      <c r="T145" s="55"/>
      <c r="AT145" s="18" t="s">
        <v>153</v>
      </c>
      <c r="AU145" s="18" t="s">
        <v>90</v>
      </c>
    </row>
    <row r="146" spans="2:65" s="12" customFormat="1">
      <c r="B146" s="150"/>
      <c r="D146" s="151" t="s">
        <v>155</v>
      </c>
      <c r="E146" s="152" t="s">
        <v>35</v>
      </c>
      <c r="F146" s="153" t="s">
        <v>349</v>
      </c>
      <c r="H146" s="152" t="s">
        <v>35</v>
      </c>
      <c r="I146" s="154"/>
      <c r="L146" s="150"/>
      <c r="M146" s="155"/>
      <c r="T146" s="156"/>
      <c r="AT146" s="152" t="s">
        <v>155</v>
      </c>
      <c r="AU146" s="152" t="s">
        <v>90</v>
      </c>
      <c r="AV146" s="12" t="s">
        <v>88</v>
      </c>
      <c r="AW146" s="12" t="s">
        <v>41</v>
      </c>
      <c r="AX146" s="12" t="s">
        <v>81</v>
      </c>
      <c r="AY146" s="152" t="s">
        <v>143</v>
      </c>
    </row>
    <row r="147" spans="2:65" s="12" customFormat="1">
      <c r="B147" s="150"/>
      <c r="D147" s="151" t="s">
        <v>155</v>
      </c>
      <c r="E147" s="152" t="s">
        <v>35</v>
      </c>
      <c r="F147" s="153" t="s">
        <v>350</v>
      </c>
      <c r="H147" s="152" t="s">
        <v>35</v>
      </c>
      <c r="I147" s="154"/>
      <c r="L147" s="150"/>
      <c r="M147" s="155"/>
      <c r="T147" s="156"/>
      <c r="AT147" s="152" t="s">
        <v>155</v>
      </c>
      <c r="AU147" s="152" t="s">
        <v>90</v>
      </c>
      <c r="AV147" s="12" t="s">
        <v>88</v>
      </c>
      <c r="AW147" s="12" t="s">
        <v>41</v>
      </c>
      <c r="AX147" s="12" t="s">
        <v>81</v>
      </c>
      <c r="AY147" s="152" t="s">
        <v>143</v>
      </c>
    </row>
    <row r="148" spans="2:65" s="12" customFormat="1">
      <c r="B148" s="150"/>
      <c r="D148" s="151" t="s">
        <v>155</v>
      </c>
      <c r="E148" s="152" t="s">
        <v>35</v>
      </c>
      <c r="F148" s="153" t="s">
        <v>351</v>
      </c>
      <c r="H148" s="152" t="s">
        <v>35</v>
      </c>
      <c r="I148" s="154"/>
      <c r="L148" s="150"/>
      <c r="M148" s="155"/>
      <c r="T148" s="156"/>
      <c r="AT148" s="152" t="s">
        <v>155</v>
      </c>
      <c r="AU148" s="152" t="s">
        <v>90</v>
      </c>
      <c r="AV148" s="12" t="s">
        <v>88</v>
      </c>
      <c r="AW148" s="12" t="s">
        <v>41</v>
      </c>
      <c r="AX148" s="12" t="s">
        <v>81</v>
      </c>
      <c r="AY148" s="152" t="s">
        <v>143</v>
      </c>
    </row>
    <row r="149" spans="2:65" s="12" customFormat="1">
      <c r="B149" s="150"/>
      <c r="D149" s="151" t="s">
        <v>155</v>
      </c>
      <c r="E149" s="152" t="s">
        <v>35</v>
      </c>
      <c r="F149" s="153" t="s">
        <v>352</v>
      </c>
      <c r="H149" s="152" t="s">
        <v>35</v>
      </c>
      <c r="I149" s="154"/>
      <c r="L149" s="150"/>
      <c r="M149" s="155"/>
      <c r="T149" s="156"/>
      <c r="AT149" s="152" t="s">
        <v>155</v>
      </c>
      <c r="AU149" s="152" t="s">
        <v>90</v>
      </c>
      <c r="AV149" s="12" t="s">
        <v>88</v>
      </c>
      <c r="AW149" s="12" t="s">
        <v>41</v>
      </c>
      <c r="AX149" s="12" t="s">
        <v>81</v>
      </c>
      <c r="AY149" s="152" t="s">
        <v>143</v>
      </c>
    </row>
    <row r="150" spans="2:65" s="13" customFormat="1">
      <c r="B150" s="157"/>
      <c r="D150" s="151" t="s">
        <v>155</v>
      </c>
      <c r="E150" s="158" t="s">
        <v>35</v>
      </c>
      <c r="F150" s="159" t="s">
        <v>353</v>
      </c>
      <c r="H150" s="160">
        <v>31</v>
      </c>
      <c r="I150" s="161"/>
      <c r="L150" s="157"/>
      <c r="M150" s="162"/>
      <c r="T150" s="163"/>
      <c r="AT150" s="158" t="s">
        <v>155</v>
      </c>
      <c r="AU150" s="158" t="s">
        <v>90</v>
      </c>
      <c r="AV150" s="13" t="s">
        <v>90</v>
      </c>
      <c r="AW150" s="13" t="s">
        <v>41</v>
      </c>
      <c r="AX150" s="13" t="s">
        <v>81</v>
      </c>
      <c r="AY150" s="158" t="s">
        <v>143</v>
      </c>
    </row>
    <row r="151" spans="2:65" s="12" customFormat="1">
      <c r="B151" s="150"/>
      <c r="D151" s="151" t="s">
        <v>155</v>
      </c>
      <c r="E151" s="152" t="s">
        <v>35</v>
      </c>
      <c r="F151" s="153" t="s">
        <v>354</v>
      </c>
      <c r="H151" s="152" t="s">
        <v>35</v>
      </c>
      <c r="I151" s="154"/>
      <c r="L151" s="150"/>
      <c r="M151" s="155"/>
      <c r="T151" s="156"/>
      <c r="AT151" s="152" t="s">
        <v>155</v>
      </c>
      <c r="AU151" s="152" t="s">
        <v>90</v>
      </c>
      <c r="AV151" s="12" t="s">
        <v>88</v>
      </c>
      <c r="AW151" s="12" t="s">
        <v>41</v>
      </c>
      <c r="AX151" s="12" t="s">
        <v>81</v>
      </c>
      <c r="AY151" s="152" t="s">
        <v>143</v>
      </c>
    </row>
    <row r="152" spans="2:65" s="13" customFormat="1">
      <c r="B152" s="157"/>
      <c r="D152" s="151" t="s">
        <v>155</v>
      </c>
      <c r="E152" s="158" t="s">
        <v>35</v>
      </c>
      <c r="F152" s="159" t="s">
        <v>246</v>
      </c>
      <c r="H152" s="160">
        <v>15</v>
      </c>
      <c r="I152" s="161"/>
      <c r="L152" s="157"/>
      <c r="M152" s="162"/>
      <c r="T152" s="163"/>
      <c r="AT152" s="158" t="s">
        <v>155</v>
      </c>
      <c r="AU152" s="158" t="s">
        <v>90</v>
      </c>
      <c r="AV152" s="13" t="s">
        <v>90</v>
      </c>
      <c r="AW152" s="13" t="s">
        <v>41</v>
      </c>
      <c r="AX152" s="13" t="s">
        <v>81</v>
      </c>
      <c r="AY152" s="158" t="s">
        <v>143</v>
      </c>
    </row>
    <row r="153" spans="2:65" s="15" customFormat="1">
      <c r="B153" s="175"/>
      <c r="D153" s="151" t="s">
        <v>155</v>
      </c>
      <c r="E153" s="176" t="s">
        <v>35</v>
      </c>
      <c r="F153" s="177" t="s">
        <v>355</v>
      </c>
      <c r="H153" s="178">
        <v>46</v>
      </c>
      <c r="I153" s="179"/>
      <c r="L153" s="175"/>
      <c r="M153" s="180"/>
      <c r="T153" s="181"/>
      <c r="AT153" s="176" t="s">
        <v>155</v>
      </c>
      <c r="AU153" s="176" t="s">
        <v>90</v>
      </c>
      <c r="AV153" s="15" t="s">
        <v>174</v>
      </c>
      <c r="AW153" s="15" t="s">
        <v>41</v>
      </c>
      <c r="AX153" s="15" t="s">
        <v>81</v>
      </c>
      <c r="AY153" s="176" t="s">
        <v>143</v>
      </c>
    </row>
    <row r="154" spans="2:65" s="14" customFormat="1">
      <c r="B154" s="164"/>
      <c r="D154" s="151" t="s">
        <v>155</v>
      </c>
      <c r="E154" s="165" t="s">
        <v>35</v>
      </c>
      <c r="F154" s="166" t="s">
        <v>167</v>
      </c>
      <c r="H154" s="167">
        <v>46</v>
      </c>
      <c r="I154" s="168"/>
      <c r="L154" s="164"/>
      <c r="M154" s="169"/>
      <c r="T154" s="170"/>
      <c r="AT154" s="165" t="s">
        <v>155</v>
      </c>
      <c r="AU154" s="165" t="s">
        <v>90</v>
      </c>
      <c r="AV154" s="14" t="s">
        <v>151</v>
      </c>
      <c r="AW154" s="14" t="s">
        <v>41</v>
      </c>
      <c r="AX154" s="14" t="s">
        <v>88</v>
      </c>
      <c r="AY154" s="165" t="s">
        <v>143</v>
      </c>
    </row>
    <row r="155" spans="2:65" s="1" customFormat="1" ht="24.2" customHeight="1">
      <c r="B155" s="34"/>
      <c r="C155" s="133" t="s">
        <v>8</v>
      </c>
      <c r="D155" s="133" t="s">
        <v>146</v>
      </c>
      <c r="E155" s="134" t="s">
        <v>175</v>
      </c>
      <c r="F155" s="135" t="s">
        <v>176</v>
      </c>
      <c r="G155" s="136" t="s">
        <v>149</v>
      </c>
      <c r="H155" s="137">
        <v>87</v>
      </c>
      <c r="I155" s="138"/>
      <c r="J155" s="139">
        <f>ROUND(I155*H155,2)</f>
        <v>0</v>
      </c>
      <c r="K155" s="135" t="s">
        <v>150</v>
      </c>
      <c r="L155" s="34"/>
      <c r="M155" s="140" t="s">
        <v>35</v>
      </c>
      <c r="N155" s="141" t="s">
        <v>52</v>
      </c>
      <c r="P155" s="142">
        <f>O155*H155</f>
        <v>0</v>
      </c>
      <c r="Q155" s="142">
        <v>0</v>
      </c>
      <c r="R155" s="142">
        <f>Q155*H155</f>
        <v>0</v>
      </c>
      <c r="S155" s="142">
        <v>1.06E-2</v>
      </c>
      <c r="T155" s="143">
        <f>S155*H155</f>
        <v>0.92220000000000002</v>
      </c>
      <c r="AR155" s="144" t="s">
        <v>151</v>
      </c>
      <c r="AT155" s="144" t="s">
        <v>146</v>
      </c>
      <c r="AU155" s="144" t="s">
        <v>90</v>
      </c>
      <c r="AY155" s="18" t="s">
        <v>143</v>
      </c>
      <c r="BE155" s="145">
        <f>IF(N155="základní",J155,0)</f>
        <v>0</v>
      </c>
      <c r="BF155" s="145">
        <f>IF(N155="snížená",J155,0)</f>
        <v>0</v>
      </c>
      <c r="BG155" s="145">
        <f>IF(N155="zákl. přenesená",J155,0)</f>
        <v>0</v>
      </c>
      <c r="BH155" s="145">
        <f>IF(N155="sníž. přenesená",J155,0)</f>
        <v>0</v>
      </c>
      <c r="BI155" s="145">
        <f>IF(N155="nulová",J155,0)</f>
        <v>0</v>
      </c>
      <c r="BJ155" s="18" t="s">
        <v>88</v>
      </c>
      <c r="BK155" s="145">
        <f>ROUND(I155*H155,2)</f>
        <v>0</v>
      </c>
      <c r="BL155" s="18" t="s">
        <v>151</v>
      </c>
      <c r="BM155" s="144" t="s">
        <v>177</v>
      </c>
    </row>
    <row r="156" spans="2:65" s="1" customFormat="1">
      <c r="B156" s="34"/>
      <c r="D156" s="146" t="s">
        <v>153</v>
      </c>
      <c r="F156" s="147" t="s">
        <v>178</v>
      </c>
      <c r="I156" s="148"/>
      <c r="L156" s="34"/>
      <c r="M156" s="149"/>
      <c r="T156" s="55"/>
      <c r="AT156" s="18" t="s">
        <v>153</v>
      </c>
      <c r="AU156" s="18" t="s">
        <v>90</v>
      </c>
    </row>
    <row r="157" spans="2:65" s="12" customFormat="1">
      <c r="B157" s="150"/>
      <c r="D157" s="151" t="s">
        <v>155</v>
      </c>
      <c r="E157" s="152" t="s">
        <v>35</v>
      </c>
      <c r="F157" s="153" t="s">
        <v>349</v>
      </c>
      <c r="H157" s="152" t="s">
        <v>35</v>
      </c>
      <c r="I157" s="154"/>
      <c r="L157" s="150"/>
      <c r="M157" s="155"/>
      <c r="T157" s="156"/>
      <c r="AT157" s="152" t="s">
        <v>155</v>
      </c>
      <c r="AU157" s="152" t="s">
        <v>90</v>
      </c>
      <c r="AV157" s="12" t="s">
        <v>88</v>
      </c>
      <c r="AW157" s="12" t="s">
        <v>41</v>
      </c>
      <c r="AX157" s="12" t="s">
        <v>81</v>
      </c>
      <c r="AY157" s="152" t="s">
        <v>143</v>
      </c>
    </row>
    <row r="158" spans="2:65" s="12" customFormat="1">
      <c r="B158" s="150"/>
      <c r="D158" s="151" t="s">
        <v>155</v>
      </c>
      <c r="E158" s="152" t="s">
        <v>35</v>
      </c>
      <c r="F158" s="153" t="s">
        <v>350</v>
      </c>
      <c r="H158" s="152" t="s">
        <v>35</v>
      </c>
      <c r="I158" s="154"/>
      <c r="L158" s="150"/>
      <c r="M158" s="155"/>
      <c r="T158" s="156"/>
      <c r="AT158" s="152" t="s">
        <v>155</v>
      </c>
      <c r="AU158" s="152" t="s">
        <v>90</v>
      </c>
      <c r="AV158" s="12" t="s">
        <v>88</v>
      </c>
      <c r="AW158" s="12" t="s">
        <v>41</v>
      </c>
      <c r="AX158" s="12" t="s">
        <v>81</v>
      </c>
      <c r="AY158" s="152" t="s">
        <v>143</v>
      </c>
    </row>
    <row r="159" spans="2:65" s="12" customFormat="1">
      <c r="B159" s="150"/>
      <c r="D159" s="151" t="s">
        <v>155</v>
      </c>
      <c r="E159" s="152" t="s">
        <v>35</v>
      </c>
      <c r="F159" s="153" t="s">
        <v>351</v>
      </c>
      <c r="H159" s="152" t="s">
        <v>35</v>
      </c>
      <c r="I159" s="154"/>
      <c r="L159" s="150"/>
      <c r="M159" s="155"/>
      <c r="T159" s="156"/>
      <c r="AT159" s="152" t="s">
        <v>155</v>
      </c>
      <c r="AU159" s="152" t="s">
        <v>90</v>
      </c>
      <c r="AV159" s="12" t="s">
        <v>88</v>
      </c>
      <c r="AW159" s="12" t="s">
        <v>41</v>
      </c>
      <c r="AX159" s="12" t="s">
        <v>81</v>
      </c>
      <c r="AY159" s="152" t="s">
        <v>143</v>
      </c>
    </row>
    <row r="160" spans="2:65" s="12" customFormat="1">
      <c r="B160" s="150"/>
      <c r="D160" s="151" t="s">
        <v>155</v>
      </c>
      <c r="E160" s="152" t="s">
        <v>35</v>
      </c>
      <c r="F160" s="153" t="s">
        <v>352</v>
      </c>
      <c r="H160" s="152" t="s">
        <v>35</v>
      </c>
      <c r="I160" s="154"/>
      <c r="L160" s="150"/>
      <c r="M160" s="155"/>
      <c r="T160" s="156"/>
      <c r="AT160" s="152" t="s">
        <v>155</v>
      </c>
      <c r="AU160" s="152" t="s">
        <v>90</v>
      </c>
      <c r="AV160" s="12" t="s">
        <v>88</v>
      </c>
      <c r="AW160" s="12" t="s">
        <v>41</v>
      </c>
      <c r="AX160" s="12" t="s">
        <v>81</v>
      </c>
      <c r="AY160" s="152" t="s">
        <v>143</v>
      </c>
    </row>
    <row r="161" spans="2:65" s="13" customFormat="1">
      <c r="B161" s="157"/>
      <c r="D161" s="151" t="s">
        <v>155</v>
      </c>
      <c r="E161" s="158" t="s">
        <v>35</v>
      </c>
      <c r="F161" s="159" t="s">
        <v>353</v>
      </c>
      <c r="H161" s="160">
        <v>31</v>
      </c>
      <c r="I161" s="161"/>
      <c r="L161" s="157"/>
      <c r="M161" s="162"/>
      <c r="T161" s="163"/>
      <c r="AT161" s="158" t="s">
        <v>155</v>
      </c>
      <c r="AU161" s="158" t="s">
        <v>90</v>
      </c>
      <c r="AV161" s="13" t="s">
        <v>90</v>
      </c>
      <c r="AW161" s="13" t="s">
        <v>41</v>
      </c>
      <c r="AX161" s="13" t="s">
        <v>81</v>
      </c>
      <c r="AY161" s="158" t="s">
        <v>143</v>
      </c>
    </row>
    <row r="162" spans="2:65" s="12" customFormat="1">
      <c r="B162" s="150"/>
      <c r="D162" s="151" t="s">
        <v>155</v>
      </c>
      <c r="E162" s="152" t="s">
        <v>35</v>
      </c>
      <c r="F162" s="153" t="s">
        <v>354</v>
      </c>
      <c r="H162" s="152" t="s">
        <v>35</v>
      </c>
      <c r="I162" s="154"/>
      <c r="L162" s="150"/>
      <c r="M162" s="155"/>
      <c r="T162" s="156"/>
      <c r="AT162" s="152" t="s">
        <v>155</v>
      </c>
      <c r="AU162" s="152" t="s">
        <v>90</v>
      </c>
      <c r="AV162" s="12" t="s">
        <v>88</v>
      </c>
      <c r="AW162" s="12" t="s">
        <v>41</v>
      </c>
      <c r="AX162" s="12" t="s">
        <v>81</v>
      </c>
      <c r="AY162" s="152" t="s">
        <v>143</v>
      </c>
    </row>
    <row r="163" spans="2:65" s="13" customFormat="1">
      <c r="B163" s="157"/>
      <c r="D163" s="151" t="s">
        <v>155</v>
      </c>
      <c r="E163" s="158" t="s">
        <v>35</v>
      </c>
      <c r="F163" s="159" t="s">
        <v>246</v>
      </c>
      <c r="H163" s="160">
        <v>15</v>
      </c>
      <c r="I163" s="161"/>
      <c r="L163" s="157"/>
      <c r="M163" s="162"/>
      <c r="T163" s="163"/>
      <c r="AT163" s="158" t="s">
        <v>155</v>
      </c>
      <c r="AU163" s="158" t="s">
        <v>90</v>
      </c>
      <c r="AV163" s="13" t="s">
        <v>90</v>
      </c>
      <c r="AW163" s="13" t="s">
        <v>41</v>
      </c>
      <c r="AX163" s="13" t="s">
        <v>81</v>
      </c>
      <c r="AY163" s="158" t="s">
        <v>143</v>
      </c>
    </row>
    <row r="164" spans="2:65" s="15" customFormat="1">
      <c r="B164" s="175"/>
      <c r="D164" s="151" t="s">
        <v>155</v>
      </c>
      <c r="E164" s="176" t="s">
        <v>35</v>
      </c>
      <c r="F164" s="177" t="s">
        <v>355</v>
      </c>
      <c r="H164" s="178">
        <v>46</v>
      </c>
      <c r="I164" s="179"/>
      <c r="L164" s="175"/>
      <c r="M164" s="180"/>
      <c r="T164" s="181"/>
      <c r="AT164" s="176" t="s">
        <v>155</v>
      </c>
      <c r="AU164" s="176" t="s">
        <v>90</v>
      </c>
      <c r="AV164" s="15" t="s">
        <v>174</v>
      </c>
      <c r="AW164" s="15" t="s">
        <v>41</v>
      </c>
      <c r="AX164" s="15" t="s">
        <v>81</v>
      </c>
      <c r="AY164" s="176" t="s">
        <v>143</v>
      </c>
    </row>
    <row r="165" spans="2:65" s="12" customFormat="1">
      <c r="B165" s="150"/>
      <c r="D165" s="151" t="s">
        <v>155</v>
      </c>
      <c r="E165" s="152" t="s">
        <v>35</v>
      </c>
      <c r="F165" s="153" t="s">
        <v>356</v>
      </c>
      <c r="H165" s="152" t="s">
        <v>35</v>
      </c>
      <c r="I165" s="154"/>
      <c r="L165" s="150"/>
      <c r="M165" s="155"/>
      <c r="T165" s="156"/>
      <c r="AT165" s="152" t="s">
        <v>155</v>
      </c>
      <c r="AU165" s="152" t="s">
        <v>90</v>
      </c>
      <c r="AV165" s="12" t="s">
        <v>88</v>
      </c>
      <c r="AW165" s="12" t="s">
        <v>41</v>
      </c>
      <c r="AX165" s="12" t="s">
        <v>81</v>
      </c>
      <c r="AY165" s="152" t="s">
        <v>143</v>
      </c>
    </row>
    <row r="166" spans="2:65" s="12" customFormat="1">
      <c r="B166" s="150"/>
      <c r="D166" s="151" t="s">
        <v>155</v>
      </c>
      <c r="E166" s="152" t="s">
        <v>35</v>
      </c>
      <c r="F166" s="153" t="s">
        <v>357</v>
      </c>
      <c r="H166" s="152" t="s">
        <v>35</v>
      </c>
      <c r="I166" s="154"/>
      <c r="L166" s="150"/>
      <c r="M166" s="155"/>
      <c r="T166" s="156"/>
      <c r="AT166" s="152" t="s">
        <v>155</v>
      </c>
      <c r="AU166" s="152" t="s">
        <v>90</v>
      </c>
      <c r="AV166" s="12" t="s">
        <v>88</v>
      </c>
      <c r="AW166" s="12" t="s">
        <v>41</v>
      </c>
      <c r="AX166" s="12" t="s">
        <v>81</v>
      </c>
      <c r="AY166" s="152" t="s">
        <v>143</v>
      </c>
    </row>
    <row r="167" spans="2:65" s="12" customFormat="1">
      <c r="B167" s="150"/>
      <c r="D167" s="151" t="s">
        <v>155</v>
      </c>
      <c r="E167" s="152" t="s">
        <v>35</v>
      </c>
      <c r="F167" s="153" t="s">
        <v>358</v>
      </c>
      <c r="H167" s="152" t="s">
        <v>35</v>
      </c>
      <c r="I167" s="154"/>
      <c r="L167" s="150"/>
      <c r="M167" s="155"/>
      <c r="T167" s="156"/>
      <c r="AT167" s="152" t="s">
        <v>155</v>
      </c>
      <c r="AU167" s="152" t="s">
        <v>90</v>
      </c>
      <c r="AV167" s="12" t="s">
        <v>88</v>
      </c>
      <c r="AW167" s="12" t="s">
        <v>41</v>
      </c>
      <c r="AX167" s="12" t="s">
        <v>81</v>
      </c>
      <c r="AY167" s="152" t="s">
        <v>143</v>
      </c>
    </row>
    <row r="168" spans="2:65" s="12" customFormat="1">
      <c r="B168" s="150"/>
      <c r="D168" s="151" t="s">
        <v>155</v>
      </c>
      <c r="E168" s="152" t="s">
        <v>35</v>
      </c>
      <c r="F168" s="153" t="s">
        <v>359</v>
      </c>
      <c r="H168" s="152" t="s">
        <v>35</v>
      </c>
      <c r="I168" s="154"/>
      <c r="L168" s="150"/>
      <c r="M168" s="155"/>
      <c r="T168" s="156"/>
      <c r="AT168" s="152" t="s">
        <v>155</v>
      </c>
      <c r="AU168" s="152" t="s">
        <v>90</v>
      </c>
      <c r="AV168" s="12" t="s">
        <v>88</v>
      </c>
      <c r="AW168" s="12" t="s">
        <v>41</v>
      </c>
      <c r="AX168" s="12" t="s">
        <v>81</v>
      </c>
      <c r="AY168" s="152" t="s">
        <v>143</v>
      </c>
    </row>
    <row r="169" spans="2:65" s="13" customFormat="1">
      <c r="B169" s="157"/>
      <c r="D169" s="151" t="s">
        <v>155</v>
      </c>
      <c r="E169" s="158" t="s">
        <v>35</v>
      </c>
      <c r="F169" s="159" t="s">
        <v>360</v>
      </c>
      <c r="H169" s="160">
        <v>41</v>
      </c>
      <c r="I169" s="161"/>
      <c r="L169" s="157"/>
      <c r="M169" s="162"/>
      <c r="T169" s="163"/>
      <c r="AT169" s="158" t="s">
        <v>155</v>
      </c>
      <c r="AU169" s="158" t="s">
        <v>90</v>
      </c>
      <c r="AV169" s="13" t="s">
        <v>90</v>
      </c>
      <c r="AW169" s="13" t="s">
        <v>41</v>
      </c>
      <c r="AX169" s="13" t="s">
        <v>81</v>
      </c>
      <c r="AY169" s="158" t="s">
        <v>143</v>
      </c>
    </row>
    <row r="170" spans="2:65" s="15" customFormat="1">
      <c r="B170" s="175"/>
      <c r="D170" s="151" t="s">
        <v>155</v>
      </c>
      <c r="E170" s="176" t="s">
        <v>35</v>
      </c>
      <c r="F170" s="177" t="s">
        <v>355</v>
      </c>
      <c r="H170" s="178">
        <v>41</v>
      </c>
      <c r="I170" s="179"/>
      <c r="L170" s="175"/>
      <c r="M170" s="180"/>
      <c r="T170" s="181"/>
      <c r="AT170" s="176" t="s">
        <v>155</v>
      </c>
      <c r="AU170" s="176" t="s">
        <v>90</v>
      </c>
      <c r="AV170" s="15" t="s">
        <v>174</v>
      </c>
      <c r="AW170" s="15" t="s">
        <v>41</v>
      </c>
      <c r="AX170" s="15" t="s">
        <v>81</v>
      </c>
      <c r="AY170" s="176" t="s">
        <v>143</v>
      </c>
    </row>
    <row r="171" spans="2:65" s="14" customFormat="1">
      <c r="B171" s="164"/>
      <c r="D171" s="151" t="s">
        <v>155</v>
      </c>
      <c r="E171" s="165" t="s">
        <v>35</v>
      </c>
      <c r="F171" s="166" t="s">
        <v>167</v>
      </c>
      <c r="H171" s="167">
        <v>87</v>
      </c>
      <c r="I171" s="168"/>
      <c r="L171" s="164"/>
      <c r="M171" s="169"/>
      <c r="T171" s="170"/>
      <c r="AT171" s="165" t="s">
        <v>155</v>
      </c>
      <c r="AU171" s="165" t="s">
        <v>90</v>
      </c>
      <c r="AV171" s="14" t="s">
        <v>151</v>
      </c>
      <c r="AW171" s="14" t="s">
        <v>41</v>
      </c>
      <c r="AX171" s="14" t="s">
        <v>88</v>
      </c>
      <c r="AY171" s="165" t="s">
        <v>143</v>
      </c>
    </row>
    <row r="172" spans="2:65" s="1" customFormat="1" ht="21.75" customHeight="1">
      <c r="B172" s="34"/>
      <c r="C172" s="133" t="s">
        <v>234</v>
      </c>
      <c r="D172" s="133" t="s">
        <v>146</v>
      </c>
      <c r="E172" s="134" t="s">
        <v>179</v>
      </c>
      <c r="F172" s="135" t="s">
        <v>180</v>
      </c>
      <c r="G172" s="136" t="s">
        <v>149</v>
      </c>
      <c r="H172" s="137">
        <v>87</v>
      </c>
      <c r="I172" s="138"/>
      <c r="J172" s="139">
        <f>ROUND(I172*H172,2)</f>
        <v>0</v>
      </c>
      <c r="K172" s="135" t="s">
        <v>150</v>
      </c>
      <c r="L172" s="34"/>
      <c r="M172" s="140" t="s">
        <v>35</v>
      </c>
      <c r="N172" s="141" t="s">
        <v>52</v>
      </c>
      <c r="P172" s="142">
        <f>O172*H172</f>
        <v>0</v>
      </c>
      <c r="Q172" s="142">
        <v>1.162E-2</v>
      </c>
      <c r="R172" s="142">
        <f>Q172*H172</f>
        <v>1.0109399999999999</v>
      </c>
      <c r="S172" s="142">
        <v>0</v>
      </c>
      <c r="T172" s="143">
        <f>S172*H172</f>
        <v>0</v>
      </c>
      <c r="AR172" s="144" t="s">
        <v>151</v>
      </c>
      <c r="AT172" s="144" t="s">
        <v>146</v>
      </c>
      <c r="AU172" s="144" t="s">
        <v>90</v>
      </c>
      <c r="AY172" s="18" t="s">
        <v>143</v>
      </c>
      <c r="BE172" s="145">
        <f>IF(N172="základní",J172,0)</f>
        <v>0</v>
      </c>
      <c r="BF172" s="145">
        <f>IF(N172="snížená",J172,0)</f>
        <v>0</v>
      </c>
      <c r="BG172" s="145">
        <f>IF(N172="zákl. přenesená",J172,0)</f>
        <v>0</v>
      </c>
      <c r="BH172" s="145">
        <f>IF(N172="sníž. přenesená",J172,0)</f>
        <v>0</v>
      </c>
      <c r="BI172" s="145">
        <f>IF(N172="nulová",J172,0)</f>
        <v>0</v>
      </c>
      <c r="BJ172" s="18" t="s">
        <v>88</v>
      </c>
      <c r="BK172" s="145">
        <f>ROUND(I172*H172,2)</f>
        <v>0</v>
      </c>
      <c r="BL172" s="18" t="s">
        <v>151</v>
      </c>
      <c r="BM172" s="144" t="s">
        <v>181</v>
      </c>
    </row>
    <row r="173" spans="2:65" s="1" customFormat="1">
      <c r="B173" s="34"/>
      <c r="D173" s="146" t="s">
        <v>153</v>
      </c>
      <c r="F173" s="147" t="s">
        <v>182</v>
      </c>
      <c r="I173" s="148"/>
      <c r="L173" s="34"/>
      <c r="M173" s="149"/>
      <c r="T173" s="55"/>
      <c r="AT173" s="18" t="s">
        <v>153</v>
      </c>
      <c r="AU173" s="18" t="s">
        <v>90</v>
      </c>
    </row>
    <row r="174" spans="2:65" s="1" customFormat="1" ht="16.5" customHeight="1">
      <c r="B174" s="34"/>
      <c r="C174" s="133" t="s">
        <v>160</v>
      </c>
      <c r="D174" s="133" t="s">
        <v>146</v>
      </c>
      <c r="E174" s="134" t="s">
        <v>389</v>
      </c>
      <c r="F174" s="135" t="s">
        <v>390</v>
      </c>
      <c r="G174" s="136" t="s">
        <v>149</v>
      </c>
      <c r="H174" s="137">
        <v>87</v>
      </c>
      <c r="I174" s="138"/>
      <c r="J174" s="139">
        <f>ROUND(I174*H174,2)</f>
        <v>0</v>
      </c>
      <c r="K174" s="135" t="s">
        <v>150</v>
      </c>
      <c r="L174" s="34"/>
      <c r="M174" s="140" t="s">
        <v>35</v>
      </c>
      <c r="N174" s="141" t="s">
        <v>52</v>
      </c>
      <c r="P174" s="142">
        <f>O174*H174</f>
        <v>0</v>
      </c>
      <c r="Q174" s="142">
        <v>0</v>
      </c>
      <c r="R174" s="142">
        <f>Q174*H174</f>
        <v>0</v>
      </c>
      <c r="S174" s="142">
        <v>0</v>
      </c>
      <c r="T174" s="143">
        <f>S174*H174</f>
        <v>0</v>
      </c>
      <c r="AR174" s="144" t="s">
        <v>151</v>
      </c>
      <c r="AT174" s="144" t="s">
        <v>146</v>
      </c>
      <c r="AU174" s="144" t="s">
        <v>90</v>
      </c>
      <c r="AY174" s="18" t="s">
        <v>143</v>
      </c>
      <c r="BE174" s="145">
        <f>IF(N174="základní",J174,0)</f>
        <v>0</v>
      </c>
      <c r="BF174" s="145">
        <f>IF(N174="snížená",J174,0)</f>
        <v>0</v>
      </c>
      <c r="BG174" s="145">
        <f>IF(N174="zákl. přenesená",J174,0)</f>
        <v>0</v>
      </c>
      <c r="BH174" s="145">
        <f>IF(N174="sníž. přenesená",J174,0)</f>
        <v>0</v>
      </c>
      <c r="BI174" s="145">
        <f>IF(N174="nulová",J174,0)</f>
        <v>0</v>
      </c>
      <c r="BJ174" s="18" t="s">
        <v>88</v>
      </c>
      <c r="BK174" s="145">
        <f>ROUND(I174*H174,2)</f>
        <v>0</v>
      </c>
      <c r="BL174" s="18" t="s">
        <v>151</v>
      </c>
      <c r="BM174" s="144" t="s">
        <v>391</v>
      </c>
    </row>
    <row r="175" spans="2:65" s="1" customFormat="1">
      <c r="B175" s="34"/>
      <c r="D175" s="146" t="s">
        <v>153</v>
      </c>
      <c r="F175" s="147" t="s">
        <v>392</v>
      </c>
      <c r="I175" s="148"/>
      <c r="L175" s="34"/>
      <c r="M175" s="149"/>
      <c r="T175" s="55"/>
      <c r="AT175" s="18" t="s">
        <v>153</v>
      </c>
      <c r="AU175" s="18" t="s">
        <v>90</v>
      </c>
    </row>
    <row r="176" spans="2:65" s="1" customFormat="1" ht="24.2" customHeight="1">
      <c r="B176" s="34"/>
      <c r="C176" s="133" t="s">
        <v>246</v>
      </c>
      <c r="D176" s="133" t="s">
        <v>146</v>
      </c>
      <c r="E176" s="134" t="s">
        <v>393</v>
      </c>
      <c r="F176" s="135" t="s">
        <v>394</v>
      </c>
      <c r="G176" s="136" t="s">
        <v>149</v>
      </c>
      <c r="H176" s="137">
        <v>174</v>
      </c>
      <c r="I176" s="138"/>
      <c r="J176" s="139">
        <f>ROUND(I176*H176,2)</f>
        <v>0</v>
      </c>
      <c r="K176" s="135" t="s">
        <v>150</v>
      </c>
      <c r="L176" s="34"/>
      <c r="M176" s="140" t="s">
        <v>35</v>
      </c>
      <c r="N176" s="141" t="s">
        <v>52</v>
      </c>
      <c r="P176" s="142">
        <f>O176*H176</f>
        <v>0</v>
      </c>
      <c r="Q176" s="142">
        <v>0</v>
      </c>
      <c r="R176" s="142">
        <f>Q176*H176</f>
        <v>0</v>
      </c>
      <c r="S176" s="142">
        <v>0</v>
      </c>
      <c r="T176" s="143">
        <f>S176*H176</f>
        <v>0</v>
      </c>
      <c r="AR176" s="144" t="s">
        <v>151</v>
      </c>
      <c r="AT176" s="144" t="s">
        <v>146</v>
      </c>
      <c r="AU176" s="144" t="s">
        <v>90</v>
      </c>
      <c r="AY176" s="18" t="s">
        <v>143</v>
      </c>
      <c r="BE176" s="145">
        <f>IF(N176="základní",J176,0)</f>
        <v>0</v>
      </c>
      <c r="BF176" s="145">
        <f>IF(N176="snížená",J176,0)</f>
        <v>0</v>
      </c>
      <c r="BG176" s="145">
        <f>IF(N176="zákl. přenesená",J176,0)</f>
        <v>0</v>
      </c>
      <c r="BH176" s="145">
        <f>IF(N176="sníž. přenesená",J176,0)</f>
        <v>0</v>
      </c>
      <c r="BI176" s="145">
        <f>IF(N176="nulová",J176,0)</f>
        <v>0</v>
      </c>
      <c r="BJ176" s="18" t="s">
        <v>88</v>
      </c>
      <c r="BK176" s="145">
        <f>ROUND(I176*H176,2)</f>
        <v>0</v>
      </c>
      <c r="BL176" s="18" t="s">
        <v>151</v>
      </c>
      <c r="BM176" s="144" t="s">
        <v>395</v>
      </c>
    </row>
    <row r="177" spans="2:65" s="1" customFormat="1">
      <c r="B177" s="34"/>
      <c r="D177" s="146" t="s">
        <v>153</v>
      </c>
      <c r="F177" s="147" t="s">
        <v>396</v>
      </c>
      <c r="I177" s="148"/>
      <c r="L177" s="34"/>
      <c r="M177" s="149"/>
      <c r="T177" s="55"/>
      <c r="AT177" s="18" t="s">
        <v>153</v>
      </c>
      <c r="AU177" s="18" t="s">
        <v>90</v>
      </c>
    </row>
    <row r="178" spans="2:65" s="13" customFormat="1">
      <c r="B178" s="157"/>
      <c r="D178" s="151" t="s">
        <v>155</v>
      </c>
      <c r="F178" s="159" t="s">
        <v>397</v>
      </c>
      <c r="H178" s="160">
        <v>174</v>
      </c>
      <c r="I178" s="161"/>
      <c r="L178" s="157"/>
      <c r="M178" s="162"/>
      <c r="T178" s="163"/>
      <c r="AT178" s="158" t="s">
        <v>155</v>
      </c>
      <c r="AU178" s="158" t="s">
        <v>90</v>
      </c>
      <c r="AV178" s="13" t="s">
        <v>90</v>
      </c>
      <c r="AW178" s="13" t="s">
        <v>4</v>
      </c>
      <c r="AX178" s="13" t="s">
        <v>88</v>
      </c>
      <c r="AY178" s="158" t="s">
        <v>143</v>
      </c>
    </row>
    <row r="179" spans="2:65" s="11" customFormat="1" ht="22.9" customHeight="1">
      <c r="B179" s="121"/>
      <c r="D179" s="122" t="s">
        <v>80</v>
      </c>
      <c r="E179" s="131" t="s">
        <v>183</v>
      </c>
      <c r="F179" s="131" t="s">
        <v>184</v>
      </c>
      <c r="I179" s="124"/>
      <c r="J179" s="132">
        <f>BK179</f>
        <v>0</v>
      </c>
      <c r="L179" s="121"/>
      <c r="M179" s="126"/>
      <c r="P179" s="127">
        <f>SUM(P180:P195)</f>
        <v>0</v>
      </c>
      <c r="R179" s="127">
        <f>SUM(R180:R195)</f>
        <v>0</v>
      </c>
      <c r="T179" s="128">
        <f>SUM(T180:T195)</f>
        <v>0</v>
      </c>
      <c r="AR179" s="122" t="s">
        <v>88</v>
      </c>
      <c r="AT179" s="129" t="s">
        <v>80</v>
      </c>
      <c r="AU179" s="129" t="s">
        <v>88</v>
      </c>
      <c r="AY179" s="122" t="s">
        <v>143</v>
      </c>
      <c r="BK179" s="130">
        <f>SUM(BK180:BK195)</f>
        <v>0</v>
      </c>
    </row>
    <row r="180" spans="2:65" s="1" customFormat="1" ht="24.2" customHeight="1">
      <c r="B180" s="34"/>
      <c r="C180" s="133" t="s">
        <v>237</v>
      </c>
      <c r="D180" s="133" t="s">
        <v>146</v>
      </c>
      <c r="E180" s="134" t="s">
        <v>398</v>
      </c>
      <c r="F180" s="135" t="s">
        <v>399</v>
      </c>
      <c r="G180" s="136" t="s">
        <v>188</v>
      </c>
      <c r="H180" s="137">
        <v>3.222</v>
      </c>
      <c r="I180" s="138"/>
      <c r="J180" s="139">
        <f>ROUND(I180*H180,2)</f>
        <v>0</v>
      </c>
      <c r="K180" s="135" t="s">
        <v>150</v>
      </c>
      <c r="L180" s="34"/>
      <c r="M180" s="140" t="s">
        <v>35</v>
      </c>
      <c r="N180" s="141" t="s">
        <v>52</v>
      </c>
      <c r="P180" s="142">
        <f>O180*H180</f>
        <v>0</v>
      </c>
      <c r="Q180" s="142">
        <v>0</v>
      </c>
      <c r="R180" s="142">
        <f>Q180*H180</f>
        <v>0</v>
      </c>
      <c r="S180" s="142">
        <v>0</v>
      </c>
      <c r="T180" s="143">
        <f>S180*H180</f>
        <v>0</v>
      </c>
      <c r="AR180" s="144" t="s">
        <v>151</v>
      </c>
      <c r="AT180" s="144" t="s">
        <v>146</v>
      </c>
      <c r="AU180" s="144" t="s">
        <v>90</v>
      </c>
      <c r="AY180" s="18" t="s">
        <v>143</v>
      </c>
      <c r="BE180" s="145">
        <f>IF(N180="základní",J180,0)</f>
        <v>0</v>
      </c>
      <c r="BF180" s="145">
        <f>IF(N180="snížená",J180,0)</f>
        <v>0</v>
      </c>
      <c r="BG180" s="145">
        <f>IF(N180="zákl. přenesená",J180,0)</f>
        <v>0</v>
      </c>
      <c r="BH180" s="145">
        <f>IF(N180="sníž. přenesená",J180,0)</f>
        <v>0</v>
      </c>
      <c r="BI180" s="145">
        <f>IF(N180="nulová",J180,0)</f>
        <v>0</v>
      </c>
      <c r="BJ180" s="18" t="s">
        <v>88</v>
      </c>
      <c r="BK180" s="145">
        <f>ROUND(I180*H180,2)</f>
        <v>0</v>
      </c>
      <c r="BL180" s="18" t="s">
        <v>151</v>
      </c>
      <c r="BM180" s="144" t="s">
        <v>189</v>
      </c>
    </row>
    <row r="181" spans="2:65" s="1" customFormat="1">
      <c r="B181" s="34"/>
      <c r="D181" s="146" t="s">
        <v>153</v>
      </c>
      <c r="F181" s="147" t="s">
        <v>400</v>
      </c>
      <c r="I181" s="148"/>
      <c r="L181" s="34"/>
      <c r="M181" s="149"/>
      <c r="T181" s="55"/>
      <c r="AT181" s="18" t="s">
        <v>153</v>
      </c>
      <c r="AU181" s="18" t="s">
        <v>90</v>
      </c>
    </row>
    <row r="182" spans="2:65" s="1" customFormat="1" ht="16.5" customHeight="1">
      <c r="B182" s="34"/>
      <c r="C182" s="133" t="s">
        <v>255</v>
      </c>
      <c r="D182" s="133" t="s">
        <v>146</v>
      </c>
      <c r="E182" s="134" t="s">
        <v>191</v>
      </c>
      <c r="F182" s="135" t="s">
        <v>192</v>
      </c>
      <c r="G182" s="136" t="s">
        <v>193</v>
      </c>
      <c r="H182" s="137">
        <v>25</v>
      </c>
      <c r="I182" s="138"/>
      <c r="J182" s="139">
        <f>ROUND(I182*H182,2)</f>
        <v>0</v>
      </c>
      <c r="K182" s="135" t="s">
        <v>150</v>
      </c>
      <c r="L182" s="34"/>
      <c r="M182" s="140" t="s">
        <v>35</v>
      </c>
      <c r="N182" s="141" t="s">
        <v>52</v>
      </c>
      <c r="P182" s="142">
        <f>O182*H182</f>
        <v>0</v>
      </c>
      <c r="Q182" s="142">
        <v>0</v>
      </c>
      <c r="R182" s="142">
        <f>Q182*H182</f>
        <v>0</v>
      </c>
      <c r="S182" s="142">
        <v>0</v>
      </c>
      <c r="T182" s="143">
        <f>S182*H182</f>
        <v>0</v>
      </c>
      <c r="AR182" s="144" t="s">
        <v>151</v>
      </c>
      <c r="AT182" s="144" t="s">
        <v>146</v>
      </c>
      <c r="AU182" s="144" t="s">
        <v>90</v>
      </c>
      <c r="AY182" s="18" t="s">
        <v>143</v>
      </c>
      <c r="BE182" s="145">
        <f>IF(N182="základní",J182,0)</f>
        <v>0</v>
      </c>
      <c r="BF182" s="145">
        <f>IF(N182="snížená",J182,0)</f>
        <v>0</v>
      </c>
      <c r="BG182" s="145">
        <f>IF(N182="zákl. přenesená",J182,0)</f>
        <v>0</v>
      </c>
      <c r="BH182" s="145">
        <f>IF(N182="sníž. přenesená",J182,0)</f>
        <v>0</v>
      </c>
      <c r="BI182" s="145">
        <f>IF(N182="nulová",J182,0)</f>
        <v>0</v>
      </c>
      <c r="BJ182" s="18" t="s">
        <v>88</v>
      </c>
      <c r="BK182" s="145">
        <f>ROUND(I182*H182,2)</f>
        <v>0</v>
      </c>
      <c r="BL182" s="18" t="s">
        <v>151</v>
      </c>
      <c r="BM182" s="144" t="s">
        <v>401</v>
      </c>
    </row>
    <row r="183" spans="2:65" s="1" customFormat="1">
      <c r="B183" s="34"/>
      <c r="D183" s="146" t="s">
        <v>153</v>
      </c>
      <c r="F183" s="147" t="s">
        <v>195</v>
      </c>
      <c r="I183" s="148"/>
      <c r="L183" s="34"/>
      <c r="M183" s="149"/>
      <c r="T183" s="55"/>
      <c r="AT183" s="18" t="s">
        <v>153</v>
      </c>
      <c r="AU183" s="18" t="s">
        <v>90</v>
      </c>
    </row>
    <row r="184" spans="2:65" s="12" customFormat="1">
      <c r="B184" s="150"/>
      <c r="D184" s="151" t="s">
        <v>155</v>
      </c>
      <c r="E184" s="152" t="s">
        <v>35</v>
      </c>
      <c r="F184" s="153" t="s">
        <v>196</v>
      </c>
      <c r="H184" s="152" t="s">
        <v>35</v>
      </c>
      <c r="I184" s="154"/>
      <c r="L184" s="150"/>
      <c r="M184" s="155"/>
      <c r="T184" s="156"/>
      <c r="AT184" s="152" t="s">
        <v>155</v>
      </c>
      <c r="AU184" s="152" t="s">
        <v>90</v>
      </c>
      <c r="AV184" s="12" t="s">
        <v>88</v>
      </c>
      <c r="AW184" s="12" t="s">
        <v>41</v>
      </c>
      <c r="AX184" s="12" t="s">
        <v>81</v>
      </c>
      <c r="AY184" s="152" t="s">
        <v>143</v>
      </c>
    </row>
    <row r="185" spans="2:65" s="13" customFormat="1">
      <c r="B185" s="157"/>
      <c r="D185" s="151" t="s">
        <v>155</v>
      </c>
      <c r="E185" s="158" t="s">
        <v>35</v>
      </c>
      <c r="F185" s="159" t="s">
        <v>197</v>
      </c>
      <c r="H185" s="160">
        <v>25</v>
      </c>
      <c r="I185" s="161"/>
      <c r="L185" s="157"/>
      <c r="M185" s="162"/>
      <c r="T185" s="163"/>
      <c r="AT185" s="158" t="s">
        <v>155</v>
      </c>
      <c r="AU185" s="158" t="s">
        <v>90</v>
      </c>
      <c r="AV185" s="13" t="s">
        <v>90</v>
      </c>
      <c r="AW185" s="13" t="s">
        <v>41</v>
      </c>
      <c r="AX185" s="13" t="s">
        <v>88</v>
      </c>
      <c r="AY185" s="158" t="s">
        <v>143</v>
      </c>
    </row>
    <row r="186" spans="2:65" s="1" customFormat="1" ht="24.2" customHeight="1">
      <c r="B186" s="34"/>
      <c r="C186" s="133" t="s">
        <v>260</v>
      </c>
      <c r="D186" s="133" t="s">
        <v>146</v>
      </c>
      <c r="E186" s="134" t="s">
        <v>199</v>
      </c>
      <c r="F186" s="135" t="s">
        <v>200</v>
      </c>
      <c r="G186" s="136" t="s">
        <v>193</v>
      </c>
      <c r="H186" s="137">
        <v>750</v>
      </c>
      <c r="I186" s="138"/>
      <c r="J186" s="139">
        <f>ROUND(I186*H186,2)</f>
        <v>0</v>
      </c>
      <c r="K186" s="135" t="s">
        <v>150</v>
      </c>
      <c r="L186" s="34"/>
      <c r="M186" s="140" t="s">
        <v>35</v>
      </c>
      <c r="N186" s="141" t="s">
        <v>52</v>
      </c>
      <c r="P186" s="142">
        <f>O186*H186</f>
        <v>0</v>
      </c>
      <c r="Q186" s="142">
        <v>0</v>
      </c>
      <c r="R186" s="142">
        <f>Q186*H186</f>
        <v>0</v>
      </c>
      <c r="S186" s="142">
        <v>0</v>
      </c>
      <c r="T186" s="143">
        <f>S186*H186</f>
        <v>0</v>
      </c>
      <c r="AR186" s="144" t="s">
        <v>151</v>
      </c>
      <c r="AT186" s="144" t="s">
        <v>146</v>
      </c>
      <c r="AU186" s="144" t="s">
        <v>90</v>
      </c>
      <c r="AY186" s="18" t="s">
        <v>143</v>
      </c>
      <c r="BE186" s="145">
        <f>IF(N186="základní",J186,0)</f>
        <v>0</v>
      </c>
      <c r="BF186" s="145">
        <f>IF(N186="snížená",J186,0)</f>
        <v>0</v>
      </c>
      <c r="BG186" s="145">
        <f>IF(N186="zákl. přenesená",J186,0)</f>
        <v>0</v>
      </c>
      <c r="BH186" s="145">
        <f>IF(N186="sníž. přenesená",J186,0)</f>
        <v>0</v>
      </c>
      <c r="BI186" s="145">
        <f>IF(N186="nulová",J186,0)</f>
        <v>0</v>
      </c>
      <c r="BJ186" s="18" t="s">
        <v>88</v>
      </c>
      <c r="BK186" s="145">
        <f>ROUND(I186*H186,2)</f>
        <v>0</v>
      </c>
      <c r="BL186" s="18" t="s">
        <v>151</v>
      </c>
      <c r="BM186" s="144" t="s">
        <v>402</v>
      </c>
    </row>
    <row r="187" spans="2:65" s="1" customFormat="1">
      <c r="B187" s="34"/>
      <c r="D187" s="146" t="s">
        <v>153</v>
      </c>
      <c r="F187" s="147" t="s">
        <v>202</v>
      </c>
      <c r="I187" s="148"/>
      <c r="L187" s="34"/>
      <c r="M187" s="149"/>
      <c r="T187" s="55"/>
      <c r="AT187" s="18" t="s">
        <v>153</v>
      </c>
      <c r="AU187" s="18" t="s">
        <v>90</v>
      </c>
    </row>
    <row r="188" spans="2:65" s="13" customFormat="1">
      <c r="B188" s="157"/>
      <c r="D188" s="151" t="s">
        <v>155</v>
      </c>
      <c r="F188" s="159" t="s">
        <v>203</v>
      </c>
      <c r="H188" s="160">
        <v>750</v>
      </c>
      <c r="I188" s="161"/>
      <c r="L188" s="157"/>
      <c r="M188" s="162"/>
      <c r="T188" s="163"/>
      <c r="AT188" s="158" t="s">
        <v>155</v>
      </c>
      <c r="AU188" s="158" t="s">
        <v>90</v>
      </c>
      <c r="AV188" s="13" t="s">
        <v>90</v>
      </c>
      <c r="AW188" s="13" t="s">
        <v>4</v>
      </c>
      <c r="AX188" s="13" t="s">
        <v>88</v>
      </c>
      <c r="AY188" s="158" t="s">
        <v>143</v>
      </c>
    </row>
    <row r="189" spans="2:65" s="1" customFormat="1" ht="21.75" customHeight="1">
      <c r="B189" s="34"/>
      <c r="C189" s="133" t="s">
        <v>265</v>
      </c>
      <c r="D189" s="133" t="s">
        <v>146</v>
      </c>
      <c r="E189" s="134" t="s">
        <v>205</v>
      </c>
      <c r="F189" s="135" t="s">
        <v>206</v>
      </c>
      <c r="G189" s="136" t="s">
        <v>188</v>
      </c>
      <c r="H189" s="137">
        <v>3.222</v>
      </c>
      <c r="I189" s="138"/>
      <c r="J189" s="139">
        <f>ROUND(I189*H189,2)</f>
        <v>0</v>
      </c>
      <c r="K189" s="135" t="s">
        <v>150</v>
      </c>
      <c r="L189" s="34"/>
      <c r="M189" s="140" t="s">
        <v>35</v>
      </c>
      <c r="N189" s="141" t="s">
        <v>52</v>
      </c>
      <c r="P189" s="142">
        <f>O189*H189</f>
        <v>0</v>
      </c>
      <c r="Q189" s="142">
        <v>0</v>
      </c>
      <c r="R189" s="142">
        <f>Q189*H189</f>
        <v>0</v>
      </c>
      <c r="S189" s="142">
        <v>0</v>
      </c>
      <c r="T189" s="143">
        <f>S189*H189</f>
        <v>0</v>
      </c>
      <c r="AR189" s="144" t="s">
        <v>151</v>
      </c>
      <c r="AT189" s="144" t="s">
        <v>146</v>
      </c>
      <c r="AU189" s="144" t="s">
        <v>90</v>
      </c>
      <c r="AY189" s="18" t="s">
        <v>143</v>
      </c>
      <c r="BE189" s="145">
        <f>IF(N189="základní",J189,0)</f>
        <v>0</v>
      </c>
      <c r="BF189" s="145">
        <f>IF(N189="snížená",J189,0)</f>
        <v>0</v>
      </c>
      <c r="BG189" s="145">
        <f>IF(N189="zákl. přenesená",J189,0)</f>
        <v>0</v>
      </c>
      <c r="BH189" s="145">
        <f>IF(N189="sníž. přenesená",J189,0)</f>
        <v>0</v>
      </c>
      <c r="BI189" s="145">
        <f>IF(N189="nulová",J189,0)</f>
        <v>0</v>
      </c>
      <c r="BJ189" s="18" t="s">
        <v>88</v>
      </c>
      <c r="BK189" s="145">
        <f>ROUND(I189*H189,2)</f>
        <v>0</v>
      </c>
      <c r="BL189" s="18" t="s">
        <v>151</v>
      </c>
      <c r="BM189" s="144" t="s">
        <v>207</v>
      </c>
    </row>
    <row r="190" spans="2:65" s="1" customFormat="1">
      <c r="B190" s="34"/>
      <c r="D190" s="146" t="s">
        <v>153</v>
      </c>
      <c r="F190" s="147" t="s">
        <v>208</v>
      </c>
      <c r="I190" s="148"/>
      <c r="L190" s="34"/>
      <c r="M190" s="149"/>
      <c r="T190" s="55"/>
      <c r="AT190" s="18" t="s">
        <v>153</v>
      </c>
      <c r="AU190" s="18" t="s">
        <v>90</v>
      </c>
    </row>
    <row r="191" spans="2:65" s="1" customFormat="1" ht="24.2" customHeight="1">
      <c r="B191" s="34"/>
      <c r="C191" s="133" t="s">
        <v>270</v>
      </c>
      <c r="D191" s="133" t="s">
        <v>146</v>
      </c>
      <c r="E191" s="134" t="s">
        <v>209</v>
      </c>
      <c r="F191" s="135" t="s">
        <v>210</v>
      </c>
      <c r="G191" s="136" t="s">
        <v>188</v>
      </c>
      <c r="H191" s="137">
        <v>96.66</v>
      </c>
      <c r="I191" s="138"/>
      <c r="J191" s="139">
        <f>ROUND(I191*H191,2)</f>
        <v>0</v>
      </c>
      <c r="K191" s="135" t="s">
        <v>150</v>
      </c>
      <c r="L191" s="34"/>
      <c r="M191" s="140" t="s">
        <v>35</v>
      </c>
      <c r="N191" s="141" t="s">
        <v>52</v>
      </c>
      <c r="P191" s="142">
        <f>O191*H191</f>
        <v>0</v>
      </c>
      <c r="Q191" s="142">
        <v>0</v>
      </c>
      <c r="R191" s="142">
        <f>Q191*H191</f>
        <v>0</v>
      </c>
      <c r="S191" s="142">
        <v>0</v>
      </c>
      <c r="T191" s="143">
        <f>S191*H191</f>
        <v>0</v>
      </c>
      <c r="AR191" s="144" t="s">
        <v>151</v>
      </c>
      <c r="AT191" s="144" t="s">
        <v>146</v>
      </c>
      <c r="AU191" s="144" t="s">
        <v>90</v>
      </c>
      <c r="AY191" s="18" t="s">
        <v>143</v>
      </c>
      <c r="BE191" s="145">
        <f>IF(N191="základní",J191,0)</f>
        <v>0</v>
      </c>
      <c r="BF191" s="145">
        <f>IF(N191="snížená",J191,0)</f>
        <v>0</v>
      </c>
      <c r="BG191" s="145">
        <f>IF(N191="zákl. přenesená",J191,0)</f>
        <v>0</v>
      </c>
      <c r="BH191" s="145">
        <f>IF(N191="sníž. přenesená",J191,0)</f>
        <v>0</v>
      </c>
      <c r="BI191" s="145">
        <f>IF(N191="nulová",J191,0)</f>
        <v>0</v>
      </c>
      <c r="BJ191" s="18" t="s">
        <v>88</v>
      </c>
      <c r="BK191" s="145">
        <f>ROUND(I191*H191,2)</f>
        <v>0</v>
      </c>
      <c r="BL191" s="18" t="s">
        <v>151</v>
      </c>
      <c r="BM191" s="144" t="s">
        <v>211</v>
      </c>
    </row>
    <row r="192" spans="2:65" s="1" customFormat="1">
      <c r="B192" s="34"/>
      <c r="D192" s="146" t="s">
        <v>153</v>
      </c>
      <c r="F192" s="147" t="s">
        <v>212</v>
      </c>
      <c r="I192" s="148"/>
      <c r="L192" s="34"/>
      <c r="M192" s="149"/>
      <c r="T192" s="55"/>
      <c r="AT192" s="18" t="s">
        <v>153</v>
      </c>
      <c r="AU192" s="18" t="s">
        <v>90</v>
      </c>
    </row>
    <row r="193" spans="2:65" s="13" customFormat="1">
      <c r="B193" s="157"/>
      <c r="D193" s="151" t="s">
        <v>155</v>
      </c>
      <c r="F193" s="159" t="s">
        <v>403</v>
      </c>
      <c r="H193" s="160">
        <v>96.66</v>
      </c>
      <c r="I193" s="161"/>
      <c r="L193" s="157"/>
      <c r="M193" s="162"/>
      <c r="T193" s="163"/>
      <c r="AT193" s="158" t="s">
        <v>155</v>
      </c>
      <c r="AU193" s="158" t="s">
        <v>90</v>
      </c>
      <c r="AV193" s="13" t="s">
        <v>90</v>
      </c>
      <c r="AW193" s="13" t="s">
        <v>4</v>
      </c>
      <c r="AX193" s="13" t="s">
        <v>88</v>
      </c>
      <c r="AY193" s="158" t="s">
        <v>143</v>
      </c>
    </row>
    <row r="194" spans="2:65" s="1" customFormat="1" ht="24.2" customHeight="1">
      <c r="B194" s="34"/>
      <c r="C194" s="133" t="s">
        <v>7</v>
      </c>
      <c r="D194" s="133" t="s">
        <v>146</v>
      </c>
      <c r="E194" s="134" t="s">
        <v>215</v>
      </c>
      <c r="F194" s="135" t="s">
        <v>216</v>
      </c>
      <c r="G194" s="136" t="s">
        <v>188</v>
      </c>
      <c r="H194" s="137">
        <v>3.222</v>
      </c>
      <c r="I194" s="138"/>
      <c r="J194" s="139">
        <f>ROUND(I194*H194,2)</f>
        <v>0</v>
      </c>
      <c r="K194" s="135" t="s">
        <v>150</v>
      </c>
      <c r="L194" s="34"/>
      <c r="M194" s="140" t="s">
        <v>35</v>
      </c>
      <c r="N194" s="141" t="s">
        <v>52</v>
      </c>
      <c r="P194" s="142">
        <f>O194*H194</f>
        <v>0</v>
      </c>
      <c r="Q194" s="142">
        <v>0</v>
      </c>
      <c r="R194" s="142">
        <f>Q194*H194</f>
        <v>0</v>
      </c>
      <c r="S194" s="142">
        <v>0</v>
      </c>
      <c r="T194" s="143">
        <f>S194*H194</f>
        <v>0</v>
      </c>
      <c r="AR194" s="144" t="s">
        <v>151</v>
      </c>
      <c r="AT194" s="144" t="s">
        <v>146</v>
      </c>
      <c r="AU194" s="144" t="s">
        <v>90</v>
      </c>
      <c r="AY194" s="18" t="s">
        <v>143</v>
      </c>
      <c r="BE194" s="145">
        <f>IF(N194="základní",J194,0)</f>
        <v>0</v>
      </c>
      <c r="BF194" s="145">
        <f>IF(N194="snížená",J194,0)</f>
        <v>0</v>
      </c>
      <c r="BG194" s="145">
        <f>IF(N194="zákl. přenesená",J194,0)</f>
        <v>0</v>
      </c>
      <c r="BH194" s="145">
        <f>IF(N194="sníž. přenesená",J194,0)</f>
        <v>0</v>
      </c>
      <c r="BI194" s="145">
        <f>IF(N194="nulová",J194,0)</f>
        <v>0</v>
      </c>
      <c r="BJ194" s="18" t="s">
        <v>88</v>
      </c>
      <c r="BK194" s="145">
        <f>ROUND(I194*H194,2)</f>
        <v>0</v>
      </c>
      <c r="BL194" s="18" t="s">
        <v>151</v>
      </c>
      <c r="BM194" s="144" t="s">
        <v>217</v>
      </c>
    </row>
    <row r="195" spans="2:65" s="1" customFormat="1">
      <c r="B195" s="34"/>
      <c r="D195" s="146" t="s">
        <v>153</v>
      </c>
      <c r="F195" s="147" t="s">
        <v>218</v>
      </c>
      <c r="I195" s="148"/>
      <c r="L195" s="34"/>
      <c r="M195" s="149"/>
      <c r="T195" s="55"/>
      <c r="AT195" s="18" t="s">
        <v>153</v>
      </c>
      <c r="AU195" s="18" t="s">
        <v>90</v>
      </c>
    </row>
    <row r="196" spans="2:65" s="11" customFormat="1" ht="22.9" customHeight="1">
      <c r="B196" s="121"/>
      <c r="D196" s="122" t="s">
        <v>80</v>
      </c>
      <c r="E196" s="131" t="s">
        <v>219</v>
      </c>
      <c r="F196" s="131" t="s">
        <v>220</v>
      </c>
      <c r="I196" s="124"/>
      <c r="J196" s="132">
        <f>BK196</f>
        <v>0</v>
      </c>
      <c r="L196" s="121"/>
      <c r="M196" s="126"/>
      <c r="P196" s="127">
        <f>SUM(P197:P200)</f>
        <v>0</v>
      </c>
      <c r="R196" s="127">
        <f>SUM(R197:R200)</f>
        <v>0</v>
      </c>
      <c r="T196" s="128">
        <f>SUM(T197:T200)</f>
        <v>0</v>
      </c>
      <c r="AR196" s="122" t="s">
        <v>88</v>
      </c>
      <c r="AT196" s="129" t="s">
        <v>80</v>
      </c>
      <c r="AU196" s="129" t="s">
        <v>88</v>
      </c>
      <c r="AY196" s="122" t="s">
        <v>143</v>
      </c>
      <c r="BK196" s="130">
        <f>SUM(BK197:BK200)</f>
        <v>0</v>
      </c>
    </row>
    <row r="197" spans="2:65" s="1" customFormat="1" ht="37.9" customHeight="1">
      <c r="B197" s="34"/>
      <c r="C197" s="133" t="s">
        <v>279</v>
      </c>
      <c r="D197" s="133" t="s">
        <v>146</v>
      </c>
      <c r="E197" s="134" t="s">
        <v>404</v>
      </c>
      <c r="F197" s="135" t="s">
        <v>405</v>
      </c>
      <c r="G197" s="136" t="s">
        <v>188</v>
      </c>
      <c r="H197" s="137">
        <v>5.2030000000000003</v>
      </c>
      <c r="I197" s="138"/>
      <c r="J197" s="139">
        <f>ROUND(I197*H197,2)</f>
        <v>0</v>
      </c>
      <c r="K197" s="135" t="s">
        <v>150</v>
      </c>
      <c r="L197" s="34"/>
      <c r="M197" s="140" t="s">
        <v>35</v>
      </c>
      <c r="N197" s="141" t="s">
        <v>52</v>
      </c>
      <c r="P197" s="142">
        <f>O197*H197</f>
        <v>0</v>
      </c>
      <c r="Q197" s="142">
        <v>0</v>
      </c>
      <c r="R197" s="142">
        <f>Q197*H197</f>
        <v>0</v>
      </c>
      <c r="S197" s="142">
        <v>0</v>
      </c>
      <c r="T197" s="143">
        <f>S197*H197</f>
        <v>0</v>
      </c>
      <c r="AR197" s="144" t="s">
        <v>151</v>
      </c>
      <c r="AT197" s="144" t="s">
        <v>146</v>
      </c>
      <c r="AU197" s="144" t="s">
        <v>90</v>
      </c>
      <c r="AY197" s="18" t="s">
        <v>143</v>
      </c>
      <c r="BE197" s="145">
        <f>IF(N197="základní",J197,0)</f>
        <v>0</v>
      </c>
      <c r="BF197" s="145">
        <f>IF(N197="snížená",J197,0)</f>
        <v>0</v>
      </c>
      <c r="BG197" s="145">
        <f>IF(N197="zákl. přenesená",J197,0)</f>
        <v>0</v>
      </c>
      <c r="BH197" s="145">
        <f>IF(N197="sníž. přenesená",J197,0)</f>
        <v>0</v>
      </c>
      <c r="BI197" s="145">
        <f>IF(N197="nulová",J197,0)</f>
        <v>0</v>
      </c>
      <c r="BJ197" s="18" t="s">
        <v>88</v>
      </c>
      <c r="BK197" s="145">
        <f>ROUND(I197*H197,2)</f>
        <v>0</v>
      </c>
      <c r="BL197" s="18" t="s">
        <v>151</v>
      </c>
      <c r="BM197" s="144" t="s">
        <v>224</v>
      </c>
    </row>
    <row r="198" spans="2:65" s="1" customFormat="1">
      <c r="B198" s="34"/>
      <c r="D198" s="146" t="s">
        <v>153</v>
      </c>
      <c r="F198" s="147" t="s">
        <v>406</v>
      </c>
      <c r="I198" s="148"/>
      <c r="L198" s="34"/>
      <c r="M198" s="149"/>
      <c r="T198" s="55"/>
      <c r="AT198" s="18" t="s">
        <v>153</v>
      </c>
      <c r="AU198" s="18" t="s">
        <v>90</v>
      </c>
    </row>
    <row r="199" spans="2:65" s="1" customFormat="1" ht="37.9" customHeight="1">
      <c r="B199" s="34"/>
      <c r="C199" s="133" t="s">
        <v>284</v>
      </c>
      <c r="D199" s="133" t="s">
        <v>146</v>
      </c>
      <c r="E199" s="134" t="s">
        <v>226</v>
      </c>
      <c r="F199" s="135" t="s">
        <v>227</v>
      </c>
      <c r="G199" s="136" t="s">
        <v>188</v>
      </c>
      <c r="H199" s="137">
        <v>5.2030000000000003</v>
      </c>
      <c r="I199" s="138"/>
      <c r="J199" s="139">
        <f>ROUND(I199*H199,2)</f>
        <v>0</v>
      </c>
      <c r="K199" s="135" t="s">
        <v>150</v>
      </c>
      <c r="L199" s="34"/>
      <c r="M199" s="140" t="s">
        <v>35</v>
      </c>
      <c r="N199" s="141" t="s">
        <v>52</v>
      </c>
      <c r="P199" s="142">
        <f>O199*H199</f>
        <v>0</v>
      </c>
      <c r="Q199" s="142">
        <v>0</v>
      </c>
      <c r="R199" s="142">
        <f>Q199*H199</f>
        <v>0</v>
      </c>
      <c r="S199" s="142">
        <v>0</v>
      </c>
      <c r="T199" s="143">
        <f>S199*H199</f>
        <v>0</v>
      </c>
      <c r="AR199" s="144" t="s">
        <v>151</v>
      </c>
      <c r="AT199" s="144" t="s">
        <v>146</v>
      </c>
      <c r="AU199" s="144" t="s">
        <v>90</v>
      </c>
      <c r="AY199" s="18" t="s">
        <v>143</v>
      </c>
      <c r="BE199" s="145">
        <f>IF(N199="základní",J199,0)</f>
        <v>0</v>
      </c>
      <c r="BF199" s="145">
        <f>IF(N199="snížená",J199,0)</f>
        <v>0</v>
      </c>
      <c r="BG199" s="145">
        <f>IF(N199="zákl. přenesená",J199,0)</f>
        <v>0</v>
      </c>
      <c r="BH199" s="145">
        <f>IF(N199="sníž. přenesená",J199,0)</f>
        <v>0</v>
      </c>
      <c r="BI199" s="145">
        <f>IF(N199="nulová",J199,0)</f>
        <v>0</v>
      </c>
      <c r="BJ199" s="18" t="s">
        <v>88</v>
      </c>
      <c r="BK199" s="145">
        <f>ROUND(I199*H199,2)</f>
        <v>0</v>
      </c>
      <c r="BL199" s="18" t="s">
        <v>151</v>
      </c>
      <c r="BM199" s="144" t="s">
        <v>228</v>
      </c>
    </row>
    <row r="200" spans="2:65" s="1" customFormat="1">
      <c r="B200" s="34"/>
      <c r="D200" s="146" t="s">
        <v>153</v>
      </c>
      <c r="F200" s="147" t="s">
        <v>229</v>
      </c>
      <c r="I200" s="148"/>
      <c r="L200" s="34"/>
      <c r="M200" s="149"/>
      <c r="T200" s="55"/>
      <c r="AT200" s="18" t="s">
        <v>153</v>
      </c>
      <c r="AU200" s="18" t="s">
        <v>90</v>
      </c>
    </row>
    <row r="201" spans="2:65" s="11" customFormat="1" ht="25.9" customHeight="1">
      <c r="B201" s="121"/>
      <c r="D201" s="122" t="s">
        <v>80</v>
      </c>
      <c r="E201" s="123" t="s">
        <v>230</v>
      </c>
      <c r="F201" s="123" t="s">
        <v>231</v>
      </c>
      <c r="I201" s="124"/>
      <c r="J201" s="125">
        <f>BK201</f>
        <v>0</v>
      </c>
      <c r="L201" s="121"/>
      <c r="M201" s="126"/>
      <c r="P201" s="127">
        <f>P202</f>
        <v>0</v>
      </c>
      <c r="R201" s="127">
        <f>R202</f>
        <v>4.2319999999999997E-2</v>
      </c>
      <c r="T201" s="128">
        <f>T202</f>
        <v>0</v>
      </c>
      <c r="AR201" s="122" t="s">
        <v>90</v>
      </c>
      <c r="AT201" s="129" t="s">
        <v>80</v>
      </c>
      <c r="AU201" s="129" t="s">
        <v>81</v>
      </c>
      <c r="AY201" s="122" t="s">
        <v>143</v>
      </c>
      <c r="BK201" s="130">
        <f>BK202</f>
        <v>0</v>
      </c>
    </row>
    <row r="202" spans="2:65" s="11" customFormat="1" ht="22.9" customHeight="1">
      <c r="B202" s="121"/>
      <c r="D202" s="122" t="s">
        <v>80</v>
      </c>
      <c r="E202" s="131" t="s">
        <v>407</v>
      </c>
      <c r="F202" s="131" t="s">
        <v>408</v>
      </c>
      <c r="I202" s="124"/>
      <c r="J202" s="132">
        <f>BK202</f>
        <v>0</v>
      </c>
      <c r="L202" s="121"/>
      <c r="M202" s="126"/>
      <c r="P202" s="127">
        <f>SUM(P203:P217)</f>
        <v>0</v>
      </c>
      <c r="R202" s="127">
        <f>SUM(R203:R217)</f>
        <v>4.2319999999999997E-2</v>
      </c>
      <c r="T202" s="128">
        <f>SUM(T203:T217)</f>
        <v>0</v>
      </c>
      <c r="AR202" s="122" t="s">
        <v>90</v>
      </c>
      <c r="AT202" s="129" t="s">
        <v>80</v>
      </c>
      <c r="AU202" s="129" t="s">
        <v>88</v>
      </c>
      <c r="AY202" s="122" t="s">
        <v>143</v>
      </c>
      <c r="BK202" s="130">
        <f>SUM(BK203:BK217)</f>
        <v>0</v>
      </c>
    </row>
    <row r="203" spans="2:65" s="1" customFormat="1" ht="16.5" customHeight="1">
      <c r="B203" s="34"/>
      <c r="C203" s="133" t="s">
        <v>289</v>
      </c>
      <c r="D203" s="133" t="s">
        <v>146</v>
      </c>
      <c r="E203" s="134" t="s">
        <v>409</v>
      </c>
      <c r="F203" s="135" t="s">
        <v>410</v>
      </c>
      <c r="G203" s="136" t="s">
        <v>149</v>
      </c>
      <c r="H203" s="137">
        <v>46</v>
      </c>
      <c r="I203" s="138"/>
      <c r="J203" s="139">
        <f>ROUND(I203*H203,2)</f>
        <v>0</v>
      </c>
      <c r="K203" s="135" t="s">
        <v>150</v>
      </c>
      <c r="L203" s="34"/>
      <c r="M203" s="140" t="s">
        <v>35</v>
      </c>
      <c r="N203" s="141" t="s">
        <v>52</v>
      </c>
      <c r="P203" s="142">
        <f>O203*H203</f>
        <v>0</v>
      </c>
      <c r="Q203" s="142">
        <v>0</v>
      </c>
      <c r="R203" s="142">
        <f>Q203*H203</f>
        <v>0</v>
      </c>
      <c r="S203" s="142">
        <v>0</v>
      </c>
      <c r="T203" s="143">
        <f>S203*H203</f>
        <v>0</v>
      </c>
      <c r="AR203" s="144" t="s">
        <v>237</v>
      </c>
      <c r="AT203" s="144" t="s">
        <v>146</v>
      </c>
      <c r="AU203" s="144" t="s">
        <v>90</v>
      </c>
      <c r="AY203" s="18" t="s">
        <v>143</v>
      </c>
      <c r="BE203" s="145">
        <f>IF(N203="základní",J203,0)</f>
        <v>0</v>
      </c>
      <c r="BF203" s="145">
        <f>IF(N203="snížená",J203,0)</f>
        <v>0</v>
      </c>
      <c r="BG203" s="145">
        <f>IF(N203="zákl. přenesená",J203,0)</f>
        <v>0</v>
      </c>
      <c r="BH203" s="145">
        <f>IF(N203="sníž. přenesená",J203,0)</f>
        <v>0</v>
      </c>
      <c r="BI203" s="145">
        <f>IF(N203="nulová",J203,0)</f>
        <v>0</v>
      </c>
      <c r="BJ203" s="18" t="s">
        <v>88</v>
      </c>
      <c r="BK203" s="145">
        <f>ROUND(I203*H203,2)</f>
        <v>0</v>
      </c>
      <c r="BL203" s="18" t="s">
        <v>237</v>
      </c>
      <c r="BM203" s="144" t="s">
        <v>411</v>
      </c>
    </row>
    <row r="204" spans="2:65" s="1" customFormat="1">
      <c r="B204" s="34"/>
      <c r="D204" s="146" t="s">
        <v>153</v>
      </c>
      <c r="F204" s="147" t="s">
        <v>412</v>
      </c>
      <c r="I204" s="148"/>
      <c r="L204" s="34"/>
      <c r="M204" s="149"/>
      <c r="T204" s="55"/>
      <c r="AT204" s="18" t="s">
        <v>153</v>
      </c>
      <c r="AU204" s="18" t="s">
        <v>90</v>
      </c>
    </row>
    <row r="205" spans="2:65" s="1" customFormat="1" ht="24.2" customHeight="1">
      <c r="B205" s="34"/>
      <c r="C205" s="133" t="s">
        <v>197</v>
      </c>
      <c r="D205" s="133" t="s">
        <v>146</v>
      </c>
      <c r="E205" s="134" t="s">
        <v>413</v>
      </c>
      <c r="F205" s="135" t="s">
        <v>414</v>
      </c>
      <c r="G205" s="136" t="s">
        <v>149</v>
      </c>
      <c r="H205" s="137">
        <v>46</v>
      </c>
      <c r="I205" s="138"/>
      <c r="J205" s="139">
        <f>ROUND(I205*H205,2)</f>
        <v>0</v>
      </c>
      <c r="K205" s="135" t="s">
        <v>150</v>
      </c>
      <c r="L205" s="34"/>
      <c r="M205" s="140" t="s">
        <v>35</v>
      </c>
      <c r="N205" s="141" t="s">
        <v>52</v>
      </c>
      <c r="P205" s="142">
        <f>O205*H205</f>
        <v>0</v>
      </c>
      <c r="Q205" s="142">
        <v>2.7E-4</v>
      </c>
      <c r="R205" s="142">
        <f>Q205*H205</f>
        <v>1.242E-2</v>
      </c>
      <c r="S205" s="142">
        <v>0</v>
      </c>
      <c r="T205" s="143">
        <f>S205*H205</f>
        <v>0</v>
      </c>
      <c r="AR205" s="144" t="s">
        <v>237</v>
      </c>
      <c r="AT205" s="144" t="s">
        <v>146</v>
      </c>
      <c r="AU205" s="144" t="s">
        <v>90</v>
      </c>
      <c r="AY205" s="18" t="s">
        <v>143</v>
      </c>
      <c r="BE205" s="145">
        <f>IF(N205="základní",J205,0)</f>
        <v>0</v>
      </c>
      <c r="BF205" s="145">
        <f>IF(N205="snížená",J205,0)</f>
        <v>0</v>
      </c>
      <c r="BG205" s="145">
        <f>IF(N205="zákl. přenesená",J205,0)</f>
        <v>0</v>
      </c>
      <c r="BH205" s="145">
        <f>IF(N205="sníž. přenesená",J205,0)</f>
        <v>0</v>
      </c>
      <c r="BI205" s="145">
        <f>IF(N205="nulová",J205,0)</f>
        <v>0</v>
      </c>
      <c r="BJ205" s="18" t="s">
        <v>88</v>
      </c>
      <c r="BK205" s="145">
        <f>ROUND(I205*H205,2)</f>
        <v>0</v>
      </c>
      <c r="BL205" s="18" t="s">
        <v>237</v>
      </c>
      <c r="BM205" s="144" t="s">
        <v>415</v>
      </c>
    </row>
    <row r="206" spans="2:65" s="1" customFormat="1">
      <c r="B206" s="34"/>
      <c r="D206" s="146" t="s">
        <v>153</v>
      </c>
      <c r="F206" s="147" t="s">
        <v>416</v>
      </c>
      <c r="I206" s="148"/>
      <c r="L206" s="34"/>
      <c r="M206" s="149"/>
      <c r="T206" s="55"/>
      <c r="AT206" s="18" t="s">
        <v>153</v>
      </c>
      <c r="AU206" s="18" t="s">
        <v>90</v>
      </c>
    </row>
    <row r="207" spans="2:65" s="1" customFormat="1" ht="24.2" customHeight="1">
      <c r="B207" s="34"/>
      <c r="C207" s="133" t="s">
        <v>298</v>
      </c>
      <c r="D207" s="133" t="s">
        <v>146</v>
      </c>
      <c r="E207" s="134" t="s">
        <v>417</v>
      </c>
      <c r="F207" s="135" t="s">
        <v>418</v>
      </c>
      <c r="G207" s="136" t="s">
        <v>149</v>
      </c>
      <c r="H207" s="137">
        <v>46</v>
      </c>
      <c r="I207" s="138"/>
      <c r="J207" s="139">
        <f>ROUND(I207*H207,2)</f>
        <v>0</v>
      </c>
      <c r="K207" s="135" t="s">
        <v>150</v>
      </c>
      <c r="L207" s="34"/>
      <c r="M207" s="140" t="s">
        <v>35</v>
      </c>
      <c r="N207" s="141" t="s">
        <v>52</v>
      </c>
      <c r="P207" s="142">
        <f>O207*H207</f>
        <v>0</v>
      </c>
      <c r="Q207" s="142">
        <v>6.4999999999999997E-4</v>
      </c>
      <c r="R207" s="142">
        <f>Q207*H207</f>
        <v>2.9899999999999999E-2</v>
      </c>
      <c r="S207" s="142">
        <v>0</v>
      </c>
      <c r="T207" s="143">
        <f>S207*H207</f>
        <v>0</v>
      </c>
      <c r="AR207" s="144" t="s">
        <v>237</v>
      </c>
      <c r="AT207" s="144" t="s">
        <v>146</v>
      </c>
      <c r="AU207" s="144" t="s">
        <v>90</v>
      </c>
      <c r="AY207" s="18" t="s">
        <v>143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8" t="s">
        <v>88</v>
      </c>
      <c r="BK207" s="145">
        <f>ROUND(I207*H207,2)</f>
        <v>0</v>
      </c>
      <c r="BL207" s="18" t="s">
        <v>237</v>
      </c>
      <c r="BM207" s="144" t="s">
        <v>419</v>
      </c>
    </row>
    <row r="208" spans="2:65" s="1" customFormat="1">
      <c r="B208" s="34"/>
      <c r="D208" s="146" t="s">
        <v>153</v>
      </c>
      <c r="F208" s="147" t="s">
        <v>420</v>
      </c>
      <c r="I208" s="148"/>
      <c r="L208" s="34"/>
      <c r="M208" s="149"/>
      <c r="T208" s="55"/>
      <c r="AT208" s="18" t="s">
        <v>153</v>
      </c>
      <c r="AU208" s="18" t="s">
        <v>90</v>
      </c>
    </row>
    <row r="209" spans="2:65" s="12" customFormat="1">
      <c r="B209" s="150"/>
      <c r="D209" s="151" t="s">
        <v>155</v>
      </c>
      <c r="E209" s="152" t="s">
        <v>35</v>
      </c>
      <c r="F209" s="153" t="s">
        <v>349</v>
      </c>
      <c r="H209" s="152" t="s">
        <v>35</v>
      </c>
      <c r="I209" s="154"/>
      <c r="L209" s="150"/>
      <c r="M209" s="155"/>
      <c r="T209" s="156"/>
      <c r="AT209" s="152" t="s">
        <v>155</v>
      </c>
      <c r="AU209" s="152" t="s">
        <v>90</v>
      </c>
      <c r="AV209" s="12" t="s">
        <v>88</v>
      </c>
      <c r="AW209" s="12" t="s">
        <v>41</v>
      </c>
      <c r="AX209" s="12" t="s">
        <v>81</v>
      </c>
      <c r="AY209" s="152" t="s">
        <v>143</v>
      </c>
    </row>
    <row r="210" spans="2:65" s="12" customFormat="1">
      <c r="B210" s="150"/>
      <c r="D210" s="151" t="s">
        <v>155</v>
      </c>
      <c r="E210" s="152" t="s">
        <v>35</v>
      </c>
      <c r="F210" s="153" t="s">
        <v>350</v>
      </c>
      <c r="H210" s="152" t="s">
        <v>35</v>
      </c>
      <c r="I210" s="154"/>
      <c r="L210" s="150"/>
      <c r="M210" s="155"/>
      <c r="T210" s="156"/>
      <c r="AT210" s="152" t="s">
        <v>155</v>
      </c>
      <c r="AU210" s="152" t="s">
        <v>90</v>
      </c>
      <c r="AV210" s="12" t="s">
        <v>88</v>
      </c>
      <c r="AW210" s="12" t="s">
        <v>41</v>
      </c>
      <c r="AX210" s="12" t="s">
        <v>81</v>
      </c>
      <c r="AY210" s="152" t="s">
        <v>143</v>
      </c>
    </row>
    <row r="211" spans="2:65" s="12" customFormat="1">
      <c r="B211" s="150"/>
      <c r="D211" s="151" t="s">
        <v>155</v>
      </c>
      <c r="E211" s="152" t="s">
        <v>35</v>
      </c>
      <c r="F211" s="153" t="s">
        <v>351</v>
      </c>
      <c r="H211" s="152" t="s">
        <v>35</v>
      </c>
      <c r="I211" s="154"/>
      <c r="L211" s="150"/>
      <c r="M211" s="155"/>
      <c r="T211" s="156"/>
      <c r="AT211" s="152" t="s">
        <v>155</v>
      </c>
      <c r="AU211" s="152" t="s">
        <v>90</v>
      </c>
      <c r="AV211" s="12" t="s">
        <v>88</v>
      </c>
      <c r="AW211" s="12" t="s">
        <v>41</v>
      </c>
      <c r="AX211" s="12" t="s">
        <v>81</v>
      </c>
      <c r="AY211" s="152" t="s">
        <v>143</v>
      </c>
    </row>
    <row r="212" spans="2:65" s="12" customFormat="1">
      <c r="B212" s="150"/>
      <c r="D212" s="151" t="s">
        <v>155</v>
      </c>
      <c r="E212" s="152" t="s">
        <v>35</v>
      </c>
      <c r="F212" s="153" t="s">
        <v>352</v>
      </c>
      <c r="H212" s="152" t="s">
        <v>35</v>
      </c>
      <c r="I212" s="154"/>
      <c r="L212" s="150"/>
      <c r="M212" s="155"/>
      <c r="T212" s="156"/>
      <c r="AT212" s="152" t="s">
        <v>155</v>
      </c>
      <c r="AU212" s="152" t="s">
        <v>90</v>
      </c>
      <c r="AV212" s="12" t="s">
        <v>88</v>
      </c>
      <c r="AW212" s="12" t="s">
        <v>41</v>
      </c>
      <c r="AX212" s="12" t="s">
        <v>81</v>
      </c>
      <c r="AY212" s="152" t="s">
        <v>143</v>
      </c>
    </row>
    <row r="213" spans="2:65" s="13" customFormat="1">
      <c r="B213" s="157"/>
      <c r="D213" s="151" t="s">
        <v>155</v>
      </c>
      <c r="E213" s="158" t="s">
        <v>35</v>
      </c>
      <c r="F213" s="159" t="s">
        <v>353</v>
      </c>
      <c r="H213" s="160">
        <v>31</v>
      </c>
      <c r="I213" s="161"/>
      <c r="L213" s="157"/>
      <c r="M213" s="162"/>
      <c r="T213" s="163"/>
      <c r="AT213" s="158" t="s">
        <v>155</v>
      </c>
      <c r="AU213" s="158" t="s">
        <v>90</v>
      </c>
      <c r="AV213" s="13" t="s">
        <v>90</v>
      </c>
      <c r="AW213" s="13" t="s">
        <v>41</v>
      </c>
      <c r="AX213" s="13" t="s">
        <v>81</v>
      </c>
      <c r="AY213" s="158" t="s">
        <v>143</v>
      </c>
    </row>
    <row r="214" spans="2:65" s="12" customFormat="1">
      <c r="B214" s="150"/>
      <c r="D214" s="151" t="s">
        <v>155</v>
      </c>
      <c r="E214" s="152" t="s">
        <v>35</v>
      </c>
      <c r="F214" s="153" t="s">
        <v>354</v>
      </c>
      <c r="H214" s="152" t="s">
        <v>35</v>
      </c>
      <c r="I214" s="154"/>
      <c r="L214" s="150"/>
      <c r="M214" s="155"/>
      <c r="T214" s="156"/>
      <c r="AT214" s="152" t="s">
        <v>155</v>
      </c>
      <c r="AU214" s="152" t="s">
        <v>90</v>
      </c>
      <c r="AV214" s="12" t="s">
        <v>88</v>
      </c>
      <c r="AW214" s="12" t="s">
        <v>41</v>
      </c>
      <c r="AX214" s="12" t="s">
        <v>81</v>
      </c>
      <c r="AY214" s="152" t="s">
        <v>143</v>
      </c>
    </row>
    <row r="215" spans="2:65" s="13" customFormat="1">
      <c r="B215" s="157"/>
      <c r="D215" s="151" t="s">
        <v>155</v>
      </c>
      <c r="E215" s="158" t="s">
        <v>35</v>
      </c>
      <c r="F215" s="159" t="s">
        <v>246</v>
      </c>
      <c r="H215" s="160">
        <v>15</v>
      </c>
      <c r="I215" s="161"/>
      <c r="L215" s="157"/>
      <c r="M215" s="162"/>
      <c r="T215" s="163"/>
      <c r="AT215" s="158" t="s">
        <v>155</v>
      </c>
      <c r="AU215" s="158" t="s">
        <v>90</v>
      </c>
      <c r="AV215" s="13" t="s">
        <v>90</v>
      </c>
      <c r="AW215" s="13" t="s">
        <v>41</v>
      </c>
      <c r="AX215" s="13" t="s">
        <v>81</v>
      </c>
      <c r="AY215" s="158" t="s">
        <v>143</v>
      </c>
    </row>
    <row r="216" spans="2:65" s="15" customFormat="1">
      <c r="B216" s="175"/>
      <c r="D216" s="151" t="s">
        <v>155</v>
      </c>
      <c r="E216" s="176" t="s">
        <v>35</v>
      </c>
      <c r="F216" s="177" t="s">
        <v>355</v>
      </c>
      <c r="H216" s="178">
        <v>46</v>
      </c>
      <c r="I216" s="179"/>
      <c r="L216" s="175"/>
      <c r="M216" s="180"/>
      <c r="T216" s="181"/>
      <c r="AT216" s="176" t="s">
        <v>155</v>
      </c>
      <c r="AU216" s="176" t="s">
        <v>90</v>
      </c>
      <c r="AV216" s="15" t="s">
        <v>174</v>
      </c>
      <c r="AW216" s="15" t="s">
        <v>41</v>
      </c>
      <c r="AX216" s="15" t="s">
        <v>81</v>
      </c>
      <c r="AY216" s="176" t="s">
        <v>143</v>
      </c>
    </row>
    <row r="217" spans="2:65" s="14" customFormat="1">
      <c r="B217" s="164"/>
      <c r="D217" s="151" t="s">
        <v>155</v>
      </c>
      <c r="E217" s="165" t="s">
        <v>35</v>
      </c>
      <c r="F217" s="166" t="s">
        <v>167</v>
      </c>
      <c r="H217" s="167">
        <v>46</v>
      </c>
      <c r="I217" s="168"/>
      <c r="L217" s="164"/>
      <c r="M217" s="169"/>
      <c r="T217" s="170"/>
      <c r="AT217" s="165" t="s">
        <v>155</v>
      </c>
      <c r="AU217" s="165" t="s">
        <v>90</v>
      </c>
      <c r="AV217" s="14" t="s">
        <v>151</v>
      </c>
      <c r="AW217" s="14" t="s">
        <v>41</v>
      </c>
      <c r="AX217" s="14" t="s">
        <v>88</v>
      </c>
      <c r="AY217" s="165" t="s">
        <v>143</v>
      </c>
    </row>
    <row r="218" spans="2:65" s="11" customFormat="1" ht="25.9" customHeight="1">
      <c r="B218" s="121"/>
      <c r="D218" s="122" t="s">
        <v>80</v>
      </c>
      <c r="E218" s="123" t="s">
        <v>319</v>
      </c>
      <c r="F218" s="123" t="s">
        <v>320</v>
      </c>
      <c r="I218" s="124"/>
      <c r="J218" s="125">
        <f>BK218</f>
        <v>0</v>
      </c>
      <c r="L218" s="121"/>
      <c r="M218" s="126"/>
      <c r="P218" s="127">
        <f>SUM(P219:P222)</f>
        <v>0</v>
      </c>
      <c r="R218" s="127">
        <f>SUM(R219:R222)</f>
        <v>0</v>
      </c>
      <c r="T218" s="128">
        <f>SUM(T219:T222)</f>
        <v>0</v>
      </c>
      <c r="AR218" s="122" t="s">
        <v>151</v>
      </c>
      <c r="AT218" s="129" t="s">
        <v>80</v>
      </c>
      <c r="AU218" s="129" t="s">
        <v>81</v>
      </c>
      <c r="AY218" s="122" t="s">
        <v>143</v>
      </c>
      <c r="BK218" s="130">
        <f>SUM(BK219:BK222)</f>
        <v>0</v>
      </c>
    </row>
    <row r="219" spans="2:65" s="1" customFormat="1" ht="16.5" customHeight="1">
      <c r="B219" s="34"/>
      <c r="C219" s="133" t="s">
        <v>304</v>
      </c>
      <c r="D219" s="133" t="s">
        <v>146</v>
      </c>
      <c r="E219" s="134" t="s">
        <v>322</v>
      </c>
      <c r="F219" s="135" t="s">
        <v>323</v>
      </c>
      <c r="G219" s="136" t="s">
        <v>324</v>
      </c>
      <c r="H219" s="137">
        <v>16</v>
      </c>
      <c r="I219" s="138"/>
      <c r="J219" s="139">
        <f>ROUND(I219*H219,2)</f>
        <v>0</v>
      </c>
      <c r="K219" s="135" t="s">
        <v>150</v>
      </c>
      <c r="L219" s="34"/>
      <c r="M219" s="140" t="s">
        <v>35</v>
      </c>
      <c r="N219" s="141" t="s">
        <v>52</v>
      </c>
      <c r="P219" s="142">
        <f>O219*H219</f>
        <v>0</v>
      </c>
      <c r="Q219" s="142">
        <v>0</v>
      </c>
      <c r="R219" s="142">
        <f>Q219*H219</f>
        <v>0</v>
      </c>
      <c r="S219" s="142">
        <v>0</v>
      </c>
      <c r="T219" s="143">
        <f>S219*H219</f>
        <v>0</v>
      </c>
      <c r="AR219" s="144" t="s">
        <v>325</v>
      </c>
      <c r="AT219" s="144" t="s">
        <v>146</v>
      </c>
      <c r="AU219" s="144" t="s">
        <v>88</v>
      </c>
      <c r="AY219" s="18" t="s">
        <v>143</v>
      </c>
      <c r="BE219" s="145">
        <f>IF(N219="základní",J219,0)</f>
        <v>0</v>
      </c>
      <c r="BF219" s="145">
        <f>IF(N219="snížená",J219,0)</f>
        <v>0</v>
      </c>
      <c r="BG219" s="145">
        <f>IF(N219="zákl. přenesená",J219,0)</f>
        <v>0</v>
      </c>
      <c r="BH219" s="145">
        <f>IF(N219="sníž. přenesená",J219,0)</f>
        <v>0</v>
      </c>
      <c r="BI219" s="145">
        <f>IF(N219="nulová",J219,0)</f>
        <v>0</v>
      </c>
      <c r="BJ219" s="18" t="s">
        <v>88</v>
      </c>
      <c r="BK219" s="145">
        <f>ROUND(I219*H219,2)</f>
        <v>0</v>
      </c>
      <c r="BL219" s="18" t="s">
        <v>325</v>
      </c>
      <c r="BM219" s="144" t="s">
        <v>326</v>
      </c>
    </row>
    <row r="220" spans="2:65" s="1" customFormat="1">
      <c r="B220" s="34"/>
      <c r="D220" s="146" t="s">
        <v>153</v>
      </c>
      <c r="F220" s="147" t="s">
        <v>327</v>
      </c>
      <c r="I220" s="148"/>
      <c r="L220" s="34"/>
      <c r="M220" s="149"/>
      <c r="T220" s="55"/>
      <c r="AT220" s="18" t="s">
        <v>153</v>
      </c>
      <c r="AU220" s="18" t="s">
        <v>88</v>
      </c>
    </row>
    <row r="221" spans="2:65" s="12" customFormat="1">
      <c r="B221" s="150"/>
      <c r="D221" s="151" t="s">
        <v>155</v>
      </c>
      <c r="E221" s="152" t="s">
        <v>35</v>
      </c>
      <c r="F221" s="153" t="s">
        <v>328</v>
      </c>
      <c r="H221" s="152" t="s">
        <v>35</v>
      </c>
      <c r="I221" s="154"/>
      <c r="L221" s="150"/>
      <c r="M221" s="155"/>
      <c r="T221" s="156"/>
      <c r="AT221" s="152" t="s">
        <v>155</v>
      </c>
      <c r="AU221" s="152" t="s">
        <v>88</v>
      </c>
      <c r="AV221" s="12" t="s">
        <v>88</v>
      </c>
      <c r="AW221" s="12" t="s">
        <v>41</v>
      </c>
      <c r="AX221" s="12" t="s">
        <v>81</v>
      </c>
      <c r="AY221" s="152" t="s">
        <v>143</v>
      </c>
    </row>
    <row r="222" spans="2:65" s="13" customFormat="1">
      <c r="B222" s="157"/>
      <c r="D222" s="151" t="s">
        <v>155</v>
      </c>
      <c r="E222" s="158" t="s">
        <v>35</v>
      </c>
      <c r="F222" s="159" t="s">
        <v>421</v>
      </c>
      <c r="H222" s="160">
        <v>16</v>
      </c>
      <c r="I222" s="161"/>
      <c r="L222" s="157"/>
      <c r="M222" s="172"/>
      <c r="N222" s="173"/>
      <c r="O222" s="173"/>
      <c r="P222" s="173"/>
      <c r="Q222" s="173"/>
      <c r="R222" s="173"/>
      <c r="S222" s="173"/>
      <c r="T222" s="174"/>
      <c r="AT222" s="158" t="s">
        <v>155</v>
      </c>
      <c r="AU222" s="158" t="s">
        <v>88</v>
      </c>
      <c r="AV222" s="13" t="s">
        <v>90</v>
      </c>
      <c r="AW222" s="13" t="s">
        <v>41</v>
      </c>
      <c r="AX222" s="13" t="s">
        <v>88</v>
      </c>
      <c r="AY222" s="158" t="s">
        <v>143</v>
      </c>
    </row>
    <row r="223" spans="2:65" s="1" customFormat="1" ht="6.95" customHeight="1">
      <c r="B223" s="43"/>
      <c r="C223" s="44"/>
      <c r="D223" s="44"/>
      <c r="E223" s="44"/>
      <c r="F223" s="44"/>
      <c r="G223" s="44"/>
      <c r="H223" s="44"/>
      <c r="I223" s="44"/>
      <c r="J223" s="44"/>
      <c r="K223" s="44"/>
      <c r="L223" s="34"/>
    </row>
  </sheetData>
  <sheetProtection algorithmName="SHA-512" hashValue="OPrCOkzm/g7yWaLjlD0Bw1u1i6Qdei5JNWkCZVrms0tum2Evoun8b69dq17LTVqXO2CKObffxmUWOYFzjrekVw==" saltValue="9bxiFDOfNlSLK9lxZ0kSLno4KFC/d20V/2X5UM0SeKXoS7oq1yDKDqEClduA4vlzY6GuNFMFYQfLnS9/4sFKvg==" spinCount="100000" sheet="1" objects="1" scenarios="1" formatColumns="0" formatRows="0" autoFilter="0"/>
  <autoFilter ref="C92:K222" xr:uid="{00000000-0009-0000-0000-000002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hyperlinks>
    <hyperlink ref="F97" r:id="rId1" xr:uid="{00000000-0004-0000-0200-000000000000}"/>
    <hyperlink ref="F99" r:id="rId2" xr:uid="{00000000-0004-0000-0200-000001000000}"/>
    <hyperlink ref="F101" r:id="rId3" xr:uid="{00000000-0004-0000-0200-000002000000}"/>
    <hyperlink ref="F114" r:id="rId4" xr:uid="{00000000-0004-0000-0200-000003000000}"/>
    <hyperlink ref="F131" r:id="rId5" xr:uid="{00000000-0004-0000-0200-000004000000}"/>
    <hyperlink ref="F134" r:id="rId6" xr:uid="{00000000-0004-0000-0200-000005000000}"/>
    <hyperlink ref="F138" r:id="rId7" xr:uid="{00000000-0004-0000-0200-000006000000}"/>
    <hyperlink ref="F141" r:id="rId8" xr:uid="{00000000-0004-0000-0200-000007000000}"/>
    <hyperlink ref="F143" r:id="rId9" xr:uid="{00000000-0004-0000-0200-000008000000}"/>
    <hyperlink ref="F145" r:id="rId10" xr:uid="{00000000-0004-0000-0200-000009000000}"/>
    <hyperlink ref="F156" r:id="rId11" xr:uid="{00000000-0004-0000-0200-00000A000000}"/>
    <hyperlink ref="F173" r:id="rId12" xr:uid="{00000000-0004-0000-0200-00000B000000}"/>
    <hyperlink ref="F175" r:id="rId13" xr:uid="{00000000-0004-0000-0200-00000C000000}"/>
    <hyperlink ref="F177" r:id="rId14" xr:uid="{00000000-0004-0000-0200-00000D000000}"/>
    <hyperlink ref="F181" r:id="rId15" xr:uid="{00000000-0004-0000-0200-00000E000000}"/>
    <hyperlink ref="F183" r:id="rId16" xr:uid="{00000000-0004-0000-0200-00000F000000}"/>
    <hyperlink ref="F187" r:id="rId17" xr:uid="{00000000-0004-0000-0200-000010000000}"/>
    <hyperlink ref="F190" r:id="rId18" xr:uid="{00000000-0004-0000-0200-000011000000}"/>
    <hyperlink ref="F192" r:id="rId19" xr:uid="{00000000-0004-0000-0200-000012000000}"/>
    <hyperlink ref="F195" r:id="rId20" xr:uid="{00000000-0004-0000-0200-000013000000}"/>
    <hyperlink ref="F198" r:id="rId21" xr:uid="{00000000-0004-0000-0200-000014000000}"/>
    <hyperlink ref="F200" r:id="rId22" xr:uid="{00000000-0004-0000-0200-000015000000}"/>
    <hyperlink ref="F204" r:id="rId23" xr:uid="{00000000-0004-0000-0200-000016000000}"/>
    <hyperlink ref="F206" r:id="rId24" xr:uid="{00000000-0004-0000-0200-000017000000}"/>
    <hyperlink ref="F208" r:id="rId25" xr:uid="{00000000-0004-0000-0200-000018000000}"/>
    <hyperlink ref="F220" r:id="rId26" xr:uid="{00000000-0004-0000-0200-00001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AT2" s="18" t="s">
        <v>104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90</v>
      </c>
    </row>
    <row r="4" spans="2:46" ht="24.95" customHeight="1">
      <c r="B4" s="21"/>
      <c r="D4" s="22" t="s">
        <v>111</v>
      </c>
      <c r="L4" s="21"/>
      <c r="M4" s="92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26.25" customHeight="1">
      <c r="B7" s="21"/>
      <c r="E7" s="284" t="str">
        <f>'Rekapitulace stavby'!K6</f>
        <v>KAPLE SV. PANNY MARIE EINSIEDELNSKÉ A PŘÍSTUPOVÉ SCHODIŠTĚ, OSTROV,STAVEBNÍ ÚPRAVY</v>
      </c>
      <c r="F7" s="285"/>
      <c r="G7" s="285"/>
      <c r="H7" s="285"/>
      <c r="L7" s="21"/>
    </row>
    <row r="8" spans="2:46" ht="12" customHeight="1">
      <c r="B8" s="21"/>
      <c r="D8" s="28" t="s">
        <v>112</v>
      </c>
      <c r="L8" s="21"/>
    </row>
    <row r="9" spans="2:46" s="1" customFormat="1" ht="16.5" customHeight="1">
      <c r="B9" s="34"/>
      <c r="E9" s="284" t="s">
        <v>422</v>
      </c>
      <c r="F9" s="286"/>
      <c r="G9" s="286"/>
      <c r="H9" s="286"/>
      <c r="L9" s="34"/>
    </row>
    <row r="10" spans="2:46" s="1" customFormat="1" ht="12" customHeight="1">
      <c r="B10" s="34"/>
      <c r="D10" s="28" t="s">
        <v>114</v>
      </c>
      <c r="L10" s="34"/>
    </row>
    <row r="11" spans="2:46" s="1" customFormat="1" ht="16.5" customHeight="1">
      <c r="B11" s="34"/>
      <c r="E11" s="244" t="s">
        <v>423</v>
      </c>
      <c r="F11" s="286"/>
      <c r="G11" s="286"/>
      <c r="H11" s="286"/>
      <c r="L11" s="34"/>
    </row>
    <row r="12" spans="2:46" s="1" customFormat="1">
      <c r="B12" s="34"/>
      <c r="L12" s="34"/>
    </row>
    <row r="13" spans="2:46" s="1" customFormat="1" ht="12" customHeight="1">
      <c r="B13" s="34"/>
      <c r="D13" s="28" t="s">
        <v>18</v>
      </c>
      <c r="F13" s="26" t="s">
        <v>35</v>
      </c>
      <c r="I13" s="28" t="s">
        <v>20</v>
      </c>
      <c r="J13" s="26" t="s">
        <v>35</v>
      </c>
      <c r="L13" s="34"/>
    </row>
    <row r="14" spans="2:46" s="1" customFormat="1" ht="12" customHeight="1">
      <c r="B14" s="34"/>
      <c r="D14" s="28" t="s">
        <v>22</v>
      </c>
      <c r="F14" s="26" t="s">
        <v>23</v>
      </c>
      <c r="I14" s="28" t="s">
        <v>24</v>
      </c>
      <c r="J14" s="51" t="str">
        <f>'Rekapitulace stavby'!AN8</f>
        <v>20. 3. 2025</v>
      </c>
      <c r="L14" s="34"/>
    </row>
    <row r="15" spans="2:46" s="1" customFormat="1" ht="10.9" customHeight="1">
      <c r="B15" s="34"/>
      <c r="L15" s="34"/>
    </row>
    <row r="16" spans="2:46" s="1" customFormat="1" ht="12" customHeight="1">
      <c r="B16" s="34"/>
      <c r="D16" s="28" t="s">
        <v>30</v>
      </c>
      <c r="I16" s="28" t="s">
        <v>31</v>
      </c>
      <c r="J16" s="26" t="s">
        <v>32</v>
      </c>
      <c r="L16" s="34"/>
    </row>
    <row r="17" spans="2:12" s="1" customFormat="1" ht="18" customHeight="1">
      <c r="B17" s="34"/>
      <c r="E17" s="26" t="s">
        <v>33</v>
      </c>
      <c r="I17" s="28" t="s">
        <v>34</v>
      </c>
      <c r="J17" s="26" t="s">
        <v>35</v>
      </c>
      <c r="L17" s="34"/>
    </row>
    <row r="18" spans="2:12" s="1" customFormat="1" ht="6.95" customHeight="1">
      <c r="B18" s="34"/>
      <c r="L18" s="34"/>
    </row>
    <row r="19" spans="2:12" s="1" customFormat="1" ht="12" customHeight="1">
      <c r="B19" s="34"/>
      <c r="D19" s="28" t="s">
        <v>36</v>
      </c>
      <c r="I19" s="28" t="s">
        <v>31</v>
      </c>
      <c r="J19" s="29" t="str">
        <f>'Rekapitulace stavby'!AN13</f>
        <v>Vyplň údaj</v>
      </c>
      <c r="L19" s="34"/>
    </row>
    <row r="20" spans="2:12" s="1" customFormat="1" ht="18" customHeight="1">
      <c r="B20" s="34"/>
      <c r="E20" s="287" t="str">
        <f>'Rekapitulace stavby'!E14</f>
        <v>Vyplň údaj</v>
      </c>
      <c r="F20" s="269"/>
      <c r="G20" s="269"/>
      <c r="H20" s="269"/>
      <c r="I20" s="28" t="s">
        <v>34</v>
      </c>
      <c r="J20" s="29" t="str">
        <f>'Rekapitulace stavby'!AN14</f>
        <v>Vyplň údaj</v>
      </c>
      <c r="L20" s="34"/>
    </row>
    <row r="21" spans="2:12" s="1" customFormat="1" ht="6.95" customHeight="1">
      <c r="B21" s="34"/>
      <c r="L21" s="34"/>
    </row>
    <row r="22" spans="2:12" s="1" customFormat="1" ht="12" customHeight="1">
      <c r="B22" s="34"/>
      <c r="D22" s="28" t="s">
        <v>38</v>
      </c>
      <c r="I22" s="28" t="s">
        <v>31</v>
      </c>
      <c r="J22" s="26" t="s">
        <v>39</v>
      </c>
      <c r="L22" s="34"/>
    </row>
    <row r="23" spans="2:12" s="1" customFormat="1" ht="18" customHeight="1">
      <c r="B23" s="34"/>
      <c r="E23" s="26" t="s">
        <v>40</v>
      </c>
      <c r="I23" s="28" t="s">
        <v>34</v>
      </c>
      <c r="J23" s="26" t="s">
        <v>35</v>
      </c>
      <c r="L23" s="34"/>
    </row>
    <row r="24" spans="2:12" s="1" customFormat="1" ht="6.95" customHeight="1">
      <c r="B24" s="34"/>
      <c r="L24" s="34"/>
    </row>
    <row r="25" spans="2:12" s="1" customFormat="1" ht="12" customHeight="1">
      <c r="B25" s="34"/>
      <c r="D25" s="28" t="s">
        <v>42</v>
      </c>
      <c r="I25" s="28" t="s">
        <v>31</v>
      </c>
      <c r="J25" s="26" t="s">
        <v>43</v>
      </c>
      <c r="L25" s="34"/>
    </row>
    <row r="26" spans="2:12" s="1" customFormat="1" ht="18" customHeight="1">
      <c r="B26" s="34"/>
      <c r="E26" s="26" t="s">
        <v>44</v>
      </c>
      <c r="I26" s="28" t="s">
        <v>34</v>
      </c>
      <c r="J26" s="26" t="s">
        <v>35</v>
      </c>
      <c r="L26" s="34"/>
    </row>
    <row r="27" spans="2:12" s="1" customFormat="1" ht="6.95" customHeight="1">
      <c r="B27" s="34"/>
      <c r="L27" s="34"/>
    </row>
    <row r="28" spans="2:12" s="1" customFormat="1" ht="12" customHeight="1">
      <c r="B28" s="34"/>
      <c r="D28" s="28" t="s">
        <v>45</v>
      </c>
      <c r="L28" s="34"/>
    </row>
    <row r="29" spans="2:12" s="7" customFormat="1" ht="47.25" customHeight="1">
      <c r="B29" s="93"/>
      <c r="E29" s="273" t="s">
        <v>46</v>
      </c>
      <c r="F29" s="273"/>
      <c r="G29" s="273"/>
      <c r="H29" s="273"/>
      <c r="L29" s="93"/>
    </row>
    <row r="30" spans="2:12" s="1" customFormat="1" ht="6.95" customHeight="1">
      <c r="B30" s="34"/>
      <c r="L30" s="34"/>
    </row>
    <row r="31" spans="2:12" s="1" customFormat="1" ht="6.95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>
      <c r="B32" s="34"/>
      <c r="D32" s="94" t="s">
        <v>47</v>
      </c>
      <c r="J32" s="65">
        <f>ROUND(J91, 2)</f>
        <v>0</v>
      </c>
      <c r="L32" s="34"/>
    </row>
    <row r="33" spans="2:12" s="1" customFormat="1" ht="6.95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5" customHeight="1">
      <c r="B34" s="34"/>
      <c r="F34" s="37" t="s">
        <v>49</v>
      </c>
      <c r="I34" s="37" t="s">
        <v>48</v>
      </c>
      <c r="J34" s="37" t="s">
        <v>50</v>
      </c>
      <c r="L34" s="34"/>
    </row>
    <row r="35" spans="2:12" s="1" customFormat="1" ht="14.45" customHeight="1">
      <c r="B35" s="34"/>
      <c r="D35" s="54" t="s">
        <v>51</v>
      </c>
      <c r="E35" s="28" t="s">
        <v>52</v>
      </c>
      <c r="F35" s="85">
        <f>ROUND((SUM(BE91:BE155)),  2)</f>
        <v>0</v>
      </c>
      <c r="I35" s="95">
        <v>0.21</v>
      </c>
      <c r="J35" s="85">
        <f>ROUND(((SUM(BE91:BE155))*I35),  2)</f>
        <v>0</v>
      </c>
      <c r="L35" s="34"/>
    </row>
    <row r="36" spans="2:12" s="1" customFormat="1" ht="14.45" customHeight="1">
      <c r="B36" s="34"/>
      <c r="E36" s="28" t="s">
        <v>53</v>
      </c>
      <c r="F36" s="85">
        <f>ROUND((SUM(BF91:BF155)),  2)</f>
        <v>0</v>
      </c>
      <c r="I36" s="95">
        <v>0.12</v>
      </c>
      <c r="J36" s="85">
        <f>ROUND(((SUM(BF91:BF155))*I36),  2)</f>
        <v>0</v>
      </c>
      <c r="L36" s="34"/>
    </row>
    <row r="37" spans="2:12" s="1" customFormat="1" ht="14.45" hidden="1" customHeight="1">
      <c r="B37" s="34"/>
      <c r="E37" s="28" t="s">
        <v>54</v>
      </c>
      <c r="F37" s="85">
        <f>ROUND((SUM(BG91:BG155)),  2)</f>
        <v>0</v>
      </c>
      <c r="I37" s="95">
        <v>0.21</v>
      </c>
      <c r="J37" s="85">
        <f>0</f>
        <v>0</v>
      </c>
      <c r="L37" s="34"/>
    </row>
    <row r="38" spans="2:12" s="1" customFormat="1" ht="14.45" hidden="1" customHeight="1">
      <c r="B38" s="34"/>
      <c r="E38" s="28" t="s">
        <v>55</v>
      </c>
      <c r="F38" s="85">
        <f>ROUND((SUM(BH91:BH155)),  2)</f>
        <v>0</v>
      </c>
      <c r="I38" s="95">
        <v>0.12</v>
      </c>
      <c r="J38" s="85">
        <f>0</f>
        <v>0</v>
      </c>
      <c r="L38" s="34"/>
    </row>
    <row r="39" spans="2:12" s="1" customFormat="1" ht="14.45" hidden="1" customHeight="1">
      <c r="B39" s="34"/>
      <c r="E39" s="28" t="s">
        <v>56</v>
      </c>
      <c r="F39" s="85">
        <f>ROUND((SUM(BI91:BI155)),  2)</f>
        <v>0</v>
      </c>
      <c r="I39" s="95">
        <v>0</v>
      </c>
      <c r="J39" s="85">
        <f>0</f>
        <v>0</v>
      </c>
      <c r="L39" s="34"/>
    </row>
    <row r="40" spans="2:12" s="1" customFormat="1" ht="6.95" customHeight="1">
      <c r="B40" s="34"/>
      <c r="L40" s="34"/>
    </row>
    <row r="41" spans="2:12" s="1" customFormat="1" ht="25.35" customHeight="1">
      <c r="B41" s="34"/>
      <c r="C41" s="96"/>
      <c r="D41" s="97" t="s">
        <v>57</v>
      </c>
      <c r="E41" s="56"/>
      <c r="F41" s="56"/>
      <c r="G41" s="98" t="s">
        <v>58</v>
      </c>
      <c r="H41" s="99" t="s">
        <v>59</v>
      </c>
      <c r="I41" s="56"/>
      <c r="J41" s="100">
        <f>SUM(J32:J39)</f>
        <v>0</v>
      </c>
      <c r="K41" s="101"/>
      <c r="L41" s="34"/>
    </row>
    <row r="42" spans="2:12" s="1" customFormat="1" ht="14.45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5" customHeight="1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5" customHeight="1">
      <c r="B47" s="34"/>
      <c r="C47" s="22" t="s">
        <v>116</v>
      </c>
      <c r="L47" s="34"/>
    </row>
    <row r="48" spans="2:12" s="1" customFormat="1" ht="6.95" customHeight="1">
      <c r="B48" s="34"/>
      <c r="L48" s="34"/>
    </row>
    <row r="49" spans="2:47" s="1" customFormat="1" ht="12" customHeight="1">
      <c r="B49" s="34"/>
      <c r="C49" s="28" t="s">
        <v>16</v>
      </c>
      <c r="L49" s="34"/>
    </row>
    <row r="50" spans="2:47" s="1" customFormat="1" ht="26.25" customHeight="1">
      <c r="B50" s="34"/>
      <c r="E50" s="284" t="str">
        <f>E7</f>
        <v>KAPLE SV. PANNY MARIE EINSIEDELNSKÉ A PŘÍSTUPOVÉ SCHODIŠTĚ, OSTROV,STAVEBNÍ ÚPRAVY</v>
      </c>
      <c r="F50" s="285"/>
      <c r="G50" s="285"/>
      <c r="H50" s="285"/>
      <c r="L50" s="34"/>
    </row>
    <row r="51" spans="2:47" ht="12" customHeight="1">
      <c r="B51" s="21"/>
      <c r="C51" s="28" t="s">
        <v>112</v>
      </c>
      <c r="L51" s="21"/>
    </row>
    <row r="52" spans="2:47" s="1" customFormat="1" ht="16.5" customHeight="1">
      <c r="B52" s="34"/>
      <c r="E52" s="284" t="s">
        <v>422</v>
      </c>
      <c r="F52" s="286"/>
      <c r="G52" s="286"/>
      <c r="H52" s="286"/>
      <c r="L52" s="34"/>
    </row>
    <row r="53" spans="2:47" s="1" customFormat="1" ht="12" customHeight="1">
      <c r="B53" s="34"/>
      <c r="C53" s="28" t="s">
        <v>114</v>
      </c>
      <c r="L53" s="34"/>
    </row>
    <row r="54" spans="2:47" s="1" customFormat="1" ht="16.5" customHeight="1">
      <c r="B54" s="34"/>
      <c r="E54" s="244" t="str">
        <f>E11</f>
        <v xml:space="preserve">D.1.4.g - ZAŘÍZENÍ SILNOPROUDÉ ELEKTROTECHNIKY </v>
      </c>
      <c r="F54" s="286"/>
      <c r="G54" s="286"/>
      <c r="H54" s="286"/>
      <c r="L54" s="34"/>
    </row>
    <row r="55" spans="2:47" s="1" customFormat="1" ht="6.95" customHeight="1">
      <c r="B55" s="34"/>
      <c r="L55" s="34"/>
    </row>
    <row r="56" spans="2:47" s="1" customFormat="1" ht="12" customHeight="1">
      <c r="B56" s="34"/>
      <c r="C56" s="28" t="s">
        <v>22</v>
      </c>
      <c r="F56" s="26" t="str">
        <f>F14</f>
        <v xml:space="preserve">Staroměstská, bez č.p., p.č. st.52 a p.č. 80/1 </v>
      </c>
      <c r="I56" s="28" t="s">
        <v>24</v>
      </c>
      <c r="J56" s="51" t="str">
        <f>IF(J14="","",J14)</f>
        <v>20. 3. 2025</v>
      </c>
      <c r="L56" s="34"/>
    </row>
    <row r="57" spans="2:47" s="1" customFormat="1" ht="6.95" customHeight="1">
      <c r="B57" s="34"/>
      <c r="L57" s="34"/>
    </row>
    <row r="58" spans="2:47" s="1" customFormat="1" ht="25.7" customHeight="1">
      <c r="B58" s="34"/>
      <c r="C58" s="28" t="s">
        <v>30</v>
      </c>
      <c r="F58" s="26" t="str">
        <f>E17</f>
        <v>Město Ostrov, Jáchymovská 1, 36301 Ostrov</v>
      </c>
      <c r="I58" s="28" t="s">
        <v>38</v>
      </c>
      <c r="J58" s="32" t="str">
        <f>E23</f>
        <v>ATELIER SOUKUP OPL ŠVEHLA, s. r. o.</v>
      </c>
      <c r="L58" s="34"/>
    </row>
    <row r="59" spans="2:47" s="1" customFormat="1" ht="15.2" customHeight="1">
      <c r="B59" s="34"/>
      <c r="C59" s="28" t="s">
        <v>36</v>
      </c>
      <c r="F59" s="26" t="str">
        <f>IF(E20="","",E20)</f>
        <v>Vyplň údaj</v>
      </c>
      <c r="I59" s="28" t="s">
        <v>42</v>
      </c>
      <c r="J59" s="32" t="str">
        <f>E26</f>
        <v>Eva Vopalecká</v>
      </c>
      <c r="L59" s="34"/>
    </row>
    <row r="60" spans="2:47" s="1" customFormat="1" ht="10.35" customHeight="1">
      <c r="B60" s="34"/>
      <c r="L60" s="34"/>
    </row>
    <row r="61" spans="2:47" s="1" customFormat="1" ht="29.25" customHeight="1">
      <c r="B61" s="34"/>
      <c r="C61" s="102" t="s">
        <v>117</v>
      </c>
      <c r="D61" s="96"/>
      <c r="E61" s="96"/>
      <c r="F61" s="96"/>
      <c r="G61" s="96"/>
      <c r="H61" s="96"/>
      <c r="I61" s="96"/>
      <c r="J61" s="103" t="s">
        <v>118</v>
      </c>
      <c r="K61" s="96"/>
      <c r="L61" s="34"/>
    </row>
    <row r="62" spans="2:47" s="1" customFormat="1" ht="10.35" customHeight="1">
      <c r="B62" s="34"/>
      <c r="L62" s="34"/>
    </row>
    <row r="63" spans="2:47" s="1" customFormat="1" ht="22.9" customHeight="1">
      <c r="B63" s="34"/>
      <c r="C63" s="104" t="s">
        <v>79</v>
      </c>
      <c r="J63" s="65">
        <f>J91</f>
        <v>0</v>
      </c>
      <c r="L63" s="34"/>
      <c r="AU63" s="18" t="s">
        <v>119</v>
      </c>
    </row>
    <row r="64" spans="2:47" s="8" customFormat="1" ht="24.95" customHeight="1">
      <c r="B64" s="105"/>
      <c r="D64" s="106" t="s">
        <v>125</v>
      </c>
      <c r="E64" s="107"/>
      <c r="F64" s="107"/>
      <c r="G64" s="107"/>
      <c r="H64" s="107"/>
      <c r="I64" s="107"/>
      <c r="J64" s="108">
        <f>J92</f>
        <v>0</v>
      </c>
      <c r="L64" s="105"/>
    </row>
    <row r="65" spans="2:12" s="9" customFormat="1" ht="19.899999999999999" customHeight="1">
      <c r="B65" s="109"/>
      <c r="D65" s="110" t="s">
        <v>424</v>
      </c>
      <c r="E65" s="111"/>
      <c r="F65" s="111"/>
      <c r="G65" s="111"/>
      <c r="H65" s="111"/>
      <c r="I65" s="111"/>
      <c r="J65" s="112">
        <f>J93</f>
        <v>0</v>
      </c>
      <c r="L65" s="109"/>
    </row>
    <row r="66" spans="2:12" s="8" customFormat="1" ht="24.95" customHeight="1">
      <c r="B66" s="105"/>
      <c r="D66" s="106" t="s">
        <v>425</v>
      </c>
      <c r="E66" s="107"/>
      <c r="F66" s="107"/>
      <c r="G66" s="107"/>
      <c r="H66" s="107"/>
      <c r="I66" s="107"/>
      <c r="J66" s="108">
        <f>J122</f>
        <v>0</v>
      </c>
      <c r="L66" s="105"/>
    </row>
    <row r="67" spans="2:12" s="9" customFormat="1" ht="19.899999999999999" customHeight="1">
      <c r="B67" s="109"/>
      <c r="D67" s="110" t="s">
        <v>426</v>
      </c>
      <c r="E67" s="111"/>
      <c r="F67" s="111"/>
      <c r="G67" s="111"/>
      <c r="H67" s="111"/>
      <c r="I67" s="111"/>
      <c r="J67" s="112">
        <f>J123</f>
        <v>0</v>
      </c>
      <c r="L67" s="109"/>
    </row>
    <row r="68" spans="2:12" s="9" customFormat="1" ht="19.899999999999999" customHeight="1">
      <c r="B68" s="109"/>
      <c r="D68" s="110" t="s">
        <v>427</v>
      </c>
      <c r="E68" s="111"/>
      <c r="F68" s="111"/>
      <c r="G68" s="111"/>
      <c r="H68" s="111"/>
      <c r="I68" s="111"/>
      <c r="J68" s="112">
        <f>J148</f>
        <v>0</v>
      </c>
      <c r="L68" s="109"/>
    </row>
    <row r="69" spans="2:12" s="8" customFormat="1" ht="24.95" customHeight="1">
      <c r="B69" s="105"/>
      <c r="D69" s="106" t="s">
        <v>127</v>
      </c>
      <c r="E69" s="107"/>
      <c r="F69" s="107"/>
      <c r="G69" s="107"/>
      <c r="H69" s="107"/>
      <c r="I69" s="107"/>
      <c r="J69" s="108">
        <f>J151</f>
        <v>0</v>
      </c>
      <c r="L69" s="105"/>
    </row>
    <row r="70" spans="2:12" s="1" customFormat="1" ht="21.75" customHeight="1">
      <c r="B70" s="34"/>
      <c r="L70" s="34"/>
    </row>
    <row r="71" spans="2:12" s="1" customFormat="1" ht="6.95" customHeight="1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34"/>
    </row>
    <row r="75" spans="2:12" s="1" customFormat="1" ht="6.95" customHeight="1">
      <c r="B75" s="45"/>
      <c r="C75" s="46"/>
      <c r="D75" s="46"/>
      <c r="E75" s="46"/>
      <c r="F75" s="46"/>
      <c r="G75" s="46"/>
      <c r="H75" s="46"/>
      <c r="I75" s="46"/>
      <c r="J75" s="46"/>
      <c r="K75" s="46"/>
      <c r="L75" s="34"/>
    </row>
    <row r="76" spans="2:12" s="1" customFormat="1" ht="24.95" customHeight="1">
      <c r="B76" s="34"/>
      <c r="C76" s="22" t="s">
        <v>128</v>
      </c>
      <c r="L76" s="34"/>
    </row>
    <row r="77" spans="2:12" s="1" customFormat="1" ht="6.95" customHeight="1">
      <c r="B77" s="34"/>
      <c r="L77" s="34"/>
    </row>
    <row r="78" spans="2:12" s="1" customFormat="1" ht="12" customHeight="1">
      <c r="B78" s="34"/>
      <c r="C78" s="28" t="s">
        <v>16</v>
      </c>
      <c r="L78" s="34"/>
    </row>
    <row r="79" spans="2:12" s="1" customFormat="1" ht="26.25" customHeight="1">
      <c r="B79" s="34"/>
      <c r="E79" s="284" t="str">
        <f>E7</f>
        <v>KAPLE SV. PANNY MARIE EINSIEDELNSKÉ A PŘÍSTUPOVÉ SCHODIŠTĚ, OSTROV,STAVEBNÍ ÚPRAVY</v>
      </c>
      <c r="F79" s="285"/>
      <c r="G79" s="285"/>
      <c r="H79" s="285"/>
      <c r="L79" s="34"/>
    </row>
    <row r="80" spans="2:12" ht="12" customHeight="1">
      <c r="B80" s="21"/>
      <c r="C80" s="28" t="s">
        <v>112</v>
      </c>
      <c r="L80" s="21"/>
    </row>
    <row r="81" spans="2:65" s="1" customFormat="1" ht="16.5" customHeight="1">
      <c r="B81" s="34"/>
      <c r="E81" s="284" t="s">
        <v>422</v>
      </c>
      <c r="F81" s="286"/>
      <c r="G81" s="286"/>
      <c r="H81" s="286"/>
      <c r="L81" s="34"/>
    </row>
    <row r="82" spans="2:65" s="1" customFormat="1" ht="12" customHeight="1">
      <c r="B82" s="34"/>
      <c r="C82" s="28" t="s">
        <v>114</v>
      </c>
      <c r="L82" s="34"/>
    </row>
    <row r="83" spans="2:65" s="1" customFormat="1" ht="16.5" customHeight="1">
      <c r="B83" s="34"/>
      <c r="E83" s="244" t="str">
        <f>E11</f>
        <v xml:space="preserve">D.1.4.g - ZAŘÍZENÍ SILNOPROUDÉ ELEKTROTECHNIKY </v>
      </c>
      <c r="F83" s="286"/>
      <c r="G83" s="286"/>
      <c r="H83" s="286"/>
      <c r="L83" s="34"/>
    </row>
    <row r="84" spans="2:65" s="1" customFormat="1" ht="6.95" customHeight="1">
      <c r="B84" s="34"/>
      <c r="L84" s="34"/>
    </row>
    <row r="85" spans="2:65" s="1" customFormat="1" ht="12" customHeight="1">
      <c r="B85" s="34"/>
      <c r="C85" s="28" t="s">
        <v>22</v>
      </c>
      <c r="F85" s="26" t="str">
        <f>F14</f>
        <v xml:space="preserve">Staroměstská, bez č.p., p.č. st.52 a p.č. 80/1 </v>
      </c>
      <c r="I85" s="28" t="s">
        <v>24</v>
      </c>
      <c r="J85" s="51" t="str">
        <f>IF(J14="","",J14)</f>
        <v>20. 3. 2025</v>
      </c>
      <c r="L85" s="34"/>
    </row>
    <row r="86" spans="2:65" s="1" customFormat="1" ht="6.95" customHeight="1">
      <c r="B86" s="34"/>
      <c r="L86" s="34"/>
    </row>
    <row r="87" spans="2:65" s="1" customFormat="1" ht="25.7" customHeight="1">
      <c r="B87" s="34"/>
      <c r="C87" s="28" t="s">
        <v>30</v>
      </c>
      <c r="F87" s="26" t="str">
        <f>E17</f>
        <v>Město Ostrov, Jáchymovská 1, 36301 Ostrov</v>
      </c>
      <c r="I87" s="28" t="s">
        <v>38</v>
      </c>
      <c r="J87" s="32" t="str">
        <f>E23</f>
        <v>ATELIER SOUKUP OPL ŠVEHLA, s. r. o.</v>
      </c>
      <c r="L87" s="34"/>
    </row>
    <row r="88" spans="2:65" s="1" customFormat="1" ht="15.2" customHeight="1">
      <c r="B88" s="34"/>
      <c r="C88" s="28" t="s">
        <v>36</v>
      </c>
      <c r="F88" s="26" t="str">
        <f>IF(E20="","",E20)</f>
        <v>Vyplň údaj</v>
      </c>
      <c r="I88" s="28" t="s">
        <v>42</v>
      </c>
      <c r="J88" s="32" t="str">
        <f>E26</f>
        <v>Eva Vopalecká</v>
      </c>
      <c r="L88" s="34"/>
    </row>
    <row r="89" spans="2:65" s="1" customFormat="1" ht="10.35" customHeight="1">
      <c r="B89" s="34"/>
      <c r="L89" s="34"/>
    </row>
    <row r="90" spans="2:65" s="10" customFormat="1" ht="29.25" customHeight="1">
      <c r="B90" s="113"/>
      <c r="C90" s="114" t="s">
        <v>129</v>
      </c>
      <c r="D90" s="115" t="s">
        <v>66</v>
      </c>
      <c r="E90" s="115" t="s">
        <v>62</v>
      </c>
      <c r="F90" s="115" t="s">
        <v>63</v>
      </c>
      <c r="G90" s="115" t="s">
        <v>130</v>
      </c>
      <c r="H90" s="115" t="s">
        <v>131</v>
      </c>
      <c r="I90" s="115" t="s">
        <v>132</v>
      </c>
      <c r="J90" s="115" t="s">
        <v>118</v>
      </c>
      <c r="K90" s="116" t="s">
        <v>133</v>
      </c>
      <c r="L90" s="113"/>
      <c r="M90" s="58" t="s">
        <v>35</v>
      </c>
      <c r="N90" s="59" t="s">
        <v>51</v>
      </c>
      <c r="O90" s="59" t="s">
        <v>134</v>
      </c>
      <c r="P90" s="59" t="s">
        <v>135</v>
      </c>
      <c r="Q90" s="59" t="s">
        <v>136</v>
      </c>
      <c r="R90" s="59" t="s">
        <v>137</v>
      </c>
      <c r="S90" s="59" t="s">
        <v>138</v>
      </c>
      <c r="T90" s="60" t="s">
        <v>139</v>
      </c>
    </row>
    <row r="91" spans="2:65" s="1" customFormat="1" ht="22.9" customHeight="1">
      <c r="B91" s="34"/>
      <c r="C91" s="63" t="s">
        <v>140</v>
      </c>
      <c r="J91" s="117">
        <f>BK91</f>
        <v>0</v>
      </c>
      <c r="L91" s="34"/>
      <c r="M91" s="61"/>
      <c r="N91" s="52"/>
      <c r="O91" s="52"/>
      <c r="P91" s="118">
        <f>P92+P122+P151</f>
        <v>0</v>
      </c>
      <c r="Q91" s="52"/>
      <c r="R91" s="118">
        <f>R92+R122+R151</f>
        <v>2.9999999999999997E-4</v>
      </c>
      <c r="S91" s="52"/>
      <c r="T91" s="119">
        <f>T92+T122+T151</f>
        <v>0.52700000000000002</v>
      </c>
      <c r="AT91" s="18" t="s">
        <v>80</v>
      </c>
      <c r="AU91" s="18" t="s">
        <v>119</v>
      </c>
      <c r="BK91" s="120">
        <f>BK92+BK122+BK151</f>
        <v>0</v>
      </c>
    </row>
    <row r="92" spans="2:65" s="11" customFormat="1" ht="25.9" customHeight="1">
      <c r="B92" s="121"/>
      <c r="D92" s="122" t="s">
        <v>80</v>
      </c>
      <c r="E92" s="123" t="s">
        <v>230</v>
      </c>
      <c r="F92" s="123" t="s">
        <v>231</v>
      </c>
      <c r="I92" s="124"/>
      <c r="J92" s="125">
        <f>BK92</f>
        <v>0</v>
      </c>
      <c r="L92" s="121"/>
      <c r="M92" s="126"/>
      <c r="P92" s="127">
        <f>P93</f>
        <v>0</v>
      </c>
      <c r="R92" s="127">
        <f>R93</f>
        <v>0</v>
      </c>
      <c r="T92" s="128">
        <f>T93</f>
        <v>0</v>
      </c>
      <c r="AR92" s="122" t="s">
        <v>90</v>
      </c>
      <c r="AT92" s="129" t="s">
        <v>80</v>
      </c>
      <c r="AU92" s="129" t="s">
        <v>81</v>
      </c>
      <c r="AY92" s="122" t="s">
        <v>143</v>
      </c>
      <c r="BK92" s="130">
        <f>BK93</f>
        <v>0</v>
      </c>
    </row>
    <row r="93" spans="2:65" s="11" customFormat="1" ht="22.9" customHeight="1">
      <c r="B93" s="121"/>
      <c r="D93" s="122" t="s">
        <v>80</v>
      </c>
      <c r="E93" s="131" t="s">
        <v>428</v>
      </c>
      <c r="F93" s="131" t="s">
        <v>429</v>
      </c>
      <c r="I93" s="124"/>
      <c r="J93" s="132">
        <f>BK93</f>
        <v>0</v>
      </c>
      <c r="L93" s="121"/>
      <c r="M93" s="126"/>
      <c r="P93" s="127">
        <f>SUM(P94:P121)</f>
        <v>0</v>
      </c>
      <c r="R93" s="127">
        <f>SUM(R94:R121)</f>
        <v>0</v>
      </c>
      <c r="T93" s="128">
        <f>SUM(T94:T121)</f>
        <v>0</v>
      </c>
      <c r="AR93" s="122" t="s">
        <v>90</v>
      </c>
      <c r="AT93" s="129" t="s">
        <v>80</v>
      </c>
      <c r="AU93" s="129" t="s">
        <v>88</v>
      </c>
      <c r="AY93" s="122" t="s">
        <v>143</v>
      </c>
      <c r="BK93" s="130">
        <f>SUM(BK94:BK121)</f>
        <v>0</v>
      </c>
    </row>
    <row r="94" spans="2:65" s="1" customFormat="1" ht="16.5" customHeight="1">
      <c r="B94" s="34"/>
      <c r="C94" s="133" t="s">
        <v>88</v>
      </c>
      <c r="D94" s="133" t="s">
        <v>146</v>
      </c>
      <c r="E94" s="134" t="s">
        <v>430</v>
      </c>
      <c r="F94" s="135" t="s">
        <v>431</v>
      </c>
      <c r="G94" s="136" t="s">
        <v>301</v>
      </c>
      <c r="H94" s="137">
        <v>6</v>
      </c>
      <c r="I94" s="138"/>
      <c r="J94" s="139">
        <f>ROUND(I94*H94,2)</f>
        <v>0</v>
      </c>
      <c r="K94" s="135" t="s">
        <v>150</v>
      </c>
      <c r="L94" s="34"/>
      <c r="M94" s="140" t="s">
        <v>35</v>
      </c>
      <c r="N94" s="141" t="s">
        <v>52</v>
      </c>
      <c r="P94" s="142">
        <f>O94*H94</f>
        <v>0</v>
      </c>
      <c r="Q94" s="142">
        <v>0</v>
      </c>
      <c r="R94" s="142">
        <f>Q94*H94</f>
        <v>0</v>
      </c>
      <c r="S94" s="142">
        <v>0</v>
      </c>
      <c r="T94" s="143">
        <f>S94*H94</f>
        <v>0</v>
      </c>
      <c r="AR94" s="144" t="s">
        <v>151</v>
      </c>
      <c r="AT94" s="144" t="s">
        <v>146</v>
      </c>
      <c r="AU94" s="144" t="s">
        <v>90</v>
      </c>
      <c r="AY94" s="18" t="s">
        <v>143</v>
      </c>
      <c r="BE94" s="145">
        <f>IF(N94="základní",J94,0)</f>
        <v>0</v>
      </c>
      <c r="BF94" s="145">
        <f>IF(N94="snížená",J94,0)</f>
        <v>0</v>
      </c>
      <c r="BG94" s="145">
        <f>IF(N94="zákl. přenesená",J94,0)</f>
        <v>0</v>
      </c>
      <c r="BH94" s="145">
        <f>IF(N94="sníž. přenesená",J94,0)</f>
        <v>0</v>
      </c>
      <c r="BI94" s="145">
        <f>IF(N94="nulová",J94,0)</f>
        <v>0</v>
      </c>
      <c r="BJ94" s="18" t="s">
        <v>88</v>
      </c>
      <c r="BK94" s="145">
        <f>ROUND(I94*H94,2)</f>
        <v>0</v>
      </c>
      <c r="BL94" s="18" t="s">
        <v>151</v>
      </c>
      <c r="BM94" s="144" t="s">
        <v>151</v>
      </c>
    </row>
    <row r="95" spans="2:65" s="1" customFormat="1">
      <c r="B95" s="34"/>
      <c r="D95" s="146" t="s">
        <v>153</v>
      </c>
      <c r="F95" s="147" t="s">
        <v>432</v>
      </c>
      <c r="I95" s="148"/>
      <c r="L95" s="34"/>
      <c r="M95" s="149"/>
      <c r="T95" s="55"/>
      <c r="AT95" s="18" t="s">
        <v>153</v>
      </c>
      <c r="AU95" s="18" t="s">
        <v>90</v>
      </c>
    </row>
    <row r="96" spans="2:65" s="1" customFormat="1" ht="16.5" customHeight="1">
      <c r="B96" s="34"/>
      <c r="C96" s="182" t="s">
        <v>90</v>
      </c>
      <c r="D96" s="182" t="s">
        <v>433</v>
      </c>
      <c r="E96" s="183" t="s">
        <v>434</v>
      </c>
      <c r="F96" s="184" t="s">
        <v>435</v>
      </c>
      <c r="G96" s="185" t="s">
        <v>301</v>
      </c>
      <c r="H96" s="186">
        <v>3</v>
      </c>
      <c r="I96" s="187"/>
      <c r="J96" s="188">
        <f>ROUND(I96*H96,2)</f>
        <v>0</v>
      </c>
      <c r="K96" s="184" t="s">
        <v>35</v>
      </c>
      <c r="L96" s="189"/>
      <c r="M96" s="190" t="s">
        <v>35</v>
      </c>
      <c r="N96" s="191" t="s">
        <v>52</v>
      </c>
      <c r="P96" s="142">
        <f>O96*H96</f>
        <v>0</v>
      </c>
      <c r="Q96" s="142">
        <v>0</v>
      </c>
      <c r="R96" s="142">
        <f>Q96*H96</f>
        <v>0</v>
      </c>
      <c r="S96" s="142">
        <v>0</v>
      </c>
      <c r="T96" s="143">
        <f>S96*H96</f>
        <v>0</v>
      </c>
      <c r="AR96" s="144" t="s">
        <v>204</v>
      </c>
      <c r="AT96" s="144" t="s">
        <v>433</v>
      </c>
      <c r="AU96" s="144" t="s">
        <v>90</v>
      </c>
      <c r="AY96" s="18" t="s">
        <v>143</v>
      </c>
      <c r="BE96" s="145">
        <f>IF(N96="základní",J96,0)</f>
        <v>0</v>
      </c>
      <c r="BF96" s="145">
        <f>IF(N96="snížená",J96,0)</f>
        <v>0</v>
      </c>
      <c r="BG96" s="145">
        <f>IF(N96="zákl. přenesená",J96,0)</f>
        <v>0</v>
      </c>
      <c r="BH96" s="145">
        <f>IF(N96="sníž. přenesená",J96,0)</f>
        <v>0</v>
      </c>
      <c r="BI96" s="145">
        <f>IF(N96="nulová",J96,0)</f>
        <v>0</v>
      </c>
      <c r="BJ96" s="18" t="s">
        <v>88</v>
      </c>
      <c r="BK96" s="145">
        <f>ROUND(I96*H96,2)</f>
        <v>0</v>
      </c>
      <c r="BL96" s="18" t="s">
        <v>151</v>
      </c>
      <c r="BM96" s="144" t="s">
        <v>214</v>
      </c>
    </row>
    <row r="97" spans="2:65" s="1" customFormat="1" ht="16.5" customHeight="1">
      <c r="B97" s="34"/>
      <c r="C97" s="182" t="s">
        <v>174</v>
      </c>
      <c r="D97" s="182" t="s">
        <v>433</v>
      </c>
      <c r="E97" s="183" t="s">
        <v>436</v>
      </c>
      <c r="F97" s="184" t="s">
        <v>437</v>
      </c>
      <c r="G97" s="185" t="s">
        <v>301</v>
      </c>
      <c r="H97" s="186">
        <v>6</v>
      </c>
      <c r="I97" s="187"/>
      <c r="J97" s="188">
        <f>ROUND(I97*H97,2)</f>
        <v>0</v>
      </c>
      <c r="K97" s="184" t="s">
        <v>35</v>
      </c>
      <c r="L97" s="189"/>
      <c r="M97" s="190" t="s">
        <v>35</v>
      </c>
      <c r="N97" s="191" t="s">
        <v>52</v>
      </c>
      <c r="P97" s="142">
        <f>O97*H97</f>
        <v>0</v>
      </c>
      <c r="Q97" s="142">
        <v>0</v>
      </c>
      <c r="R97" s="142">
        <f>Q97*H97</f>
        <v>0</v>
      </c>
      <c r="S97" s="142">
        <v>0</v>
      </c>
      <c r="T97" s="143">
        <f>S97*H97</f>
        <v>0</v>
      </c>
      <c r="AR97" s="144" t="s">
        <v>204</v>
      </c>
      <c r="AT97" s="144" t="s">
        <v>433</v>
      </c>
      <c r="AU97" s="144" t="s">
        <v>90</v>
      </c>
      <c r="AY97" s="18" t="s">
        <v>143</v>
      </c>
      <c r="BE97" s="145">
        <f>IF(N97="základní",J97,0)</f>
        <v>0</v>
      </c>
      <c r="BF97" s="145">
        <f>IF(N97="snížená",J97,0)</f>
        <v>0</v>
      </c>
      <c r="BG97" s="145">
        <f>IF(N97="zákl. přenesená",J97,0)</f>
        <v>0</v>
      </c>
      <c r="BH97" s="145">
        <f>IF(N97="sníž. přenesená",J97,0)</f>
        <v>0</v>
      </c>
      <c r="BI97" s="145">
        <f>IF(N97="nulová",J97,0)</f>
        <v>0</v>
      </c>
      <c r="BJ97" s="18" t="s">
        <v>88</v>
      </c>
      <c r="BK97" s="145">
        <f>ROUND(I97*H97,2)</f>
        <v>0</v>
      </c>
      <c r="BL97" s="18" t="s">
        <v>151</v>
      </c>
      <c r="BM97" s="144" t="s">
        <v>8</v>
      </c>
    </row>
    <row r="98" spans="2:65" s="1" customFormat="1" ht="21.75" customHeight="1">
      <c r="B98" s="34"/>
      <c r="C98" s="133" t="s">
        <v>151</v>
      </c>
      <c r="D98" s="133" t="s">
        <v>146</v>
      </c>
      <c r="E98" s="134" t="s">
        <v>438</v>
      </c>
      <c r="F98" s="135" t="s">
        <v>439</v>
      </c>
      <c r="G98" s="136" t="s">
        <v>301</v>
      </c>
      <c r="H98" s="137">
        <v>1</v>
      </c>
      <c r="I98" s="138"/>
      <c r="J98" s="139">
        <f>ROUND(I98*H98,2)</f>
        <v>0</v>
      </c>
      <c r="K98" s="135" t="s">
        <v>150</v>
      </c>
      <c r="L98" s="34"/>
      <c r="M98" s="140" t="s">
        <v>35</v>
      </c>
      <c r="N98" s="141" t="s">
        <v>52</v>
      </c>
      <c r="P98" s="142">
        <f>O98*H98</f>
        <v>0</v>
      </c>
      <c r="Q98" s="142">
        <v>0</v>
      </c>
      <c r="R98" s="142">
        <f>Q98*H98</f>
        <v>0</v>
      </c>
      <c r="S98" s="142">
        <v>0</v>
      </c>
      <c r="T98" s="143">
        <f>S98*H98</f>
        <v>0</v>
      </c>
      <c r="AR98" s="144" t="s">
        <v>151</v>
      </c>
      <c r="AT98" s="144" t="s">
        <v>146</v>
      </c>
      <c r="AU98" s="144" t="s">
        <v>90</v>
      </c>
      <c r="AY98" s="18" t="s">
        <v>143</v>
      </c>
      <c r="BE98" s="145">
        <f>IF(N98="základní",J98,0)</f>
        <v>0</v>
      </c>
      <c r="BF98" s="145">
        <f>IF(N98="snížená",J98,0)</f>
        <v>0</v>
      </c>
      <c r="BG98" s="145">
        <f>IF(N98="zákl. přenesená",J98,0)</f>
        <v>0</v>
      </c>
      <c r="BH98" s="145">
        <f>IF(N98="sníž. přenesená",J98,0)</f>
        <v>0</v>
      </c>
      <c r="BI98" s="145">
        <f>IF(N98="nulová",J98,0)</f>
        <v>0</v>
      </c>
      <c r="BJ98" s="18" t="s">
        <v>88</v>
      </c>
      <c r="BK98" s="145">
        <f>ROUND(I98*H98,2)</f>
        <v>0</v>
      </c>
      <c r="BL98" s="18" t="s">
        <v>151</v>
      </c>
      <c r="BM98" s="144" t="s">
        <v>260</v>
      </c>
    </row>
    <row r="99" spans="2:65" s="1" customFormat="1">
      <c r="B99" s="34"/>
      <c r="D99" s="146" t="s">
        <v>153</v>
      </c>
      <c r="F99" s="147" t="s">
        <v>440</v>
      </c>
      <c r="I99" s="148"/>
      <c r="L99" s="34"/>
      <c r="M99" s="149"/>
      <c r="T99" s="55"/>
      <c r="AT99" s="18" t="s">
        <v>153</v>
      </c>
      <c r="AU99" s="18" t="s">
        <v>90</v>
      </c>
    </row>
    <row r="100" spans="2:65" s="1" customFormat="1" ht="16.5" customHeight="1">
      <c r="B100" s="34"/>
      <c r="C100" s="182" t="s">
        <v>185</v>
      </c>
      <c r="D100" s="182" t="s">
        <v>433</v>
      </c>
      <c r="E100" s="183" t="s">
        <v>441</v>
      </c>
      <c r="F100" s="184" t="s">
        <v>442</v>
      </c>
      <c r="G100" s="185" t="s">
        <v>301</v>
      </c>
      <c r="H100" s="186">
        <v>1</v>
      </c>
      <c r="I100" s="187"/>
      <c r="J100" s="188">
        <f>ROUND(I100*H100,2)</f>
        <v>0</v>
      </c>
      <c r="K100" s="184" t="s">
        <v>35</v>
      </c>
      <c r="L100" s="189"/>
      <c r="M100" s="190" t="s">
        <v>35</v>
      </c>
      <c r="N100" s="191" t="s">
        <v>52</v>
      </c>
      <c r="P100" s="142">
        <f>O100*H100</f>
        <v>0</v>
      </c>
      <c r="Q100" s="142">
        <v>0</v>
      </c>
      <c r="R100" s="142">
        <f>Q100*H100</f>
        <v>0</v>
      </c>
      <c r="S100" s="142">
        <v>0</v>
      </c>
      <c r="T100" s="143">
        <f>S100*H100</f>
        <v>0</v>
      </c>
      <c r="AR100" s="144" t="s">
        <v>204</v>
      </c>
      <c r="AT100" s="144" t="s">
        <v>433</v>
      </c>
      <c r="AU100" s="144" t="s">
        <v>90</v>
      </c>
      <c r="AY100" s="18" t="s">
        <v>143</v>
      </c>
      <c r="BE100" s="145">
        <f>IF(N100="základní",J100,0)</f>
        <v>0</v>
      </c>
      <c r="BF100" s="145">
        <f>IF(N100="snížená",J100,0)</f>
        <v>0</v>
      </c>
      <c r="BG100" s="145">
        <f>IF(N100="zákl. přenesená",J100,0)</f>
        <v>0</v>
      </c>
      <c r="BH100" s="145">
        <f>IF(N100="sníž. přenesená",J100,0)</f>
        <v>0</v>
      </c>
      <c r="BI100" s="145">
        <f>IF(N100="nulová",J100,0)</f>
        <v>0</v>
      </c>
      <c r="BJ100" s="18" t="s">
        <v>88</v>
      </c>
      <c r="BK100" s="145">
        <f>ROUND(I100*H100,2)</f>
        <v>0</v>
      </c>
      <c r="BL100" s="18" t="s">
        <v>151</v>
      </c>
      <c r="BM100" s="144" t="s">
        <v>270</v>
      </c>
    </row>
    <row r="101" spans="2:65" s="1" customFormat="1" ht="16.5" customHeight="1">
      <c r="B101" s="34"/>
      <c r="C101" s="133" t="s">
        <v>144</v>
      </c>
      <c r="D101" s="133" t="s">
        <v>146</v>
      </c>
      <c r="E101" s="134" t="s">
        <v>443</v>
      </c>
      <c r="F101" s="135" t="s">
        <v>444</v>
      </c>
      <c r="G101" s="136" t="s">
        <v>301</v>
      </c>
      <c r="H101" s="137">
        <v>13</v>
      </c>
      <c r="I101" s="138"/>
      <c r="J101" s="139">
        <f>ROUND(I101*H101,2)</f>
        <v>0</v>
      </c>
      <c r="K101" s="135" t="s">
        <v>150</v>
      </c>
      <c r="L101" s="34"/>
      <c r="M101" s="140" t="s">
        <v>35</v>
      </c>
      <c r="N101" s="141" t="s">
        <v>52</v>
      </c>
      <c r="P101" s="142">
        <f>O101*H101</f>
        <v>0</v>
      </c>
      <c r="Q101" s="142">
        <v>0</v>
      </c>
      <c r="R101" s="142">
        <f>Q101*H101</f>
        <v>0</v>
      </c>
      <c r="S101" s="142">
        <v>0</v>
      </c>
      <c r="T101" s="143">
        <f>S101*H101</f>
        <v>0</v>
      </c>
      <c r="AR101" s="144" t="s">
        <v>151</v>
      </c>
      <c r="AT101" s="144" t="s">
        <v>146</v>
      </c>
      <c r="AU101" s="144" t="s">
        <v>90</v>
      </c>
      <c r="AY101" s="18" t="s">
        <v>143</v>
      </c>
      <c r="BE101" s="145">
        <f>IF(N101="základní",J101,0)</f>
        <v>0</v>
      </c>
      <c r="BF101" s="145">
        <f>IF(N101="snížená",J101,0)</f>
        <v>0</v>
      </c>
      <c r="BG101" s="145">
        <f>IF(N101="zákl. přenesená",J101,0)</f>
        <v>0</v>
      </c>
      <c r="BH101" s="145">
        <f>IF(N101="sníž. přenesená",J101,0)</f>
        <v>0</v>
      </c>
      <c r="BI101" s="145">
        <f>IF(N101="nulová",J101,0)</f>
        <v>0</v>
      </c>
      <c r="BJ101" s="18" t="s">
        <v>88</v>
      </c>
      <c r="BK101" s="145">
        <f>ROUND(I101*H101,2)</f>
        <v>0</v>
      </c>
      <c r="BL101" s="18" t="s">
        <v>151</v>
      </c>
      <c r="BM101" s="144" t="s">
        <v>309</v>
      </c>
    </row>
    <row r="102" spans="2:65" s="1" customFormat="1">
      <c r="B102" s="34"/>
      <c r="D102" s="146" t="s">
        <v>153</v>
      </c>
      <c r="F102" s="147" t="s">
        <v>445</v>
      </c>
      <c r="I102" s="148"/>
      <c r="L102" s="34"/>
      <c r="M102" s="149"/>
      <c r="T102" s="55"/>
      <c r="AT102" s="18" t="s">
        <v>153</v>
      </c>
      <c r="AU102" s="18" t="s">
        <v>90</v>
      </c>
    </row>
    <row r="103" spans="2:65" s="1" customFormat="1" ht="16.5" customHeight="1">
      <c r="B103" s="34"/>
      <c r="C103" s="182" t="s">
        <v>198</v>
      </c>
      <c r="D103" s="182" t="s">
        <v>433</v>
      </c>
      <c r="E103" s="183" t="s">
        <v>446</v>
      </c>
      <c r="F103" s="184" t="s">
        <v>447</v>
      </c>
      <c r="G103" s="185" t="s">
        <v>301</v>
      </c>
      <c r="H103" s="186">
        <v>3</v>
      </c>
      <c r="I103" s="187"/>
      <c r="J103" s="188">
        <f>ROUND(I103*H103,2)</f>
        <v>0</v>
      </c>
      <c r="K103" s="184" t="s">
        <v>35</v>
      </c>
      <c r="L103" s="189"/>
      <c r="M103" s="190" t="s">
        <v>35</v>
      </c>
      <c r="N103" s="191" t="s">
        <v>52</v>
      </c>
      <c r="P103" s="142">
        <f>O103*H103</f>
        <v>0</v>
      </c>
      <c r="Q103" s="142">
        <v>0</v>
      </c>
      <c r="R103" s="142">
        <f>Q103*H103</f>
        <v>0</v>
      </c>
      <c r="S103" s="142">
        <v>0</v>
      </c>
      <c r="T103" s="143">
        <f>S103*H103</f>
        <v>0</v>
      </c>
      <c r="AR103" s="144" t="s">
        <v>204</v>
      </c>
      <c r="AT103" s="144" t="s">
        <v>433</v>
      </c>
      <c r="AU103" s="144" t="s">
        <v>90</v>
      </c>
      <c r="AY103" s="18" t="s">
        <v>143</v>
      </c>
      <c r="BE103" s="145">
        <f>IF(N103="základní",J103,0)</f>
        <v>0</v>
      </c>
      <c r="BF103" s="145">
        <f>IF(N103="snížená",J103,0)</f>
        <v>0</v>
      </c>
      <c r="BG103" s="145">
        <f>IF(N103="zákl. přenesená",J103,0)</f>
        <v>0</v>
      </c>
      <c r="BH103" s="145">
        <f>IF(N103="sníž. přenesená",J103,0)</f>
        <v>0</v>
      </c>
      <c r="BI103" s="145">
        <f>IF(N103="nulová",J103,0)</f>
        <v>0</v>
      </c>
      <c r="BJ103" s="18" t="s">
        <v>88</v>
      </c>
      <c r="BK103" s="145">
        <f>ROUND(I103*H103,2)</f>
        <v>0</v>
      </c>
      <c r="BL103" s="18" t="s">
        <v>151</v>
      </c>
      <c r="BM103" s="144" t="s">
        <v>321</v>
      </c>
    </row>
    <row r="104" spans="2:65" s="1" customFormat="1" ht="16.5" customHeight="1">
      <c r="B104" s="34"/>
      <c r="C104" s="182" t="s">
        <v>204</v>
      </c>
      <c r="D104" s="182" t="s">
        <v>433</v>
      </c>
      <c r="E104" s="183" t="s">
        <v>448</v>
      </c>
      <c r="F104" s="184" t="s">
        <v>449</v>
      </c>
      <c r="G104" s="185" t="s">
        <v>301</v>
      </c>
      <c r="H104" s="186">
        <v>10</v>
      </c>
      <c r="I104" s="187"/>
      <c r="J104" s="188">
        <f>ROUND(I104*H104,2)</f>
        <v>0</v>
      </c>
      <c r="K104" s="184" t="s">
        <v>35</v>
      </c>
      <c r="L104" s="189"/>
      <c r="M104" s="190" t="s">
        <v>35</v>
      </c>
      <c r="N104" s="191" t="s">
        <v>52</v>
      </c>
      <c r="P104" s="142">
        <f>O104*H104</f>
        <v>0</v>
      </c>
      <c r="Q104" s="142">
        <v>0</v>
      </c>
      <c r="R104" s="142">
        <f>Q104*H104</f>
        <v>0</v>
      </c>
      <c r="S104" s="142">
        <v>0</v>
      </c>
      <c r="T104" s="143">
        <f>S104*H104</f>
        <v>0</v>
      </c>
      <c r="AR104" s="144" t="s">
        <v>204</v>
      </c>
      <c r="AT104" s="144" t="s">
        <v>433</v>
      </c>
      <c r="AU104" s="144" t="s">
        <v>90</v>
      </c>
      <c r="AY104" s="18" t="s">
        <v>143</v>
      </c>
      <c r="BE104" s="145">
        <f>IF(N104="základní",J104,0)</f>
        <v>0</v>
      </c>
      <c r="BF104" s="145">
        <f>IF(N104="snížená",J104,0)</f>
        <v>0</v>
      </c>
      <c r="BG104" s="145">
        <f>IF(N104="zákl. přenesená",J104,0)</f>
        <v>0</v>
      </c>
      <c r="BH104" s="145">
        <f>IF(N104="sníž. přenesená",J104,0)</f>
        <v>0</v>
      </c>
      <c r="BI104" s="145">
        <f>IF(N104="nulová",J104,0)</f>
        <v>0</v>
      </c>
      <c r="BJ104" s="18" t="s">
        <v>88</v>
      </c>
      <c r="BK104" s="145">
        <f>ROUND(I104*H104,2)</f>
        <v>0</v>
      </c>
      <c r="BL104" s="18" t="s">
        <v>151</v>
      </c>
      <c r="BM104" s="144" t="s">
        <v>450</v>
      </c>
    </row>
    <row r="105" spans="2:65" s="1" customFormat="1" ht="24.2" customHeight="1">
      <c r="B105" s="34"/>
      <c r="C105" s="133" t="s">
        <v>168</v>
      </c>
      <c r="D105" s="133" t="s">
        <v>146</v>
      </c>
      <c r="E105" s="134" t="s">
        <v>451</v>
      </c>
      <c r="F105" s="135" t="s">
        <v>452</v>
      </c>
      <c r="G105" s="136" t="s">
        <v>193</v>
      </c>
      <c r="H105" s="137">
        <v>5</v>
      </c>
      <c r="I105" s="138"/>
      <c r="J105" s="139">
        <f>ROUND(I105*H105,2)</f>
        <v>0</v>
      </c>
      <c r="K105" s="135" t="s">
        <v>150</v>
      </c>
      <c r="L105" s="34"/>
      <c r="M105" s="140" t="s">
        <v>35</v>
      </c>
      <c r="N105" s="141" t="s">
        <v>52</v>
      </c>
      <c r="P105" s="142">
        <f>O105*H105</f>
        <v>0</v>
      </c>
      <c r="Q105" s="142">
        <v>0</v>
      </c>
      <c r="R105" s="142">
        <f>Q105*H105</f>
        <v>0</v>
      </c>
      <c r="S105" s="142">
        <v>0</v>
      </c>
      <c r="T105" s="143">
        <f>S105*H105</f>
        <v>0</v>
      </c>
      <c r="AR105" s="144" t="s">
        <v>151</v>
      </c>
      <c r="AT105" s="144" t="s">
        <v>146</v>
      </c>
      <c r="AU105" s="144" t="s">
        <v>90</v>
      </c>
      <c r="AY105" s="18" t="s">
        <v>143</v>
      </c>
      <c r="BE105" s="145">
        <f>IF(N105="základní",J105,0)</f>
        <v>0</v>
      </c>
      <c r="BF105" s="145">
        <f>IF(N105="snížená",J105,0)</f>
        <v>0</v>
      </c>
      <c r="BG105" s="145">
        <f>IF(N105="zákl. přenesená",J105,0)</f>
        <v>0</v>
      </c>
      <c r="BH105" s="145">
        <f>IF(N105="sníž. přenesená",J105,0)</f>
        <v>0</v>
      </c>
      <c r="BI105" s="145">
        <f>IF(N105="nulová",J105,0)</f>
        <v>0</v>
      </c>
      <c r="BJ105" s="18" t="s">
        <v>88</v>
      </c>
      <c r="BK105" s="145">
        <f>ROUND(I105*H105,2)</f>
        <v>0</v>
      </c>
      <c r="BL105" s="18" t="s">
        <v>151</v>
      </c>
      <c r="BM105" s="144" t="s">
        <v>453</v>
      </c>
    </row>
    <row r="106" spans="2:65" s="1" customFormat="1">
      <c r="B106" s="34"/>
      <c r="D106" s="146" t="s">
        <v>153</v>
      </c>
      <c r="F106" s="147" t="s">
        <v>454</v>
      </c>
      <c r="I106" s="148"/>
      <c r="L106" s="34"/>
      <c r="M106" s="149"/>
      <c r="T106" s="55"/>
      <c r="AT106" s="18" t="s">
        <v>153</v>
      </c>
      <c r="AU106" s="18" t="s">
        <v>90</v>
      </c>
    </row>
    <row r="107" spans="2:65" s="1" customFormat="1" ht="16.5" customHeight="1">
      <c r="B107" s="34"/>
      <c r="C107" s="182" t="s">
        <v>214</v>
      </c>
      <c r="D107" s="182" t="s">
        <v>433</v>
      </c>
      <c r="E107" s="183" t="s">
        <v>455</v>
      </c>
      <c r="F107" s="184" t="s">
        <v>456</v>
      </c>
      <c r="G107" s="185" t="s">
        <v>193</v>
      </c>
      <c r="H107" s="186">
        <v>5</v>
      </c>
      <c r="I107" s="187"/>
      <c r="J107" s="188">
        <f>ROUND(I107*H107,2)</f>
        <v>0</v>
      </c>
      <c r="K107" s="184" t="s">
        <v>35</v>
      </c>
      <c r="L107" s="189"/>
      <c r="M107" s="190" t="s">
        <v>35</v>
      </c>
      <c r="N107" s="191" t="s">
        <v>52</v>
      </c>
      <c r="P107" s="142">
        <f>O107*H107</f>
        <v>0</v>
      </c>
      <c r="Q107" s="142">
        <v>0</v>
      </c>
      <c r="R107" s="142">
        <f>Q107*H107</f>
        <v>0</v>
      </c>
      <c r="S107" s="142">
        <v>0</v>
      </c>
      <c r="T107" s="143">
        <f>S107*H107</f>
        <v>0</v>
      </c>
      <c r="AR107" s="144" t="s">
        <v>204</v>
      </c>
      <c r="AT107" s="144" t="s">
        <v>433</v>
      </c>
      <c r="AU107" s="144" t="s">
        <v>90</v>
      </c>
      <c r="AY107" s="18" t="s">
        <v>143</v>
      </c>
      <c r="BE107" s="145">
        <f>IF(N107="základní",J107,0)</f>
        <v>0</v>
      </c>
      <c r="BF107" s="145">
        <f>IF(N107="snížená",J107,0)</f>
        <v>0</v>
      </c>
      <c r="BG107" s="145">
        <f>IF(N107="zákl. přenesená",J107,0)</f>
        <v>0</v>
      </c>
      <c r="BH107" s="145">
        <f>IF(N107="sníž. přenesená",J107,0)</f>
        <v>0</v>
      </c>
      <c r="BI107" s="145">
        <f>IF(N107="nulová",J107,0)</f>
        <v>0</v>
      </c>
      <c r="BJ107" s="18" t="s">
        <v>88</v>
      </c>
      <c r="BK107" s="145">
        <f>ROUND(I107*H107,2)</f>
        <v>0</v>
      </c>
      <c r="BL107" s="18" t="s">
        <v>151</v>
      </c>
      <c r="BM107" s="144" t="s">
        <v>457</v>
      </c>
    </row>
    <row r="108" spans="2:65" s="1" customFormat="1" ht="24.2" customHeight="1">
      <c r="B108" s="34"/>
      <c r="C108" s="133" t="s">
        <v>221</v>
      </c>
      <c r="D108" s="133" t="s">
        <v>146</v>
      </c>
      <c r="E108" s="134" t="s">
        <v>458</v>
      </c>
      <c r="F108" s="135" t="s">
        <v>459</v>
      </c>
      <c r="G108" s="136" t="s">
        <v>193</v>
      </c>
      <c r="H108" s="137">
        <v>50</v>
      </c>
      <c r="I108" s="138"/>
      <c r="J108" s="139">
        <f>ROUND(I108*H108,2)</f>
        <v>0</v>
      </c>
      <c r="K108" s="135" t="s">
        <v>150</v>
      </c>
      <c r="L108" s="34"/>
      <c r="M108" s="140" t="s">
        <v>35</v>
      </c>
      <c r="N108" s="141" t="s">
        <v>52</v>
      </c>
      <c r="P108" s="142">
        <f>O108*H108</f>
        <v>0</v>
      </c>
      <c r="Q108" s="142">
        <v>0</v>
      </c>
      <c r="R108" s="142">
        <f>Q108*H108</f>
        <v>0</v>
      </c>
      <c r="S108" s="142">
        <v>0</v>
      </c>
      <c r="T108" s="143">
        <f>S108*H108</f>
        <v>0</v>
      </c>
      <c r="AR108" s="144" t="s">
        <v>151</v>
      </c>
      <c r="AT108" s="144" t="s">
        <v>146</v>
      </c>
      <c r="AU108" s="144" t="s">
        <v>90</v>
      </c>
      <c r="AY108" s="18" t="s">
        <v>143</v>
      </c>
      <c r="BE108" s="145">
        <f>IF(N108="základní",J108,0)</f>
        <v>0</v>
      </c>
      <c r="BF108" s="145">
        <f>IF(N108="snížená",J108,0)</f>
        <v>0</v>
      </c>
      <c r="BG108" s="145">
        <f>IF(N108="zákl. přenesená",J108,0)</f>
        <v>0</v>
      </c>
      <c r="BH108" s="145">
        <f>IF(N108="sníž. přenesená",J108,0)</f>
        <v>0</v>
      </c>
      <c r="BI108" s="145">
        <f>IF(N108="nulová",J108,0)</f>
        <v>0</v>
      </c>
      <c r="BJ108" s="18" t="s">
        <v>88</v>
      </c>
      <c r="BK108" s="145">
        <f>ROUND(I108*H108,2)</f>
        <v>0</v>
      </c>
      <c r="BL108" s="18" t="s">
        <v>151</v>
      </c>
      <c r="BM108" s="144" t="s">
        <v>460</v>
      </c>
    </row>
    <row r="109" spans="2:65" s="1" customFormat="1">
      <c r="B109" s="34"/>
      <c r="D109" s="146" t="s">
        <v>153</v>
      </c>
      <c r="F109" s="147" t="s">
        <v>461</v>
      </c>
      <c r="I109" s="148"/>
      <c r="L109" s="34"/>
      <c r="M109" s="149"/>
      <c r="T109" s="55"/>
      <c r="AT109" s="18" t="s">
        <v>153</v>
      </c>
      <c r="AU109" s="18" t="s">
        <v>90</v>
      </c>
    </row>
    <row r="110" spans="2:65" s="1" customFormat="1" ht="16.5" customHeight="1">
      <c r="B110" s="34"/>
      <c r="C110" s="182" t="s">
        <v>8</v>
      </c>
      <c r="D110" s="182" t="s">
        <v>433</v>
      </c>
      <c r="E110" s="183" t="s">
        <v>462</v>
      </c>
      <c r="F110" s="184" t="s">
        <v>463</v>
      </c>
      <c r="G110" s="185" t="s">
        <v>193</v>
      </c>
      <c r="H110" s="186">
        <v>50</v>
      </c>
      <c r="I110" s="187"/>
      <c r="J110" s="188">
        <f>ROUND(I110*H110,2)</f>
        <v>0</v>
      </c>
      <c r="K110" s="184" t="s">
        <v>35</v>
      </c>
      <c r="L110" s="189"/>
      <c r="M110" s="190" t="s">
        <v>35</v>
      </c>
      <c r="N110" s="191" t="s">
        <v>52</v>
      </c>
      <c r="P110" s="142">
        <f>O110*H110</f>
        <v>0</v>
      </c>
      <c r="Q110" s="142">
        <v>0</v>
      </c>
      <c r="R110" s="142">
        <f>Q110*H110</f>
        <v>0</v>
      </c>
      <c r="S110" s="142">
        <v>0</v>
      </c>
      <c r="T110" s="143">
        <f>S110*H110</f>
        <v>0</v>
      </c>
      <c r="AR110" s="144" t="s">
        <v>204</v>
      </c>
      <c r="AT110" s="144" t="s">
        <v>433</v>
      </c>
      <c r="AU110" s="144" t="s">
        <v>90</v>
      </c>
      <c r="AY110" s="18" t="s">
        <v>143</v>
      </c>
      <c r="BE110" s="145">
        <f>IF(N110="základní",J110,0)</f>
        <v>0</v>
      </c>
      <c r="BF110" s="145">
        <f>IF(N110="snížená",J110,0)</f>
        <v>0</v>
      </c>
      <c r="BG110" s="145">
        <f>IF(N110="zákl. přenesená",J110,0)</f>
        <v>0</v>
      </c>
      <c r="BH110" s="145">
        <f>IF(N110="sníž. přenesená",J110,0)</f>
        <v>0</v>
      </c>
      <c r="BI110" s="145">
        <f>IF(N110="nulová",J110,0)</f>
        <v>0</v>
      </c>
      <c r="BJ110" s="18" t="s">
        <v>88</v>
      </c>
      <c r="BK110" s="145">
        <f>ROUND(I110*H110,2)</f>
        <v>0</v>
      </c>
      <c r="BL110" s="18" t="s">
        <v>151</v>
      </c>
      <c r="BM110" s="144" t="s">
        <v>464</v>
      </c>
    </row>
    <row r="111" spans="2:65" s="1" customFormat="1" ht="24.2" customHeight="1">
      <c r="B111" s="34"/>
      <c r="C111" s="133" t="s">
        <v>234</v>
      </c>
      <c r="D111" s="133" t="s">
        <v>146</v>
      </c>
      <c r="E111" s="134" t="s">
        <v>465</v>
      </c>
      <c r="F111" s="135" t="s">
        <v>466</v>
      </c>
      <c r="G111" s="136" t="s">
        <v>301</v>
      </c>
      <c r="H111" s="137">
        <v>3</v>
      </c>
      <c r="I111" s="138"/>
      <c r="J111" s="139">
        <f>ROUND(I111*H111,2)</f>
        <v>0</v>
      </c>
      <c r="K111" s="135" t="s">
        <v>150</v>
      </c>
      <c r="L111" s="34"/>
      <c r="M111" s="140" t="s">
        <v>35</v>
      </c>
      <c r="N111" s="141" t="s">
        <v>52</v>
      </c>
      <c r="P111" s="142">
        <f>O111*H111</f>
        <v>0</v>
      </c>
      <c r="Q111" s="142">
        <v>0</v>
      </c>
      <c r="R111" s="142">
        <f>Q111*H111</f>
        <v>0</v>
      </c>
      <c r="S111" s="142">
        <v>0</v>
      </c>
      <c r="T111" s="143">
        <f>S111*H111</f>
        <v>0</v>
      </c>
      <c r="AR111" s="144" t="s">
        <v>151</v>
      </c>
      <c r="AT111" s="144" t="s">
        <v>146</v>
      </c>
      <c r="AU111" s="144" t="s">
        <v>90</v>
      </c>
      <c r="AY111" s="18" t="s">
        <v>143</v>
      </c>
      <c r="BE111" s="145">
        <f>IF(N111="základní",J111,0)</f>
        <v>0</v>
      </c>
      <c r="BF111" s="145">
        <f>IF(N111="snížená",J111,0)</f>
        <v>0</v>
      </c>
      <c r="BG111" s="145">
        <f>IF(N111="zákl. přenesená",J111,0)</f>
        <v>0</v>
      </c>
      <c r="BH111" s="145">
        <f>IF(N111="sníž. přenesená",J111,0)</f>
        <v>0</v>
      </c>
      <c r="BI111" s="145">
        <f>IF(N111="nulová",J111,0)</f>
        <v>0</v>
      </c>
      <c r="BJ111" s="18" t="s">
        <v>88</v>
      </c>
      <c r="BK111" s="145">
        <f>ROUND(I111*H111,2)</f>
        <v>0</v>
      </c>
      <c r="BL111" s="18" t="s">
        <v>151</v>
      </c>
      <c r="BM111" s="144" t="s">
        <v>467</v>
      </c>
    </row>
    <row r="112" spans="2:65" s="1" customFormat="1">
      <c r="B112" s="34"/>
      <c r="D112" s="146" t="s">
        <v>153</v>
      </c>
      <c r="F112" s="147" t="s">
        <v>468</v>
      </c>
      <c r="I112" s="148"/>
      <c r="L112" s="34"/>
      <c r="M112" s="149"/>
      <c r="T112" s="55"/>
      <c r="AT112" s="18" t="s">
        <v>153</v>
      </c>
      <c r="AU112" s="18" t="s">
        <v>90</v>
      </c>
    </row>
    <row r="113" spans="2:65" s="1" customFormat="1" ht="16.5" customHeight="1">
      <c r="B113" s="34"/>
      <c r="C113" s="182" t="s">
        <v>160</v>
      </c>
      <c r="D113" s="182" t="s">
        <v>433</v>
      </c>
      <c r="E113" s="183" t="s">
        <v>469</v>
      </c>
      <c r="F113" s="184" t="s">
        <v>470</v>
      </c>
      <c r="G113" s="185" t="s">
        <v>301</v>
      </c>
      <c r="H113" s="186">
        <v>3</v>
      </c>
      <c r="I113" s="187"/>
      <c r="J113" s="188">
        <f>ROUND(I113*H113,2)</f>
        <v>0</v>
      </c>
      <c r="K113" s="184" t="s">
        <v>35</v>
      </c>
      <c r="L113" s="189"/>
      <c r="M113" s="190" t="s">
        <v>35</v>
      </c>
      <c r="N113" s="191" t="s">
        <v>52</v>
      </c>
      <c r="P113" s="142">
        <f>O113*H113</f>
        <v>0</v>
      </c>
      <c r="Q113" s="142">
        <v>0</v>
      </c>
      <c r="R113" s="142">
        <f>Q113*H113</f>
        <v>0</v>
      </c>
      <c r="S113" s="142">
        <v>0</v>
      </c>
      <c r="T113" s="143">
        <f>S113*H113</f>
        <v>0</v>
      </c>
      <c r="AR113" s="144" t="s">
        <v>204</v>
      </c>
      <c r="AT113" s="144" t="s">
        <v>433</v>
      </c>
      <c r="AU113" s="144" t="s">
        <v>90</v>
      </c>
      <c r="AY113" s="18" t="s">
        <v>143</v>
      </c>
      <c r="BE113" s="145">
        <f>IF(N113="základní",J113,0)</f>
        <v>0</v>
      </c>
      <c r="BF113" s="145">
        <f>IF(N113="snížená",J113,0)</f>
        <v>0</v>
      </c>
      <c r="BG113" s="145">
        <f>IF(N113="zákl. přenesená",J113,0)</f>
        <v>0</v>
      </c>
      <c r="BH113" s="145">
        <f>IF(N113="sníž. přenesená",J113,0)</f>
        <v>0</v>
      </c>
      <c r="BI113" s="145">
        <f>IF(N113="nulová",J113,0)</f>
        <v>0</v>
      </c>
      <c r="BJ113" s="18" t="s">
        <v>88</v>
      </c>
      <c r="BK113" s="145">
        <f>ROUND(I113*H113,2)</f>
        <v>0</v>
      </c>
      <c r="BL113" s="18" t="s">
        <v>151</v>
      </c>
      <c r="BM113" s="144" t="s">
        <v>471</v>
      </c>
    </row>
    <row r="114" spans="2:65" s="1" customFormat="1" ht="24.2" customHeight="1">
      <c r="B114" s="34"/>
      <c r="C114" s="133" t="s">
        <v>246</v>
      </c>
      <c r="D114" s="133" t="s">
        <v>146</v>
      </c>
      <c r="E114" s="134" t="s">
        <v>472</v>
      </c>
      <c r="F114" s="135" t="s">
        <v>473</v>
      </c>
      <c r="G114" s="136" t="s">
        <v>301</v>
      </c>
      <c r="H114" s="137">
        <v>1</v>
      </c>
      <c r="I114" s="138"/>
      <c r="J114" s="139">
        <f>ROUND(I114*H114,2)</f>
        <v>0</v>
      </c>
      <c r="K114" s="135" t="s">
        <v>150</v>
      </c>
      <c r="L114" s="34"/>
      <c r="M114" s="140" t="s">
        <v>35</v>
      </c>
      <c r="N114" s="141" t="s">
        <v>52</v>
      </c>
      <c r="P114" s="142">
        <f>O114*H114</f>
        <v>0</v>
      </c>
      <c r="Q114" s="142">
        <v>0</v>
      </c>
      <c r="R114" s="142">
        <f>Q114*H114</f>
        <v>0</v>
      </c>
      <c r="S114" s="142">
        <v>0</v>
      </c>
      <c r="T114" s="143">
        <f>S114*H114</f>
        <v>0</v>
      </c>
      <c r="AR114" s="144" t="s">
        <v>237</v>
      </c>
      <c r="AT114" s="144" t="s">
        <v>146</v>
      </c>
      <c r="AU114" s="144" t="s">
        <v>90</v>
      </c>
      <c r="AY114" s="18" t="s">
        <v>143</v>
      </c>
      <c r="BE114" s="145">
        <f>IF(N114="základní",J114,0)</f>
        <v>0</v>
      </c>
      <c r="BF114" s="145">
        <f>IF(N114="snížená",J114,0)</f>
        <v>0</v>
      </c>
      <c r="BG114" s="145">
        <f>IF(N114="zákl. přenesená",J114,0)</f>
        <v>0</v>
      </c>
      <c r="BH114" s="145">
        <f>IF(N114="sníž. přenesená",J114,0)</f>
        <v>0</v>
      </c>
      <c r="BI114" s="145">
        <f>IF(N114="nulová",J114,0)</f>
        <v>0</v>
      </c>
      <c r="BJ114" s="18" t="s">
        <v>88</v>
      </c>
      <c r="BK114" s="145">
        <f>ROUND(I114*H114,2)</f>
        <v>0</v>
      </c>
      <c r="BL114" s="18" t="s">
        <v>237</v>
      </c>
      <c r="BM114" s="144" t="s">
        <v>474</v>
      </c>
    </row>
    <row r="115" spans="2:65" s="1" customFormat="1">
      <c r="B115" s="34"/>
      <c r="D115" s="146" t="s">
        <v>153</v>
      </c>
      <c r="F115" s="147" t="s">
        <v>475</v>
      </c>
      <c r="I115" s="148"/>
      <c r="L115" s="34"/>
      <c r="M115" s="149"/>
      <c r="T115" s="55"/>
      <c r="AT115" s="18" t="s">
        <v>153</v>
      </c>
      <c r="AU115" s="18" t="s">
        <v>90</v>
      </c>
    </row>
    <row r="116" spans="2:65" s="1" customFormat="1" ht="16.5" customHeight="1">
      <c r="B116" s="34"/>
      <c r="C116" s="133" t="s">
        <v>237</v>
      </c>
      <c r="D116" s="133" t="s">
        <v>146</v>
      </c>
      <c r="E116" s="134" t="s">
        <v>476</v>
      </c>
      <c r="F116" s="135" t="s">
        <v>477</v>
      </c>
      <c r="G116" s="136" t="s">
        <v>301</v>
      </c>
      <c r="H116" s="137">
        <v>13</v>
      </c>
      <c r="I116" s="138"/>
      <c r="J116" s="139">
        <f>ROUND(I116*H116,2)</f>
        <v>0</v>
      </c>
      <c r="K116" s="135" t="s">
        <v>35</v>
      </c>
      <c r="L116" s="34"/>
      <c r="M116" s="140" t="s">
        <v>35</v>
      </c>
      <c r="N116" s="141" t="s">
        <v>52</v>
      </c>
      <c r="P116" s="142">
        <f>O116*H116</f>
        <v>0</v>
      </c>
      <c r="Q116" s="142">
        <v>0</v>
      </c>
      <c r="R116" s="142">
        <f>Q116*H116</f>
        <v>0</v>
      </c>
      <c r="S116" s="142">
        <v>0</v>
      </c>
      <c r="T116" s="143">
        <f>S116*H116</f>
        <v>0</v>
      </c>
      <c r="AR116" s="144" t="s">
        <v>151</v>
      </c>
      <c r="AT116" s="144" t="s">
        <v>146</v>
      </c>
      <c r="AU116" s="144" t="s">
        <v>90</v>
      </c>
      <c r="AY116" s="18" t="s">
        <v>143</v>
      </c>
      <c r="BE116" s="145">
        <f>IF(N116="základní",J116,0)</f>
        <v>0</v>
      </c>
      <c r="BF116" s="145">
        <f>IF(N116="snížená",J116,0)</f>
        <v>0</v>
      </c>
      <c r="BG116" s="145">
        <f>IF(N116="zákl. přenesená",J116,0)</f>
        <v>0</v>
      </c>
      <c r="BH116" s="145">
        <f>IF(N116="sníž. přenesená",J116,0)</f>
        <v>0</v>
      </c>
      <c r="BI116" s="145">
        <f>IF(N116="nulová",J116,0)</f>
        <v>0</v>
      </c>
      <c r="BJ116" s="18" t="s">
        <v>88</v>
      </c>
      <c r="BK116" s="145">
        <f>ROUND(I116*H116,2)</f>
        <v>0</v>
      </c>
      <c r="BL116" s="18" t="s">
        <v>151</v>
      </c>
      <c r="BM116" s="144" t="s">
        <v>478</v>
      </c>
    </row>
    <row r="117" spans="2:65" s="1" customFormat="1" ht="16.5" customHeight="1">
      <c r="B117" s="34"/>
      <c r="C117" s="182" t="s">
        <v>255</v>
      </c>
      <c r="D117" s="182" t="s">
        <v>433</v>
      </c>
      <c r="E117" s="183" t="s">
        <v>479</v>
      </c>
      <c r="F117" s="184" t="s">
        <v>480</v>
      </c>
      <c r="G117" s="185" t="s">
        <v>481</v>
      </c>
      <c r="H117" s="186">
        <v>2.6</v>
      </c>
      <c r="I117" s="187"/>
      <c r="J117" s="188">
        <f>ROUND(I117*H117,2)</f>
        <v>0</v>
      </c>
      <c r="K117" s="184" t="s">
        <v>35</v>
      </c>
      <c r="L117" s="189"/>
      <c r="M117" s="190" t="s">
        <v>35</v>
      </c>
      <c r="N117" s="191" t="s">
        <v>52</v>
      </c>
      <c r="P117" s="142">
        <f>O117*H117</f>
        <v>0</v>
      </c>
      <c r="Q117" s="142">
        <v>0</v>
      </c>
      <c r="R117" s="142">
        <f>Q117*H117</f>
        <v>0</v>
      </c>
      <c r="S117" s="142">
        <v>0</v>
      </c>
      <c r="T117" s="143">
        <f>S117*H117</f>
        <v>0</v>
      </c>
      <c r="AR117" s="144" t="s">
        <v>204</v>
      </c>
      <c r="AT117" s="144" t="s">
        <v>433</v>
      </c>
      <c r="AU117" s="144" t="s">
        <v>90</v>
      </c>
      <c r="AY117" s="18" t="s">
        <v>143</v>
      </c>
      <c r="BE117" s="145">
        <f>IF(N117="základní",J117,0)</f>
        <v>0</v>
      </c>
      <c r="BF117" s="145">
        <f>IF(N117="snížená",J117,0)</f>
        <v>0</v>
      </c>
      <c r="BG117" s="145">
        <f>IF(N117="zákl. přenesená",J117,0)</f>
        <v>0</v>
      </c>
      <c r="BH117" s="145">
        <f>IF(N117="sníž. přenesená",J117,0)</f>
        <v>0</v>
      </c>
      <c r="BI117" s="145">
        <f>IF(N117="nulová",J117,0)</f>
        <v>0</v>
      </c>
      <c r="BJ117" s="18" t="s">
        <v>88</v>
      </c>
      <c r="BK117" s="145">
        <f>ROUND(I117*H117,2)</f>
        <v>0</v>
      </c>
      <c r="BL117" s="18" t="s">
        <v>151</v>
      </c>
      <c r="BM117" s="144" t="s">
        <v>482</v>
      </c>
    </row>
    <row r="118" spans="2:65" s="1" customFormat="1" ht="16.5" customHeight="1">
      <c r="B118" s="34"/>
      <c r="C118" s="182" t="s">
        <v>260</v>
      </c>
      <c r="D118" s="182" t="s">
        <v>433</v>
      </c>
      <c r="E118" s="183" t="s">
        <v>483</v>
      </c>
      <c r="F118" s="184" t="s">
        <v>484</v>
      </c>
      <c r="G118" s="185" t="s">
        <v>301</v>
      </c>
      <c r="H118" s="186">
        <v>1</v>
      </c>
      <c r="I118" s="187"/>
      <c r="J118" s="188">
        <f>ROUND(I118*H118,2)</f>
        <v>0</v>
      </c>
      <c r="K118" s="184" t="s">
        <v>35</v>
      </c>
      <c r="L118" s="189"/>
      <c r="M118" s="190" t="s">
        <v>35</v>
      </c>
      <c r="N118" s="191" t="s">
        <v>52</v>
      </c>
      <c r="P118" s="142">
        <f>O118*H118</f>
        <v>0</v>
      </c>
      <c r="Q118" s="142">
        <v>0</v>
      </c>
      <c r="R118" s="142">
        <f>Q118*H118</f>
        <v>0</v>
      </c>
      <c r="S118" s="142">
        <v>0</v>
      </c>
      <c r="T118" s="143">
        <f>S118*H118</f>
        <v>0</v>
      </c>
      <c r="AR118" s="144" t="s">
        <v>204</v>
      </c>
      <c r="AT118" s="144" t="s">
        <v>433</v>
      </c>
      <c r="AU118" s="144" t="s">
        <v>90</v>
      </c>
      <c r="AY118" s="18" t="s">
        <v>143</v>
      </c>
      <c r="BE118" s="145">
        <f>IF(N118="základní",J118,0)</f>
        <v>0</v>
      </c>
      <c r="BF118" s="145">
        <f>IF(N118="snížená",J118,0)</f>
        <v>0</v>
      </c>
      <c r="BG118" s="145">
        <f>IF(N118="zákl. přenesená",J118,0)</f>
        <v>0</v>
      </c>
      <c r="BH118" s="145">
        <f>IF(N118="sníž. přenesená",J118,0)</f>
        <v>0</v>
      </c>
      <c r="BI118" s="145">
        <f>IF(N118="nulová",J118,0)</f>
        <v>0</v>
      </c>
      <c r="BJ118" s="18" t="s">
        <v>88</v>
      </c>
      <c r="BK118" s="145">
        <f>ROUND(I118*H118,2)</f>
        <v>0</v>
      </c>
      <c r="BL118" s="18" t="s">
        <v>151</v>
      </c>
      <c r="BM118" s="144" t="s">
        <v>485</v>
      </c>
    </row>
    <row r="119" spans="2:65" s="1" customFormat="1" ht="16.5" customHeight="1">
      <c r="B119" s="34"/>
      <c r="C119" s="133" t="s">
        <v>265</v>
      </c>
      <c r="D119" s="133" t="s">
        <v>146</v>
      </c>
      <c r="E119" s="134" t="s">
        <v>486</v>
      </c>
      <c r="F119" s="135" t="s">
        <v>487</v>
      </c>
      <c r="G119" s="136" t="s">
        <v>324</v>
      </c>
      <c r="H119" s="137">
        <v>6</v>
      </c>
      <c r="I119" s="138"/>
      <c r="J119" s="139">
        <f>ROUND(I119*H119,2)</f>
        <v>0</v>
      </c>
      <c r="K119" s="135" t="s">
        <v>35</v>
      </c>
      <c r="L119" s="34"/>
      <c r="M119" s="140" t="s">
        <v>35</v>
      </c>
      <c r="N119" s="141" t="s">
        <v>52</v>
      </c>
      <c r="P119" s="142">
        <f>O119*H119</f>
        <v>0</v>
      </c>
      <c r="Q119" s="142">
        <v>0</v>
      </c>
      <c r="R119" s="142">
        <f>Q119*H119</f>
        <v>0</v>
      </c>
      <c r="S119" s="142">
        <v>0</v>
      </c>
      <c r="T119" s="143">
        <f>S119*H119</f>
        <v>0</v>
      </c>
      <c r="AR119" s="144" t="s">
        <v>151</v>
      </c>
      <c r="AT119" s="144" t="s">
        <v>146</v>
      </c>
      <c r="AU119" s="144" t="s">
        <v>90</v>
      </c>
      <c r="AY119" s="18" t="s">
        <v>143</v>
      </c>
      <c r="BE119" s="145">
        <f>IF(N119="základní",J119,0)</f>
        <v>0</v>
      </c>
      <c r="BF119" s="145">
        <f>IF(N119="snížená",J119,0)</f>
        <v>0</v>
      </c>
      <c r="BG119" s="145">
        <f>IF(N119="zákl. přenesená",J119,0)</f>
        <v>0</v>
      </c>
      <c r="BH119" s="145">
        <f>IF(N119="sníž. přenesená",J119,0)</f>
        <v>0</v>
      </c>
      <c r="BI119" s="145">
        <f>IF(N119="nulová",J119,0)</f>
        <v>0</v>
      </c>
      <c r="BJ119" s="18" t="s">
        <v>88</v>
      </c>
      <c r="BK119" s="145">
        <f>ROUND(I119*H119,2)</f>
        <v>0</v>
      </c>
      <c r="BL119" s="18" t="s">
        <v>151</v>
      </c>
      <c r="BM119" s="144" t="s">
        <v>488</v>
      </c>
    </row>
    <row r="120" spans="2:65" s="1" customFormat="1" ht="24.2" customHeight="1">
      <c r="B120" s="34"/>
      <c r="C120" s="133" t="s">
        <v>270</v>
      </c>
      <c r="D120" s="133" t="s">
        <v>146</v>
      </c>
      <c r="E120" s="134" t="s">
        <v>489</v>
      </c>
      <c r="F120" s="135" t="s">
        <v>490</v>
      </c>
      <c r="G120" s="136" t="s">
        <v>188</v>
      </c>
      <c r="H120" s="137">
        <v>0.5</v>
      </c>
      <c r="I120" s="138"/>
      <c r="J120" s="139">
        <f>ROUND(I120*H120,2)</f>
        <v>0</v>
      </c>
      <c r="K120" s="135" t="s">
        <v>150</v>
      </c>
      <c r="L120" s="34"/>
      <c r="M120" s="140" t="s">
        <v>35</v>
      </c>
      <c r="N120" s="141" t="s">
        <v>52</v>
      </c>
      <c r="P120" s="142">
        <f>O120*H120</f>
        <v>0</v>
      </c>
      <c r="Q120" s="142">
        <v>0</v>
      </c>
      <c r="R120" s="142">
        <f>Q120*H120</f>
        <v>0</v>
      </c>
      <c r="S120" s="142">
        <v>0</v>
      </c>
      <c r="T120" s="143">
        <f>S120*H120</f>
        <v>0</v>
      </c>
      <c r="AR120" s="144" t="s">
        <v>237</v>
      </c>
      <c r="AT120" s="144" t="s">
        <v>146</v>
      </c>
      <c r="AU120" s="144" t="s">
        <v>90</v>
      </c>
      <c r="AY120" s="18" t="s">
        <v>143</v>
      </c>
      <c r="BE120" s="145">
        <f>IF(N120="základní",J120,0)</f>
        <v>0</v>
      </c>
      <c r="BF120" s="145">
        <f>IF(N120="snížená",J120,0)</f>
        <v>0</v>
      </c>
      <c r="BG120" s="145">
        <f>IF(N120="zákl. přenesená",J120,0)</f>
        <v>0</v>
      </c>
      <c r="BH120" s="145">
        <f>IF(N120="sníž. přenesená",J120,0)</f>
        <v>0</v>
      </c>
      <c r="BI120" s="145">
        <f>IF(N120="nulová",J120,0)</f>
        <v>0</v>
      </c>
      <c r="BJ120" s="18" t="s">
        <v>88</v>
      </c>
      <c r="BK120" s="145">
        <f>ROUND(I120*H120,2)</f>
        <v>0</v>
      </c>
      <c r="BL120" s="18" t="s">
        <v>237</v>
      </c>
      <c r="BM120" s="144" t="s">
        <v>491</v>
      </c>
    </row>
    <row r="121" spans="2:65" s="1" customFormat="1">
      <c r="B121" s="34"/>
      <c r="D121" s="146" t="s">
        <v>153</v>
      </c>
      <c r="F121" s="147" t="s">
        <v>492</v>
      </c>
      <c r="I121" s="148"/>
      <c r="L121" s="34"/>
      <c r="M121" s="149"/>
      <c r="T121" s="55"/>
      <c r="AT121" s="18" t="s">
        <v>153</v>
      </c>
      <c r="AU121" s="18" t="s">
        <v>90</v>
      </c>
    </row>
    <row r="122" spans="2:65" s="11" customFormat="1" ht="25.9" customHeight="1">
      <c r="B122" s="121"/>
      <c r="D122" s="122" t="s">
        <v>80</v>
      </c>
      <c r="E122" s="123" t="s">
        <v>433</v>
      </c>
      <c r="F122" s="123" t="s">
        <v>493</v>
      </c>
      <c r="I122" s="124"/>
      <c r="J122" s="125">
        <f>BK122</f>
        <v>0</v>
      </c>
      <c r="L122" s="121"/>
      <c r="M122" s="126"/>
      <c r="P122" s="127">
        <f>P123+P148</f>
        <v>0</v>
      </c>
      <c r="R122" s="127">
        <f>R123+R148</f>
        <v>2.9999999999999997E-4</v>
      </c>
      <c r="T122" s="128">
        <f>T123+T148</f>
        <v>0.52700000000000002</v>
      </c>
      <c r="AR122" s="122" t="s">
        <v>174</v>
      </c>
      <c r="AT122" s="129" t="s">
        <v>80</v>
      </c>
      <c r="AU122" s="129" t="s">
        <v>81</v>
      </c>
      <c r="AY122" s="122" t="s">
        <v>143</v>
      </c>
      <c r="BK122" s="130">
        <f>BK123+BK148</f>
        <v>0</v>
      </c>
    </row>
    <row r="123" spans="2:65" s="11" customFormat="1" ht="22.9" customHeight="1">
      <c r="B123" s="121"/>
      <c r="D123" s="122" t="s">
        <v>80</v>
      </c>
      <c r="E123" s="131" t="s">
        <v>494</v>
      </c>
      <c r="F123" s="131" t="s">
        <v>495</v>
      </c>
      <c r="I123" s="124"/>
      <c r="J123" s="132">
        <f>BK123</f>
        <v>0</v>
      </c>
      <c r="L123" s="121"/>
      <c r="M123" s="126"/>
      <c r="P123" s="127">
        <f>SUM(P124:P147)</f>
        <v>0</v>
      </c>
      <c r="R123" s="127">
        <f>SUM(R124:R147)</f>
        <v>2.9999999999999997E-4</v>
      </c>
      <c r="T123" s="128">
        <f>SUM(T124:T147)</f>
        <v>0.52700000000000002</v>
      </c>
      <c r="AR123" s="122" t="s">
        <v>174</v>
      </c>
      <c r="AT123" s="129" t="s">
        <v>80</v>
      </c>
      <c r="AU123" s="129" t="s">
        <v>88</v>
      </c>
      <c r="AY123" s="122" t="s">
        <v>143</v>
      </c>
      <c r="BK123" s="130">
        <f>SUM(BK124:BK147)</f>
        <v>0</v>
      </c>
    </row>
    <row r="124" spans="2:65" s="1" customFormat="1" ht="33" customHeight="1">
      <c r="B124" s="34"/>
      <c r="C124" s="133" t="s">
        <v>7</v>
      </c>
      <c r="D124" s="133" t="s">
        <v>146</v>
      </c>
      <c r="E124" s="134" t="s">
        <v>496</v>
      </c>
      <c r="F124" s="135" t="s">
        <v>497</v>
      </c>
      <c r="G124" s="136" t="s">
        <v>193</v>
      </c>
      <c r="H124" s="137">
        <v>50</v>
      </c>
      <c r="I124" s="138"/>
      <c r="J124" s="139">
        <f>ROUND(I124*H124,2)</f>
        <v>0</v>
      </c>
      <c r="K124" s="135" t="s">
        <v>150</v>
      </c>
      <c r="L124" s="34"/>
      <c r="M124" s="140" t="s">
        <v>35</v>
      </c>
      <c r="N124" s="141" t="s">
        <v>52</v>
      </c>
      <c r="P124" s="142">
        <f>O124*H124</f>
        <v>0</v>
      </c>
      <c r="Q124" s="142">
        <v>0</v>
      </c>
      <c r="R124" s="142">
        <f>Q124*H124</f>
        <v>0</v>
      </c>
      <c r="S124" s="142">
        <v>0</v>
      </c>
      <c r="T124" s="143">
        <f>S124*H124</f>
        <v>0</v>
      </c>
      <c r="AR124" s="144" t="s">
        <v>498</v>
      </c>
      <c r="AT124" s="144" t="s">
        <v>146</v>
      </c>
      <c r="AU124" s="144" t="s">
        <v>90</v>
      </c>
      <c r="AY124" s="18" t="s">
        <v>143</v>
      </c>
      <c r="BE124" s="145">
        <f>IF(N124="základní",J124,0)</f>
        <v>0</v>
      </c>
      <c r="BF124" s="145">
        <f>IF(N124="snížená",J124,0)</f>
        <v>0</v>
      </c>
      <c r="BG124" s="145">
        <f>IF(N124="zákl. přenesená",J124,0)</f>
        <v>0</v>
      </c>
      <c r="BH124" s="145">
        <f>IF(N124="sníž. přenesená",J124,0)</f>
        <v>0</v>
      </c>
      <c r="BI124" s="145">
        <f>IF(N124="nulová",J124,0)</f>
        <v>0</v>
      </c>
      <c r="BJ124" s="18" t="s">
        <v>88</v>
      </c>
      <c r="BK124" s="145">
        <f>ROUND(I124*H124,2)</f>
        <v>0</v>
      </c>
      <c r="BL124" s="18" t="s">
        <v>498</v>
      </c>
      <c r="BM124" s="144" t="s">
        <v>499</v>
      </c>
    </row>
    <row r="125" spans="2:65" s="1" customFormat="1">
      <c r="B125" s="34"/>
      <c r="D125" s="146" t="s">
        <v>153</v>
      </c>
      <c r="F125" s="147" t="s">
        <v>500</v>
      </c>
      <c r="I125" s="148"/>
      <c r="L125" s="34"/>
      <c r="M125" s="149"/>
      <c r="T125" s="55"/>
      <c r="AT125" s="18" t="s">
        <v>153</v>
      </c>
      <c r="AU125" s="18" t="s">
        <v>90</v>
      </c>
    </row>
    <row r="126" spans="2:65" s="1" customFormat="1" ht="33" customHeight="1">
      <c r="B126" s="34"/>
      <c r="C126" s="133" t="s">
        <v>279</v>
      </c>
      <c r="D126" s="133" t="s">
        <v>146</v>
      </c>
      <c r="E126" s="134" t="s">
        <v>501</v>
      </c>
      <c r="F126" s="135" t="s">
        <v>502</v>
      </c>
      <c r="G126" s="136" t="s">
        <v>193</v>
      </c>
      <c r="H126" s="137">
        <v>50</v>
      </c>
      <c r="I126" s="138"/>
      <c r="J126" s="139">
        <f>ROUND(I126*H126,2)</f>
        <v>0</v>
      </c>
      <c r="K126" s="135" t="s">
        <v>150</v>
      </c>
      <c r="L126" s="34"/>
      <c r="M126" s="140" t="s">
        <v>35</v>
      </c>
      <c r="N126" s="141" t="s">
        <v>52</v>
      </c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AR126" s="144" t="s">
        <v>498</v>
      </c>
      <c r="AT126" s="144" t="s">
        <v>146</v>
      </c>
      <c r="AU126" s="144" t="s">
        <v>90</v>
      </c>
      <c r="AY126" s="18" t="s">
        <v>143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8" t="s">
        <v>88</v>
      </c>
      <c r="BK126" s="145">
        <f>ROUND(I126*H126,2)</f>
        <v>0</v>
      </c>
      <c r="BL126" s="18" t="s">
        <v>498</v>
      </c>
      <c r="BM126" s="144" t="s">
        <v>503</v>
      </c>
    </row>
    <row r="127" spans="2:65" s="1" customFormat="1">
      <c r="B127" s="34"/>
      <c r="D127" s="146" t="s">
        <v>153</v>
      </c>
      <c r="F127" s="147" t="s">
        <v>504</v>
      </c>
      <c r="I127" s="148"/>
      <c r="L127" s="34"/>
      <c r="M127" s="149"/>
      <c r="T127" s="55"/>
      <c r="AT127" s="18" t="s">
        <v>153</v>
      </c>
      <c r="AU127" s="18" t="s">
        <v>90</v>
      </c>
    </row>
    <row r="128" spans="2:65" s="1" customFormat="1" ht="16.5" customHeight="1">
      <c r="B128" s="34"/>
      <c r="C128" s="133" t="s">
        <v>284</v>
      </c>
      <c r="D128" s="133" t="s">
        <v>146</v>
      </c>
      <c r="E128" s="134" t="s">
        <v>505</v>
      </c>
      <c r="F128" s="135" t="s">
        <v>506</v>
      </c>
      <c r="G128" s="136" t="s">
        <v>149</v>
      </c>
      <c r="H128" s="137">
        <v>17.5</v>
      </c>
      <c r="I128" s="138"/>
      <c r="J128" s="139">
        <f>ROUND(I128*H128,2)</f>
        <v>0</v>
      </c>
      <c r="K128" s="135" t="s">
        <v>150</v>
      </c>
      <c r="L128" s="34"/>
      <c r="M128" s="140" t="s">
        <v>35</v>
      </c>
      <c r="N128" s="141" t="s">
        <v>52</v>
      </c>
      <c r="P128" s="142">
        <f>O128*H128</f>
        <v>0</v>
      </c>
      <c r="Q128" s="142">
        <v>0</v>
      </c>
      <c r="R128" s="142">
        <f>Q128*H128</f>
        <v>0</v>
      </c>
      <c r="S128" s="142">
        <v>0</v>
      </c>
      <c r="T128" s="143">
        <f>S128*H128</f>
        <v>0</v>
      </c>
      <c r="AR128" s="144" t="s">
        <v>498</v>
      </c>
      <c r="AT128" s="144" t="s">
        <v>146</v>
      </c>
      <c r="AU128" s="144" t="s">
        <v>90</v>
      </c>
      <c r="AY128" s="18" t="s">
        <v>143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8" t="s">
        <v>88</v>
      </c>
      <c r="BK128" s="145">
        <f>ROUND(I128*H128,2)</f>
        <v>0</v>
      </c>
      <c r="BL128" s="18" t="s">
        <v>498</v>
      </c>
      <c r="BM128" s="144" t="s">
        <v>507</v>
      </c>
    </row>
    <row r="129" spans="2:65" s="1" customFormat="1">
      <c r="B129" s="34"/>
      <c r="D129" s="146" t="s">
        <v>153</v>
      </c>
      <c r="F129" s="147" t="s">
        <v>508</v>
      </c>
      <c r="I129" s="148"/>
      <c r="L129" s="34"/>
      <c r="M129" s="149"/>
      <c r="T129" s="55"/>
      <c r="AT129" s="18" t="s">
        <v>153</v>
      </c>
      <c r="AU129" s="18" t="s">
        <v>90</v>
      </c>
    </row>
    <row r="130" spans="2:65" s="1" customFormat="1" ht="16.5" customHeight="1">
      <c r="B130" s="34"/>
      <c r="C130" s="133" t="s">
        <v>289</v>
      </c>
      <c r="D130" s="133" t="s">
        <v>146</v>
      </c>
      <c r="E130" s="134" t="s">
        <v>509</v>
      </c>
      <c r="F130" s="135" t="s">
        <v>510</v>
      </c>
      <c r="G130" s="136" t="s">
        <v>193</v>
      </c>
      <c r="H130" s="137">
        <v>2</v>
      </c>
      <c r="I130" s="138"/>
      <c r="J130" s="139">
        <f>ROUND(I130*H130,2)</f>
        <v>0</v>
      </c>
      <c r="K130" s="135" t="s">
        <v>150</v>
      </c>
      <c r="L130" s="34"/>
      <c r="M130" s="140" t="s">
        <v>35</v>
      </c>
      <c r="N130" s="141" t="s">
        <v>52</v>
      </c>
      <c r="P130" s="142">
        <f>O130*H130</f>
        <v>0</v>
      </c>
      <c r="Q130" s="142">
        <v>1.4999999999999999E-4</v>
      </c>
      <c r="R130" s="142">
        <f>Q130*H130</f>
        <v>2.9999999999999997E-4</v>
      </c>
      <c r="S130" s="142">
        <v>0</v>
      </c>
      <c r="T130" s="143">
        <f>S130*H130</f>
        <v>0</v>
      </c>
      <c r="AR130" s="144" t="s">
        <v>498</v>
      </c>
      <c r="AT130" s="144" t="s">
        <v>146</v>
      </c>
      <c r="AU130" s="144" t="s">
        <v>90</v>
      </c>
      <c r="AY130" s="18" t="s">
        <v>143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8" t="s">
        <v>88</v>
      </c>
      <c r="BK130" s="145">
        <f>ROUND(I130*H130,2)</f>
        <v>0</v>
      </c>
      <c r="BL130" s="18" t="s">
        <v>498</v>
      </c>
      <c r="BM130" s="144" t="s">
        <v>511</v>
      </c>
    </row>
    <row r="131" spans="2:65" s="1" customFormat="1">
      <c r="B131" s="34"/>
      <c r="D131" s="146" t="s">
        <v>153</v>
      </c>
      <c r="F131" s="147" t="s">
        <v>512</v>
      </c>
      <c r="I131" s="148"/>
      <c r="L131" s="34"/>
      <c r="M131" s="149"/>
      <c r="T131" s="55"/>
      <c r="AT131" s="18" t="s">
        <v>153</v>
      </c>
      <c r="AU131" s="18" t="s">
        <v>90</v>
      </c>
    </row>
    <row r="132" spans="2:65" s="1" customFormat="1" ht="16.5" customHeight="1">
      <c r="B132" s="34"/>
      <c r="C132" s="133" t="s">
        <v>197</v>
      </c>
      <c r="D132" s="133" t="s">
        <v>146</v>
      </c>
      <c r="E132" s="134" t="s">
        <v>513</v>
      </c>
      <c r="F132" s="135" t="s">
        <v>514</v>
      </c>
      <c r="G132" s="136" t="s">
        <v>301</v>
      </c>
      <c r="H132" s="137">
        <v>1</v>
      </c>
      <c r="I132" s="138"/>
      <c r="J132" s="139">
        <f>ROUND(I132*H132,2)</f>
        <v>0</v>
      </c>
      <c r="K132" s="135" t="s">
        <v>150</v>
      </c>
      <c r="L132" s="34"/>
      <c r="M132" s="140" t="s">
        <v>35</v>
      </c>
      <c r="N132" s="141" t="s">
        <v>52</v>
      </c>
      <c r="P132" s="142">
        <f>O132*H132</f>
        <v>0</v>
      </c>
      <c r="Q132" s="142">
        <v>0</v>
      </c>
      <c r="R132" s="142">
        <f>Q132*H132</f>
        <v>0</v>
      </c>
      <c r="S132" s="142">
        <v>0.52300000000000002</v>
      </c>
      <c r="T132" s="143">
        <f>S132*H132</f>
        <v>0.52300000000000002</v>
      </c>
      <c r="AR132" s="144" t="s">
        <v>498</v>
      </c>
      <c r="AT132" s="144" t="s">
        <v>146</v>
      </c>
      <c r="AU132" s="144" t="s">
        <v>90</v>
      </c>
      <c r="AY132" s="18" t="s">
        <v>143</v>
      </c>
      <c r="BE132" s="145">
        <f>IF(N132="základní",J132,0)</f>
        <v>0</v>
      </c>
      <c r="BF132" s="145">
        <f>IF(N132="snížená",J132,0)</f>
        <v>0</v>
      </c>
      <c r="BG132" s="145">
        <f>IF(N132="zákl. přenesená",J132,0)</f>
        <v>0</v>
      </c>
      <c r="BH132" s="145">
        <f>IF(N132="sníž. přenesená",J132,0)</f>
        <v>0</v>
      </c>
      <c r="BI132" s="145">
        <f>IF(N132="nulová",J132,0)</f>
        <v>0</v>
      </c>
      <c r="BJ132" s="18" t="s">
        <v>88</v>
      </c>
      <c r="BK132" s="145">
        <f>ROUND(I132*H132,2)</f>
        <v>0</v>
      </c>
      <c r="BL132" s="18" t="s">
        <v>498</v>
      </c>
      <c r="BM132" s="144" t="s">
        <v>515</v>
      </c>
    </row>
    <row r="133" spans="2:65" s="1" customFormat="1">
      <c r="B133" s="34"/>
      <c r="D133" s="146" t="s">
        <v>153</v>
      </c>
      <c r="F133" s="147" t="s">
        <v>516</v>
      </c>
      <c r="I133" s="148"/>
      <c r="L133" s="34"/>
      <c r="M133" s="149"/>
      <c r="T133" s="55"/>
      <c r="AT133" s="18" t="s">
        <v>153</v>
      </c>
      <c r="AU133" s="18" t="s">
        <v>90</v>
      </c>
    </row>
    <row r="134" spans="2:65" s="1" customFormat="1" ht="21.75" customHeight="1">
      <c r="B134" s="34"/>
      <c r="C134" s="133" t="s">
        <v>298</v>
      </c>
      <c r="D134" s="133" t="s">
        <v>146</v>
      </c>
      <c r="E134" s="134" t="s">
        <v>517</v>
      </c>
      <c r="F134" s="135" t="s">
        <v>518</v>
      </c>
      <c r="G134" s="136" t="s">
        <v>193</v>
      </c>
      <c r="H134" s="137">
        <v>2</v>
      </c>
      <c r="I134" s="138"/>
      <c r="J134" s="139">
        <f>ROUND(I134*H134,2)</f>
        <v>0</v>
      </c>
      <c r="K134" s="135" t="s">
        <v>150</v>
      </c>
      <c r="L134" s="34"/>
      <c r="M134" s="140" t="s">
        <v>35</v>
      </c>
      <c r="N134" s="141" t="s">
        <v>52</v>
      </c>
      <c r="P134" s="142">
        <f>O134*H134</f>
        <v>0</v>
      </c>
      <c r="Q134" s="142">
        <v>0</v>
      </c>
      <c r="R134" s="142">
        <f>Q134*H134</f>
        <v>0</v>
      </c>
      <c r="S134" s="142">
        <v>2E-3</v>
      </c>
      <c r="T134" s="143">
        <f>S134*H134</f>
        <v>4.0000000000000001E-3</v>
      </c>
      <c r="AR134" s="144" t="s">
        <v>498</v>
      </c>
      <c r="AT134" s="144" t="s">
        <v>146</v>
      </c>
      <c r="AU134" s="144" t="s">
        <v>90</v>
      </c>
      <c r="AY134" s="18" t="s">
        <v>143</v>
      </c>
      <c r="BE134" s="145">
        <f>IF(N134="základní",J134,0)</f>
        <v>0</v>
      </c>
      <c r="BF134" s="145">
        <f>IF(N134="snížená",J134,0)</f>
        <v>0</v>
      </c>
      <c r="BG134" s="145">
        <f>IF(N134="zákl. přenesená",J134,0)</f>
        <v>0</v>
      </c>
      <c r="BH134" s="145">
        <f>IF(N134="sníž. přenesená",J134,0)</f>
        <v>0</v>
      </c>
      <c r="BI134" s="145">
        <f>IF(N134="nulová",J134,0)</f>
        <v>0</v>
      </c>
      <c r="BJ134" s="18" t="s">
        <v>88</v>
      </c>
      <c r="BK134" s="145">
        <f>ROUND(I134*H134,2)</f>
        <v>0</v>
      </c>
      <c r="BL134" s="18" t="s">
        <v>498</v>
      </c>
      <c r="BM134" s="144" t="s">
        <v>519</v>
      </c>
    </row>
    <row r="135" spans="2:65" s="1" customFormat="1">
      <c r="B135" s="34"/>
      <c r="D135" s="146" t="s">
        <v>153</v>
      </c>
      <c r="F135" s="147" t="s">
        <v>520</v>
      </c>
      <c r="I135" s="148"/>
      <c r="L135" s="34"/>
      <c r="M135" s="149"/>
      <c r="T135" s="55"/>
      <c r="AT135" s="18" t="s">
        <v>153</v>
      </c>
      <c r="AU135" s="18" t="s">
        <v>90</v>
      </c>
    </row>
    <row r="136" spans="2:65" s="1" customFormat="1" ht="16.5" customHeight="1">
      <c r="B136" s="34"/>
      <c r="C136" s="133" t="s">
        <v>304</v>
      </c>
      <c r="D136" s="133" t="s">
        <v>146</v>
      </c>
      <c r="E136" s="134" t="s">
        <v>521</v>
      </c>
      <c r="F136" s="135" t="s">
        <v>522</v>
      </c>
      <c r="G136" s="136" t="s">
        <v>188</v>
      </c>
      <c r="H136" s="137">
        <v>0.52700000000000002</v>
      </c>
      <c r="I136" s="138"/>
      <c r="J136" s="139">
        <f>ROUND(I136*H136,2)</f>
        <v>0</v>
      </c>
      <c r="K136" s="135" t="s">
        <v>150</v>
      </c>
      <c r="L136" s="34"/>
      <c r="M136" s="140" t="s">
        <v>35</v>
      </c>
      <c r="N136" s="141" t="s">
        <v>52</v>
      </c>
      <c r="P136" s="142">
        <f>O136*H136</f>
        <v>0</v>
      </c>
      <c r="Q136" s="142">
        <v>0</v>
      </c>
      <c r="R136" s="142">
        <f>Q136*H136</f>
        <v>0</v>
      </c>
      <c r="S136" s="142">
        <v>0</v>
      </c>
      <c r="T136" s="143">
        <f>S136*H136</f>
        <v>0</v>
      </c>
      <c r="AR136" s="144" t="s">
        <v>498</v>
      </c>
      <c r="AT136" s="144" t="s">
        <v>146</v>
      </c>
      <c r="AU136" s="144" t="s">
        <v>90</v>
      </c>
      <c r="AY136" s="18" t="s">
        <v>143</v>
      </c>
      <c r="BE136" s="145">
        <f>IF(N136="základní",J136,0)</f>
        <v>0</v>
      </c>
      <c r="BF136" s="145">
        <f>IF(N136="snížená",J136,0)</f>
        <v>0</v>
      </c>
      <c r="BG136" s="145">
        <f>IF(N136="zákl. přenesená",J136,0)</f>
        <v>0</v>
      </c>
      <c r="BH136" s="145">
        <f>IF(N136="sníž. přenesená",J136,0)</f>
        <v>0</v>
      </c>
      <c r="BI136" s="145">
        <f>IF(N136="nulová",J136,0)</f>
        <v>0</v>
      </c>
      <c r="BJ136" s="18" t="s">
        <v>88</v>
      </c>
      <c r="BK136" s="145">
        <f>ROUND(I136*H136,2)</f>
        <v>0</v>
      </c>
      <c r="BL136" s="18" t="s">
        <v>498</v>
      </c>
      <c r="BM136" s="144" t="s">
        <v>523</v>
      </c>
    </row>
    <row r="137" spans="2:65" s="1" customFormat="1">
      <c r="B137" s="34"/>
      <c r="D137" s="146" t="s">
        <v>153</v>
      </c>
      <c r="F137" s="147" t="s">
        <v>524</v>
      </c>
      <c r="I137" s="148"/>
      <c r="L137" s="34"/>
      <c r="M137" s="149"/>
      <c r="T137" s="55"/>
      <c r="AT137" s="18" t="s">
        <v>153</v>
      </c>
      <c r="AU137" s="18" t="s">
        <v>90</v>
      </c>
    </row>
    <row r="138" spans="2:65" s="1" customFormat="1" ht="21.75" customHeight="1">
      <c r="B138" s="34"/>
      <c r="C138" s="133" t="s">
        <v>309</v>
      </c>
      <c r="D138" s="133" t="s">
        <v>146</v>
      </c>
      <c r="E138" s="134" t="s">
        <v>525</v>
      </c>
      <c r="F138" s="135" t="s">
        <v>526</v>
      </c>
      <c r="G138" s="136" t="s">
        <v>188</v>
      </c>
      <c r="H138" s="137">
        <v>2.6349999999999998</v>
      </c>
      <c r="I138" s="138"/>
      <c r="J138" s="139">
        <f>ROUND(I138*H138,2)</f>
        <v>0</v>
      </c>
      <c r="K138" s="135" t="s">
        <v>150</v>
      </c>
      <c r="L138" s="34"/>
      <c r="M138" s="140" t="s">
        <v>35</v>
      </c>
      <c r="N138" s="141" t="s">
        <v>52</v>
      </c>
      <c r="P138" s="142">
        <f>O138*H138</f>
        <v>0</v>
      </c>
      <c r="Q138" s="142">
        <v>0</v>
      </c>
      <c r="R138" s="142">
        <f>Q138*H138</f>
        <v>0</v>
      </c>
      <c r="S138" s="142">
        <v>0</v>
      </c>
      <c r="T138" s="143">
        <f>S138*H138</f>
        <v>0</v>
      </c>
      <c r="AR138" s="144" t="s">
        <v>498</v>
      </c>
      <c r="AT138" s="144" t="s">
        <v>146</v>
      </c>
      <c r="AU138" s="144" t="s">
        <v>90</v>
      </c>
      <c r="AY138" s="18" t="s">
        <v>143</v>
      </c>
      <c r="BE138" s="145">
        <f>IF(N138="základní",J138,0)</f>
        <v>0</v>
      </c>
      <c r="BF138" s="145">
        <f>IF(N138="snížená",J138,0)</f>
        <v>0</v>
      </c>
      <c r="BG138" s="145">
        <f>IF(N138="zákl. přenesená",J138,0)</f>
        <v>0</v>
      </c>
      <c r="BH138" s="145">
        <f>IF(N138="sníž. přenesená",J138,0)</f>
        <v>0</v>
      </c>
      <c r="BI138" s="145">
        <f>IF(N138="nulová",J138,0)</f>
        <v>0</v>
      </c>
      <c r="BJ138" s="18" t="s">
        <v>88</v>
      </c>
      <c r="BK138" s="145">
        <f>ROUND(I138*H138,2)</f>
        <v>0</v>
      </c>
      <c r="BL138" s="18" t="s">
        <v>498</v>
      </c>
      <c r="BM138" s="144" t="s">
        <v>527</v>
      </c>
    </row>
    <row r="139" spans="2:65" s="1" customFormat="1">
      <c r="B139" s="34"/>
      <c r="D139" s="146" t="s">
        <v>153</v>
      </c>
      <c r="F139" s="147" t="s">
        <v>528</v>
      </c>
      <c r="I139" s="148"/>
      <c r="L139" s="34"/>
      <c r="M139" s="149"/>
      <c r="T139" s="55"/>
      <c r="AT139" s="18" t="s">
        <v>153</v>
      </c>
      <c r="AU139" s="18" t="s">
        <v>90</v>
      </c>
    </row>
    <row r="140" spans="2:65" s="13" customFormat="1">
      <c r="B140" s="157"/>
      <c r="D140" s="151" t="s">
        <v>155</v>
      </c>
      <c r="F140" s="159" t="s">
        <v>529</v>
      </c>
      <c r="H140" s="160">
        <v>2.6349999999999998</v>
      </c>
      <c r="I140" s="161"/>
      <c r="L140" s="157"/>
      <c r="M140" s="162"/>
      <c r="T140" s="163"/>
      <c r="AT140" s="158" t="s">
        <v>155</v>
      </c>
      <c r="AU140" s="158" t="s">
        <v>90</v>
      </c>
      <c r="AV140" s="13" t="s">
        <v>90</v>
      </c>
      <c r="AW140" s="13" t="s">
        <v>4</v>
      </c>
      <c r="AX140" s="13" t="s">
        <v>88</v>
      </c>
      <c r="AY140" s="158" t="s">
        <v>143</v>
      </c>
    </row>
    <row r="141" spans="2:65" s="1" customFormat="1" ht="16.5" customHeight="1">
      <c r="B141" s="34"/>
      <c r="C141" s="133" t="s">
        <v>314</v>
      </c>
      <c r="D141" s="133" t="s">
        <v>146</v>
      </c>
      <c r="E141" s="134" t="s">
        <v>530</v>
      </c>
      <c r="F141" s="135" t="s">
        <v>531</v>
      </c>
      <c r="G141" s="136" t="s">
        <v>188</v>
      </c>
      <c r="H141" s="137">
        <v>0.52700000000000002</v>
      </c>
      <c r="I141" s="138"/>
      <c r="J141" s="139">
        <f>ROUND(I141*H141,2)</f>
        <v>0</v>
      </c>
      <c r="K141" s="135" t="s">
        <v>150</v>
      </c>
      <c r="L141" s="34"/>
      <c r="M141" s="140" t="s">
        <v>35</v>
      </c>
      <c r="N141" s="141" t="s">
        <v>52</v>
      </c>
      <c r="P141" s="142">
        <f>O141*H141</f>
        <v>0</v>
      </c>
      <c r="Q141" s="142">
        <v>0</v>
      </c>
      <c r="R141" s="142">
        <f>Q141*H141</f>
        <v>0</v>
      </c>
      <c r="S141" s="142">
        <v>0</v>
      </c>
      <c r="T141" s="143">
        <f>S141*H141</f>
        <v>0</v>
      </c>
      <c r="AR141" s="144" t="s">
        <v>498</v>
      </c>
      <c r="AT141" s="144" t="s">
        <v>146</v>
      </c>
      <c r="AU141" s="144" t="s">
        <v>90</v>
      </c>
      <c r="AY141" s="18" t="s">
        <v>143</v>
      </c>
      <c r="BE141" s="145">
        <f>IF(N141="základní",J141,0)</f>
        <v>0</v>
      </c>
      <c r="BF141" s="145">
        <f>IF(N141="snížená",J141,0)</f>
        <v>0</v>
      </c>
      <c r="BG141" s="145">
        <f>IF(N141="zákl. přenesená",J141,0)</f>
        <v>0</v>
      </c>
      <c r="BH141" s="145">
        <f>IF(N141="sníž. přenesená",J141,0)</f>
        <v>0</v>
      </c>
      <c r="BI141" s="145">
        <f>IF(N141="nulová",J141,0)</f>
        <v>0</v>
      </c>
      <c r="BJ141" s="18" t="s">
        <v>88</v>
      </c>
      <c r="BK141" s="145">
        <f>ROUND(I141*H141,2)</f>
        <v>0</v>
      </c>
      <c r="BL141" s="18" t="s">
        <v>498</v>
      </c>
      <c r="BM141" s="144" t="s">
        <v>532</v>
      </c>
    </row>
    <row r="142" spans="2:65" s="1" customFormat="1">
      <c r="B142" s="34"/>
      <c r="D142" s="146" t="s">
        <v>153</v>
      </c>
      <c r="F142" s="147" t="s">
        <v>533</v>
      </c>
      <c r="I142" s="148"/>
      <c r="L142" s="34"/>
      <c r="M142" s="149"/>
      <c r="T142" s="55"/>
      <c r="AT142" s="18" t="s">
        <v>153</v>
      </c>
      <c r="AU142" s="18" t="s">
        <v>90</v>
      </c>
    </row>
    <row r="143" spans="2:65" s="1" customFormat="1" ht="21.75" customHeight="1">
      <c r="B143" s="34"/>
      <c r="C143" s="133" t="s">
        <v>321</v>
      </c>
      <c r="D143" s="133" t="s">
        <v>146</v>
      </c>
      <c r="E143" s="134" t="s">
        <v>534</v>
      </c>
      <c r="F143" s="135" t="s">
        <v>535</v>
      </c>
      <c r="G143" s="136" t="s">
        <v>188</v>
      </c>
      <c r="H143" s="137">
        <v>15.81</v>
      </c>
      <c r="I143" s="138"/>
      <c r="J143" s="139">
        <f>ROUND(I143*H143,2)</f>
        <v>0</v>
      </c>
      <c r="K143" s="135" t="s">
        <v>150</v>
      </c>
      <c r="L143" s="34"/>
      <c r="M143" s="140" t="s">
        <v>35</v>
      </c>
      <c r="N143" s="141" t="s">
        <v>52</v>
      </c>
      <c r="P143" s="142">
        <f>O143*H143</f>
        <v>0</v>
      </c>
      <c r="Q143" s="142">
        <v>0</v>
      </c>
      <c r="R143" s="142">
        <f>Q143*H143</f>
        <v>0</v>
      </c>
      <c r="S143" s="142">
        <v>0</v>
      </c>
      <c r="T143" s="143">
        <f>S143*H143</f>
        <v>0</v>
      </c>
      <c r="AR143" s="144" t="s">
        <v>498</v>
      </c>
      <c r="AT143" s="144" t="s">
        <v>146</v>
      </c>
      <c r="AU143" s="144" t="s">
        <v>90</v>
      </c>
      <c r="AY143" s="18" t="s">
        <v>143</v>
      </c>
      <c r="BE143" s="145">
        <f>IF(N143="základní",J143,0)</f>
        <v>0</v>
      </c>
      <c r="BF143" s="145">
        <f>IF(N143="snížená",J143,0)</f>
        <v>0</v>
      </c>
      <c r="BG143" s="145">
        <f>IF(N143="zákl. přenesená",J143,0)</f>
        <v>0</v>
      </c>
      <c r="BH143" s="145">
        <f>IF(N143="sníž. přenesená",J143,0)</f>
        <v>0</v>
      </c>
      <c r="BI143" s="145">
        <f>IF(N143="nulová",J143,0)</f>
        <v>0</v>
      </c>
      <c r="BJ143" s="18" t="s">
        <v>88</v>
      </c>
      <c r="BK143" s="145">
        <f>ROUND(I143*H143,2)</f>
        <v>0</v>
      </c>
      <c r="BL143" s="18" t="s">
        <v>498</v>
      </c>
      <c r="BM143" s="144" t="s">
        <v>536</v>
      </c>
    </row>
    <row r="144" spans="2:65" s="1" customFormat="1">
      <c r="B144" s="34"/>
      <c r="D144" s="146" t="s">
        <v>153</v>
      </c>
      <c r="F144" s="147" t="s">
        <v>537</v>
      </c>
      <c r="I144" s="148"/>
      <c r="L144" s="34"/>
      <c r="M144" s="149"/>
      <c r="T144" s="55"/>
      <c r="AT144" s="18" t="s">
        <v>153</v>
      </c>
      <c r="AU144" s="18" t="s">
        <v>90</v>
      </c>
    </row>
    <row r="145" spans="2:65" s="13" customFormat="1">
      <c r="B145" s="157"/>
      <c r="D145" s="151" t="s">
        <v>155</v>
      </c>
      <c r="F145" s="159" t="s">
        <v>538</v>
      </c>
      <c r="H145" s="160">
        <v>15.81</v>
      </c>
      <c r="I145" s="161"/>
      <c r="L145" s="157"/>
      <c r="M145" s="162"/>
      <c r="T145" s="163"/>
      <c r="AT145" s="158" t="s">
        <v>155</v>
      </c>
      <c r="AU145" s="158" t="s">
        <v>90</v>
      </c>
      <c r="AV145" s="13" t="s">
        <v>90</v>
      </c>
      <c r="AW145" s="13" t="s">
        <v>4</v>
      </c>
      <c r="AX145" s="13" t="s">
        <v>88</v>
      </c>
      <c r="AY145" s="158" t="s">
        <v>143</v>
      </c>
    </row>
    <row r="146" spans="2:65" s="1" customFormat="1" ht="24.2" customHeight="1">
      <c r="B146" s="34"/>
      <c r="C146" s="133" t="s">
        <v>353</v>
      </c>
      <c r="D146" s="133" t="s">
        <v>146</v>
      </c>
      <c r="E146" s="134" t="s">
        <v>539</v>
      </c>
      <c r="F146" s="135" t="s">
        <v>540</v>
      </c>
      <c r="G146" s="136" t="s">
        <v>188</v>
      </c>
      <c r="H146" s="137">
        <v>0.52700000000000002</v>
      </c>
      <c r="I146" s="138"/>
      <c r="J146" s="139">
        <f>ROUND(I146*H146,2)</f>
        <v>0</v>
      </c>
      <c r="K146" s="135" t="s">
        <v>150</v>
      </c>
      <c r="L146" s="34"/>
      <c r="M146" s="140" t="s">
        <v>35</v>
      </c>
      <c r="N146" s="141" t="s">
        <v>52</v>
      </c>
      <c r="P146" s="142">
        <f>O146*H146</f>
        <v>0</v>
      </c>
      <c r="Q146" s="142">
        <v>0</v>
      </c>
      <c r="R146" s="142">
        <f>Q146*H146</f>
        <v>0</v>
      </c>
      <c r="S146" s="142">
        <v>0</v>
      </c>
      <c r="T146" s="143">
        <f>S146*H146</f>
        <v>0</v>
      </c>
      <c r="AR146" s="144" t="s">
        <v>151</v>
      </c>
      <c r="AT146" s="144" t="s">
        <v>146</v>
      </c>
      <c r="AU146" s="144" t="s">
        <v>90</v>
      </c>
      <c r="AY146" s="18" t="s">
        <v>143</v>
      </c>
      <c r="BE146" s="145">
        <f>IF(N146="základní",J146,0)</f>
        <v>0</v>
      </c>
      <c r="BF146" s="145">
        <f>IF(N146="snížená",J146,0)</f>
        <v>0</v>
      </c>
      <c r="BG146" s="145">
        <f>IF(N146="zákl. přenesená",J146,0)</f>
        <v>0</v>
      </c>
      <c r="BH146" s="145">
        <f>IF(N146="sníž. přenesená",J146,0)</f>
        <v>0</v>
      </c>
      <c r="BI146" s="145">
        <f>IF(N146="nulová",J146,0)</f>
        <v>0</v>
      </c>
      <c r="BJ146" s="18" t="s">
        <v>88</v>
      </c>
      <c r="BK146" s="145">
        <f>ROUND(I146*H146,2)</f>
        <v>0</v>
      </c>
      <c r="BL146" s="18" t="s">
        <v>151</v>
      </c>
      <c r="BM146" s="144" t="s">
        <v>541</v>
      </c>
    </row>
    <row r="147" spans="2:65" s="1" customFormat="1">
      <c r="B147" s="34"/>
      <c r="D147" s="146" t="s">
        <v>153</v>
      </c>
      <c r="F147" s="147" t="s">
        <v>542</v>
      </c>
      <c r="I147" s="148"/>
      <c r="L147" s="34"/>
      <c r="M147" s="149"/>
      <c r="T147" s="55"/>
      <c r="AT147" s="18" t="s">
        <v>153</v>
      </c>
      <c r="AU147" s="18" t="s">
        <v>90</v>
      </c>
    </row>
    <row r="148" spans="2:65" s="11" customFormat="1" ht="22.9" customHeight="1">
      <c r="B148" s="121"/>
      <c r="D148" s="122" t="s">
        <v>80</v>
      </c>
      <c r="E148" s="131" t="s">
        <v>543</v>
      </c>
      <c r="F148" s="131" t="s">
        <v>544</v>
      </c>
      <c r="I148" s="124"/>
      <c r="J148" s="132">
        <f>BK148</f>
        <v>0</v>
      </c>
      <c r="L148" s="121"/>
      <c r="M148" s="126"/>
      <c r="P148" s="127">
        <f>SUM(P149:P150)</f>
        <v>0</v>
      </c>
      <c r="R148" s="127">
        <f>SUM(R149:R150)</f>
        <v>0</v>
      </c>
      <c r="T148" s="128">
        <f>SUM(T149:T150)</f>
        <v>0</v>
      </c>
      <c r="AR148" s="122" t="s">
        <v>174</v>
      </c>
      <c r="AT148" s="129" t="s">
        <v>80</v>
      </c>
      <c r="AU148" s="129" t="s">
        <v>88</v>
      </c>
      <c r="AY148" s="122" t="s">
        <v>143</v>
      </c>
      <c r="BK148" s="130">
        <f>SUM(BK149:BK150)</f>
        <v>0</v>
      </c>
    </row>
    <row r="149" spans="2:65" s="1" customFormat="1" ht="24.2" customHeight="1">
      <c r="B149" s="34"/>
      <c r="C149" s="133" t="s">
        <v>450</v>
      </c>
      <c r="D149" s="133" t="s">
        <v>146</v>
      </c>
      <c r="E149" s="134" t="s">
        <v>545</v>
      </c>
      <c r="F149" s="135" t="s">
        <v>546</v>
      </c>
      <c r="G149" s="136" t="s">
        <v>547</v>
      </c>
      <c r="H149" s="137">
        <v>3</v>
      </c>
      <c r="I149" s="138"/>
      <c r="J149" s="139">
        <f>ROUND(I149*H149,2)</f>
        <v>0</v>
      </c>
      <c r="K149" s="135" t="s">
        <v>150</v>
      </c>
      <c r="L149" s="34"/>
      <c r="M149" s="140" t="s">
        <v>35</v>
      </c>
      <c r="N149" s="141" t="s">
        <v>52</v>
      </c>
      <c r="P149" s="142">
        <f>O149*H149</f>
        <v>0</v>
      </c>
      <c r="Q149" s="142">
        <v>0</v>
      </c>
      <c r="R149" s="142">
        <f>Q149*H149</f>
        <v>0</v>
      </c>
      <c r="S149" s="142">
        <v>0</v>
      </c>
      <c r="T149" s="143">
        <f>S149*H149</f>
        <v>0</v>
      </c>
      <c r="AR149" s="144" t="s">
        <v>498</v>
      </c>
      <c r="AT149" s="144" t="s">
        <v>146</v>
      </c>
      <c r="AU149" s="144" t="s">
        <v>90</v>
      </c>
      <c r="AY149" s="18" t="s">
        <v>143</v>
      </c>
      <c r="BE149" s="145">
        <f>IF(N149="základní",J149,0)</f>
        <v>0</v>
      </c>
      <c r="BF149" s="145">
        <f>IF(N149="snížená",J149,0)</f>
        <v>0</v>
      </c>
      <c r="BG149" s="145">
        <f>IF(N149="zákl. přenesená",J149,0)</f>
        <v>0</v>
      </c>
      <c r="BH149" s="145">
        <f>IF(N149="sníž. přenesená",J149,0)</f>
        <v>0</v>
      </c>
      <c r="BI149" s="145">
        <f>IF(N149="nulová",J149,0)</f>
        <v>0</v>
      </c>
      <c r="BJ149" s="18" t="s">
        <v>88</v>
      </c>
      <c r="BK149" s="145">
        <f>ROUND(I149*H149,2)</f>
        <v>0</v>
      </c>
      <c r="BL149" s="18" t="s">
        <v>498</v>
      </c>
      <c r="BM149" s="144" t="s">
        <v>548</v>
      </c>
    </row>
    <row r="150" spans="2:65" s="1" customFormat="1">
      <c r="B150" s="34"/>
      <c r="D150" s="146" t="s">
        <v>153</v>
      </c>
      <c r="F150" s="147" t="s">
        <v>549</v>
      </c>
      <c r="I150" s="148"/>
      <c r="L150" s="34"/>
      <c r="M150" s="149"/>
      <c r="T150" s="55"/>
      <c r="AT150" s="18" t="s">
        <v>153</v>
      </c>
      <c r="AU150" s="18" t="s">
        <v>90</v>
      </c>
    </row>
    <row r="151" spans="2:65" s="11" customFormat="1" ht="25.9" customHeight="1">
      <c r="B151" s="121"/>
      <c r="D151" s="122" t="s">
        <v>80</v>
      </c>
      <c r="E151" s="123" t="s">
        <v>319</v>
      </c>
      <c r="F151" s="123" t="s">
        <v>320</v>
      </c>
      <c r="I151" s="124"/>
      <c r="J151" s="125">
        <f>BK151</f>
        <v>0</v>
      </c>
      <c r="L151" s="121"/>
      <c r="M151" s="126"/>
      <c r="P151" s="127">
        <f>SUM(P152:P155)</f>
        <v>0</v>
      </c>
      <c r="R151" s="127">
        <f>SUM(R152:R155)</f>
        <v>0</v>
      </c>
      <c r="T151" s="128">
        <f>SUM(T152:T155)</f>
        <v>0</v>
      </c>
      <c r="AR151" s="122" t="s">
        <v>151</v>
      </c>
      <c r="AT151" s="129" t="s">
        <v>80</v>
      </c>
      <c r="AU151" s="129" t="s">
        <v>81</v>
      </c>
      <c r="AY151" s="122" t="s">
        <v>143</v>
      </c>
      <c r="BK151" s="130">
        <f>SUM(BK152:BK155)</f>
        <v>0</v>
      </c>
    </row>
    <row r="152" spans="2:65" s="1" customFormat="1" ht="16.5" customHeight="1">
      <c r="B152" s="34"/>
      <c r="C152" s="133" t="s">
        <v>550</v>
      </c>
      <c r="D152" s="133" t="s">
        <v>146</v>
      </c>
      <c r="E152" s="134" t="s">
        <v>551</v>
      </c>
      <c r="F152" s="135" t="s">
        <v>552</v>
      </c>
      <c r="G152" s="136" t="s">
        <v>324</v>
      </c>
      <c r="H152" s="137">
        <v>8</v>
      </c>
      <c r="I152" s="138"/>
      <c r="J152" s="139">
        <f>ROUND(I152*H152,2)</f>
        <v>0</v>
      </c>
      <c r="K152" s="135" t="s">
        <v>150</v>
      </c>
      <c r="L152" s="34"/>
      <c r="M152" s="140" t="s">
        <v>35</v>
      </c>
      <c r="N152" s="141" t="s">
        <v>52</v>
      </c>
      <c r="P152" s="142">
        <f>O152*H152</f>
        <v>0</v>
      </c>
      <c r="Q152" s="142">
        <v>0</v>
      </c>
      <c r="R152" s="142">
        <f>Q152*H152</f>
        <v>0</v>
      </c>
      <c r="S152" s="142">
        <v>0</v>
      </c>
      <c r="T152" s="143">
        <f>S152*H152</f>
        <v>0</v>
      </c>
      <c r="AR152" s="144" t="s">
        <v>325</v>
      </c>
      <c r="AT152" s="144" t="s">
        <v>146</v>
      </c>
      <c r="AU152" s="144" t="s">
        <v>88</v>
      </c>
      <c r="AY152" s="18" t="s">
        <v>143</v>
      </c>
      <c r="BE152" s="145">
        <f>IF(N152="základní",J152,0)</f>
        <v>0</v>
      </c>
      <c r="BF152" s="145">
        <f>IF(N152="snížená",J152,0)</f>
        <v>0</v>
      </c>
      <c r="BG152" s="145">
        <f>IF(N152="zákl. přenesená",J152,0)</f>
        <v>0</v>
      </c>
      <c r="BH152" s="145">
        <f>IF(N152="sníž. přenesená",J152,0)</f>
        <v>0</v>
      </c>
      <c r="BI152" s="145">
        <f>IF(N152="nulová",J152,0)</f>
        <v>0</v>
      </c>
      <c r="BJ152" s="18" t="s">
        <v>88</v>
      </c>
      <c r="BK152" s="145">
        <f>ROUND(I152*H152,2)</f>
        <v>0</v>
      </c>
      <c r="BL152" s="18" t="s">
        <v>325</v>
      </c>
      <c r="BM152" s="144" t="s">
        <v>553</v>
      </c>
    </row>
    <row r="153" spans="2:65" s="1" customFormat="1">
      <c r="B153" s="34"/>
      <c r="D153" s="146" t="s">
        <v>153</v>
      </c>
      <c r="F153" s="147" t="s">
        <v>554</v>
      </c>
      <c r="I153" s="148"/>
      <c r="L153" s="34"/>
      <c r="M153" s="149"/>
      <c r="T153" s="55"/>
      <c r="AT153" s="18" t="s">
        <v>153</v>
      </c>
      <c r="AU153" s="18" t="s">
        <v>88</v>
      </c>
    </row>
    <row r="154" spans="2:65" s="12" customFormat="1">
      <c r="B154" s="150"/>
      <c r="D154" s="151" t="s">
        <v>155</v>
      </c>
      <c r="E154" s="152" t="s">
        <v>35</v>
      </c>
      <c r="F154" s="153" t="s">
        <v>555</v>
      </c>
      <c r="H154" s="152" t="s">
        <v>35</v>
      </c>
      <c r="I154" s="154"/>
      <c r="L154" s="150"/>
      <c r="M154" s="155"/>
      <c r="T154" s="156"/>
      <c r="AT154" s="152" t="s">
        <v>155</v>
      </c>
      <c r="AU154" s="152" t="s">
        <v>88</v>
      </c>
      <c r="AV154" s="12" t="s">
        <v>88</v>
      </c>
      <c r="AW154" s="12" t="s">
        <v>41</v>
      </c>
      <c r="AX154" s="12" t="s">
        <v>81</v>
      </c>
      <c r="AY154" s="152" t="s">
        <v>143</v>
      </c>
    </row>
    <row r="155" spans="2:65" s="13" customFormat="1">
      <c r="B155" s="157"/>
      <c r="D155" s="151" t="s">
        <v>155</v>
      </c>
      <c r="E155" s="158" t="s">
        <v>35</v>
      </c>
      <c r="F155" s="159" t="s">
        <v>204</v>
      </c>
      <c r="H155" s="160">
        <v>8</v>
      </c>
      <c r="I155" s="161"/>
      <c r="L155" s="157"/>
      <c r="M155" s="172"/>
      <c r="N155" s="173"/>
      <c r="O155" s="173"/>
      <c r="P155" s="173"/>
      <c r="Q155" s="173"/>
      <c r="R155" s="173"/>
      <c r="S155" s="173"/>
      <c r="T155" s="174"/>
      <c r="AT155" s="158" t="s">
        <v>155</v>
      </c>
      <c r="AU155" s="158" t="s">
        <v>88</v>
      </c>
      <c r="AV155" s="13" t="s">
        <v>90</v>
      </c>
      <c r="AW155" s="13" t="s">
        <v>41</v>
      </c>
      <c r="AX155" s="13" t="s">
        <v>88</v>
      </c>
      <c r="AY155" s="158" t="s">
        <v>143</v>
      </c>
    </row>
    <row r="156" spans="2:65" s="1" customFormat="1" ht="6.95" customHeight="1">
      <c r="B156" s="43"/>
      <c r="C156" s="44"/>
      <c r="D156" s="44"/>
      <c r="E156" s="44"/>
      <c r="F156" s="44"/>
      <c r="G156" s="44"/>
      <c r="H156" s="44"/>
      <c r="I156" s="44"/>
      <c r="J156" s="44"/>
      <c r="K156" s="44"/>
      <c r="L156" s="34"/>
    </row>
  </sheetData>
  <sheetProtection algorithmName="SHA-512" hashValue="X/FDY/fZk5uCZAw/rJYmZFwNUKqmcJQ+1GgFA6NgtcZFjWkGdRIOjH+xMsw5ZSYQ7ncUY8t5pC6omyFiMf6Wzg==" saltValue="JVFasV+DQ7PBgMOrPsHHIxmINsotqWMLqy6g2bMx+nYDOpvUE8JjPs2aUtkjRp+rPnmlNVIwl9oF9ISOHQFzGA==" spinCount="100000" sheet="1" objects="1" scenarios="1" formatColumns="0" formatRows="0" autoFilter="0"/>
  <autoFilter ref="C90:K155" xr:uid="{00000000-0009-0000-0000-000003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hyperlinks>
    <hyperlink ref="F95" r:id="rId1" xr:uid="{00000000-0004-0000-0300-000000000000}"/>
    <hyperlink ref="F99" r:id="rId2" xr:uid="{00000000-0004-0000-0300-000001000000}"/>
    <hyperlink ref="F102" r:id="rId3" xr:uid="{00000000-0004-0000-0300-000002000000}"/>
    <hyperlink ref="F106" r:id="rId4" xr:uid="{00000000-0004-0000-0300-000003000000}"/>
    <hyperlink ref="F109" r:id="rId5" xr:uid="{00000000-0004-0000-0300-000004000000}"/>
    <hyperlink ref="F112" r:id="rId6" xr:uid="{00000000-0004-0000-0300-000005000000}"/>
    <hyperlink ref="F115" r:id="rId7" xr:uid="{00000000-0004-0000-0300-000006000000}"/>
    <hyperlink ref="F121" r:id="rId8" xr:uid="{00000000-0004-0000-0300-000007000000}"/>
    <hyperlink ref="F125" r:id="rId9" xr:uid="{00000000-0004-0000-0300-000008000000}"/>
    <hyperlink ref="F127" r:id="rId10" xr:uid="{00000000-0004-0000-0300-000009000000}"/>
    <hyperlink ref="F129" r:id="rId11" xr:uid="{00000000-0004-0000-0300-00000A000000}"/>
    <hyperlink ref="F131" r:id="rId12" xr:uid="{00000000-0004-0000-0300-00000B000000}"/>
    <hyperlink ref="F133" r:id="rId13" xr:uid="{00000000-0004-0000-0300-00000C000000}"/>
    <hyperlink ref="F135" r:id="rId14" xr:uid="{00000000-0004-0000-0300-00000D000000}"/>
    <hyperlink ref="F137" r:id="rId15" xr:uid="{00000000-0004-0000-0300-00000E000000}"/>
    <hyperlink ref="F139" r:id="rId16" xr:uid="{00000000-0004-0000-0300-00000F000000}"/>
    <hyperlink ref="F142" r:id="rId17" xr:uid="{00000000-0004-0000-0300-000010000000}"/>
    <hyperlink ref="F144" r:id="rId18" xr:uid="{00000000-0004-0000-0300-000011000000}"/>
    <hyperlink ref="F147" r:id="rId19" xr:uid="{00000000-0004-0000-0300-000012000000}"/>
    <hyperlink ref="F150" r:id="rId20" xr:uid="{00000000-0004-0000-0300-000013000000}"/>
    <hyperlink ref="F153" r:id="rId21" xr:uid="{00000000-0004-0000-0300-00001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2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AT2" s="18" t="s">
        <v>107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90</v>
      </c>
    </row>
    <row r="4" spans="2:46" ht="24.95" customHeight="1">
      <c r="B4" s="21"/>
      <c r="D4" s="22" t="s">
        <v>111</v>
      </c>
      <c r="L4" s="21"/>
      <c r="M4" s="92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26.25" customHeight="1">
      <c r="B7" s="21"/>
      <c r="E7" s="284" t="str">
        <f>'Rekapitulace stavby'!K6</f>
        <v>KAPLE SV. PANNY MARIE EINSIEDELNSKÉ A PŘÍSTUPOVÉ SCHODIŠTĚ, OSTROV,STAVEBNÍ ÚPRAVY</v>
      </c>
      <c r="F7" s="285"/>
      <c r="G7" s="285"/>
      <c r="H7" s="285"/>
      <c r="L7" s="21"/>
    </row>
    <row r="8" spans="2:46" s="1" customFormat="1" ht="12" customHeight="1">
      <c r="B8" s="34"/>
      <c r="D8" s="28" t="s">
        <v>112</v>
      </c>
      <c r="L8" s="34"/>
    </row>
    <row r="9" spans="2:46" s="1" customFormat="1" ht="16.5" customHeight="1">
      <c r="B9" s="34"/>
      <c r="E9" s="244" t="s">
        <v>556</v>
      </c>
      <c r="F9" s="286"/>
      <c r="G9" s="286"/>
      <c r="H9" s="286"/>
      <c r="L9" s="34"/>
    </row>
    <row r="10" spans="2:46" s="1" customFormat="1">
      <c r="B10" s="34"/>
      <c r="L10" s="34"/>
    </row>
    <row r="11" spans="2:46" s="1" customFormat="1" ht="12" customHeight="1">
      <c r="B11" s="34"/>
      <c r="D11" s="28" t="s">
        <v>18</v>
      </c>
      <c r="F11" s="26" t="s">
        <v>35</v>
      </c>
      <c r="I11" s="28" t="s">
        <v>20</v>
      </c>
      <c r="J11" s="26" t="s">
        <v>35</v>
      </c>
      <c r="L11" s="34"/>
    </row>
    <row r="12" spans="2:46" s="1" customFormat="1" ht="12" customHeight="1">
      <c r="B12" s="34"/>
      <c r="D12" s="28" t="s">
        <v>22</v>
      </c>
      <c r="F12" s="26" t="s">
        <v>23</v>
      </c>
      <c r="I12" s="28" t="s">
        <v>24</v>
      </c>
      <c r="J12" s="51" t="str">
        <f>'Rekapitulace stavby'!AN8</f>
        <v>20. 3. 2025</v>
      </c>
      <c r="L12" s="34"/>
    </row>
    <row r="13" spans="2:46" s="1" customFormat="1" ht="10.9" customHeight="1">
      <c r="B13" s="34"/>
      <c r="L13" s="34"/>
    </row>
    <row r="14" spans="2:46" s="1" customFormat="1" ht="12" customHeight="1">
      <c r="B14" s="34"/>
      <c r="D14" s="28" t="s">
        <v>30</v>
      </c>
      <c r="I14" s="28" t="s">
        <v>31</v>
      </c>
      <c r="J14" s="26" t="s">
        <v>32</v>
      </c>
      <c r="L14" s="34"/>
    </row>
    <row r="15" spans="2:46" s="1" customFormat="1" ht="18" customHeight="1">
      <c r="B15" s="34"/>
      <c r="E15" s="26" t="s">
        <v>33</v>
      </c>
      <c r="I15" s="28" t="s">
        <v>34</v>
      </c>
      <c r="J15" s="26" t="s">
        <v>35</v>
      </c>
      <c r="L15" s="34"/>
    </row>
    <row r="16" spans="2:46" s="1" customFormat="1" ht="6.95" customHeight="1">
      <c r="B16" s="34"/>
      <c r="L16" s="34"/>
    </row>
    <row r="17" spans="2:12" s="1" customFormat="1" ht="12" customHeight="1">
      <c r="B17" s="34"/>
      <c r="D17" s="28" t="s">
        <v>36</v>
      </c>
      <c r="I17" s="28" t="s">
        <v>31</v>
      </c>
      <c r="J17" s="29" t="str">
        <f>'Rekapitulace stavby'!AN13</f>
        <v>Vyplň údaj</v>
      </c>
      <c r="L17" s="34"/>
    </row>
    <row r="18" spans="2:12" s="1" customFormat="1" ht="18" customHeight="1">
      <c r="B18" s="34"/>
      <c r="E18" s="287" t="str">
        <f>'Rekapitulace stavby'!E14</f>
        <v>Vyplň údaj</v>
      </c>
      <c r="F18" s="269"/>
      <c r="G18" s="269"/>
      <c r="H18" s="269"/>
      <c r="I18" s="28" t="s">
        <v>34</v>
      </c>
      <c r="J18" s="29" t="str">
        <f>'Rekapitulace stavby'!AN14</f>
        <v>Vyplň údaj</v>
      </c>
      <c r="L18" s="34"/>
    </row>
    <row r="19" spans="2:12" s="1" customFormat="1" ht="6.95" customHeight="1">
      <c r="B19" s="34"/>
      <c r="L19" s="34"/>
    </row>
    <row r="20" spans="2:12" s="1" customFormat="1" ht="12" customHeight="1">
      <c r="B20" s="34"/>
      <c r="D20" s="28" t="s">
        <v>38</v>
      </c>
      <c r="I20" s="28" t="s">
        <v>31</v>
      </c>
      <c r="J20" s="26" t="s">
        <v>39</v>
      </c>
      <c r="L20" s="34"/>
    </row>
    <row r="21" spans="2:12" s="1" customFormat="1" ht="18" customHeight="1">
      <c r="B21" s="34"/>
      <c r="E21" s="26" t="s">
        <v>40</v>
      </c>
      <c r="I21" s="28" t="s">
        <v>34</v>
      </c>
      <c r="J21" s="26" t="s">
        <v>35</v>
      </c>
      <c r="L21" s="34"/>
    </row>
    <row r="22" spans="2:12" s="1" customFormat="1" ht="6.95" customHeight="1">
      <c r="B22" s="34"/>
      <c r="L22" s="34"/>
    </row>
    <row r="23" spans="2:12" s="1" customFormat="1" ht="12" customHeight="1">
      <c r="B23" s="34"/>
      <c r="D23" s="28" t="s">
        <v>42</v>
      </c>
      <c r="I23" s="28" t="s">
        <v>31</v>
      </c>
      <c r="J23" s="26" t="s">
        <v>43</v>
      </c>
      <c r="L23" s="34"/>
    </row>
    <row r="24" spans="2:12" s="1" customFormat="1" ht="18" customHeight="1">
      <c r="B24" s="34"/>
      <c r="E24" s="26" t="s">
        <v>44</v>
      </c>
      <c r="I24" s="28" t="s">
        <v>34</v>
      </c>
      <c r="J24" s="26" t="s">
        <v>35</v>
      </c>
      <c r="L24" s="34"/>
    </row>
    <row r="25" spans="2:12" s="1" customFormat="1" ht="6.95" customHeight="1">
      <c r="B25" s="34"/>
      <c r="L25" s="34"/>
    </row>
    <row r="26" spans="2:12" s="1" customFormat="1" ht="12" customHeight="1">
      <c r="B26" s="34"/>
      <c r="D26" s="28" t="s">
        <v>45</v>
      </c>
      <c r="L26" s="34"/>
    </row>
    <row r="27" spans="2:12" s="7" customFormat="1" ht="47.25" customHeight="1">
      <c r="B27" s="93"/>
      <c r="E27" s="273" t="s">
        <v>46</v>
      </c>
      <c r="F27" s="273"/>
      <c r="G27" s="273"/>
      <c r="H27" s="273"/>
      <c r="L27" s="93"/>
    </row>
    <row r="28" spans="2:12" s="1" customFormat="1" ht="6.95" customHeight="1">
      <c r="B28" s="34"/>
      <c r="L28" s="34"/>
    </row>
    <row r="29" spans="2:12" s="1" customFormat="1" ht="6.95" customHeight="1">
      <c r="B29" s="34"/>
      <c r="D29" s="52"/>
      <c r="E29" s="52"/>
      <c r="F29" s="52"/>
      <c r="G29" s="52"/>
      <c r="H29" s="52"/>
      <c r="I29" s="52"/>
      <c r="J29" s="52"/>
      <c r="K29" s="52"/>
      <c r="L29" s="34"/>
    </row>
    <row r="30" spans="2:12" s="1" customFormat="1" ht="25.35" customHeight="1">
      <c r="B30" s="34"/>
      <c r="D30" s="94" t="s">
        <v>47</v>
      </c>
      <c r="J30" s="65">
        <f>ROUND(J88, 2)</f>
        <v>0</v>
      </c>
      <c r="L30" s="34"/>
    </row>
    <row r="31" spans="2:12" s="1" customFormat="1" ht="6.95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14.45" customHeight="1">
      <c r="B32" s="34"/>
      <c r="F32" s="37" t="s">
        <v>49</v>
      </c>
      <c r="I32" s="37" t="s">
        <v>48</v>
      </c>
      <c r="J32" s="37" t="s">
        <v>50</v>
      </c>
      <c r="L32" s="34"/>
    </row>
    <row r="33" spans="2:12" s="1" customFormat="1" ht="14.45" customHeight="1">
      <c r="B33" s="34"/>
      <c r="D33" s="54" t="s">
        <v>51</v>
      </c>
      <c r="E33" s="28" t="s">
        <v>52</v>
      </c>
      <c r="F33" s="85">
        <f>ROUND((SUM(BE88:BE222)),  2)</f>
        <v>0</v>
      </c>
      <c r="I33" s="95">
        <v>0.21</v>
      </c>
      <c r="J33" s="85">
        <f>ROUND(((SUM(BE88:BE222))*I33),  2)</f>
        <v>0</v>
      </c>
      <c r="L33" s="34"/>
    </row>
    <row r="34" spans="2:12" s="1" customFormat="1" ht="14.45" customHeight="1">
      <c r="B34" s="34"/>
      <c r="E34" s="28" t="s">
        <v>53</v>
      </c>
      <c r="F34" s="85">
        <f>ROUND((SUM(BF88:BF222)),  2)</f>
        <v>0</v>
      </c>
      <c r="I34" s="95">
        <v>0.12</v>
      </c>
      <c r="J34" s="85">
        <f>ROUND(((SUM(BF88:BF222))*I34),  2)</f>
        <v>0</v>
      </c>
      <c r="L34" s="34"/>
    </row>
    <row r="35" spans="2:12" s="1" customFormat="1" ht="14.45" hidden="1" customHeight="1">
      <c r="B35" s="34"/>
      <c r="E35" s="28" t="s">
        <v>54</v>
      </c>
      <c r="F35" s="85">
        <f>ROUND((SUM(BG88:BG222)),  2)</f>
        <v>0</v>
      </c>
      <c r="I35" s="95">
        <v>0.21</v>
      </c>
      <c r="J35" s="85">
        <f>0</f>
        <v>0</v>
      </c>
      <c r="L35" s="34"/>
    </row>
    <row r="36" spans="2:12" s="1" customFormat="1" ht="14.45" hidden="1" customHeight="1">
      <c r="B36" s="34"/>
      <c r="E36" s="28" t="s">
        <v>55</v>
      </c>
      <c r="F36" s="85">
        <f>ROUND((SUM(BH88:BH222)),  2)</f>
        <v>0</v>
      </c>
      <c r="I36" s="95">
        <v>0.12</v>
      </c>
      <c r="J36" s="85">
        <f>0</f>
        <v>0</v>
      </c>
      <c r="L36" s="34"/>
    </row>
    <row r="37" spans="2:12" s="1" customFormat="1" ht="14.45" hidden="1" customHeight="1">
      <c r="B37" s="34"/>
      <c r="E37" s="28" t="s">
        <v>56</v>
      </c>
      <c r="F37" s="85">
        <f>ROUND((SUM(BI88:BI222)),  2)</f>
        <v>0</v>
      </c>
      <c r="I37" s="95">
        <v>0</v>
      </c>
      <c r="J37" s="85">
        <f>0</f>
        <v>0</v>
      </c>
      <c r="L37" s="34"/>
    </row>
    <row r="38" spans="2:12" s="1" customFormat="1" ht="6.95" customHeight="1">
      <c r="B38" s="34"/>
      <c r="L38" s="34"/>
    </row>
    <row r="39" spans="2:12" s="1" customFormat="1" ht="25.35" customHeight="1">
      <c r="B39" s="34"/>
      <c r="C39" s="96"/>
      <c r="D39" s="97" t="s">
        <v>57</v>
      </c>
      <c r="E39" s="56"/>
      <c r="F39" s="56"/>
      <c r="G39" s="98" t="s">
        <v>58</v>
      </c>
      <c r="H39" s="99" t="s">
        <v>59</v>
      </c>
      <c r="I39" s="56"/>
      <c r="J39" s="100">
        <f>SUM(J30:J37)</f>
        <v>0</v>
      </c>
      <c r="K39" s="101"/>
      <c r="L39" s="34"/>
    </row>
    <row r="40" spans="2:12" s="1" customFormat="1" ht="14.45" customHeight="1"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34"/>
    </row>
    <row r="44" spans="2:12" s="1" customFormat="1" ht="6.95" customHeight="1"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34"/>
    </row>
    <row r="45" spans="2:12" s="1" customFormat="1" ht="24.95" customHeight="1">
      <c r="B45" s="34"/>
      <c r="C45" s="22" t="s">
        <v>116</v>
      </c>
      <c r="L45" s="34"/>
    </row>
    <row r="46" spans="2:12" s="1" customFormat="1" ht="6.95" customHeight="1">
      <c r="B46" s="34"/>
      <c r="L46" s="34"/>
    </row>
    <row r="47" spans="2:12" s="1" customFormat="1" ht="12" customHeight="1">
      <c r="B47" s="34"/>
      <c r="C47" s="28" t="s">
        <v>16</v>
      </c>
      <c r="L47" s="34"/>
    </row>
    <row r="48" spans="2:12" s="1" customFormat="1" ht="26.25" customHeight="1">
      <c r="B48" s="34"/>
      <c r="E48" s="284" t="str">
        <f>E7</f>
        <v>KAPLE SV. PANNY MARIE EINSIEDELNSKÉ A PŘÍSTUPOVÉ SCHODIŠTĚ, OSTROV,STAVEBNÍ ÚPRAVY</v>
      </c>
      <c r="F48" s="285"/>
      <c r="G48" s="285"/>
      <c r="H48" s="285"/>
      <c r="L48" s="34"/>
    </row>
    <row r="49" spans="2:47" s="1" customFormat="1" ht="12" customHeight="1">
      <c r="B49" s="34"/>
      <c r="C49" s="28" t="s">
        <v>112</v>
      </c>
      <c r="L49" s="34"/>
    </row>
    <row r="50" spans="2:47" s="1" customFormat="1" ht="16.5" customHeight="1">
      <c r="B50" s="34"/>
      <c r="E50" s="244" t="str">
        <f>E9</f>
        <v>D.1.5 - ZPEVNĚNÉ PLOCHY</v>
      </c>
      <c r="F50" s="286"/>
      <c r="G50" s="286"/>
      <c r="H50" s="286"/>
      <c r="L50" s="34"/>
    </row>
    <row r="51" spans="2:47" s="1" customFormat="1" ht="6.95" customHeight="1">
      <c r="B51" s="34"/>
      <c r="L51" s="34"/>
    </row>
    <row r="52" spans="2:47" s="1" customFormat="1" ht="12" customHeight="1">
      <c r="B52" s="34"/>
      <c r="C52" s="28" t="s">
        <v>22</v>
      </c>
      <c r="F52" s="26" t="str">
        <f>F12</f>
        <v xml:space="preserve">Staroměstská, bez č.p., p.č. st.52 a p.č. 80/1 </v>
      </c>
      <c r="I52" s="28" t="s">
        <v>24</v>
      </c>
      <c r="J52" s="51" t="str">
        <f>IF(J12="","",J12)</f>
        <v>20. 3. 2025</v>
      </c>
      <c r="L52" s="34"/>
    </row>
    <row r="53" spans="2:47" s="1" customFormat="1" ht="6.95" customHeight="1">
      <c r="B53" s="34"/>
      <c r="L53" s="34"/>
    </row>
    <row r="54" spans="2:47" s="1" customFormat="1" ht="25.7" customHeight="1">
      <c r="B54" s="34"/>
      <c r="C54" s="28" t="s">
        <v>30</v>
      </c>
      <c r="F54" s="26" t="str">
        <f>E15</f>
        <v>Město Ostrov, Jáchymovská 1, 36301 Ostrov</v>
      </c>
      <c r="I54" s="28" t="s">
        <v>38</v>
      </c>
      <c r="J54" s="32" t="str">
        <f>E21</f>
        <v>ATELIER SOUKUP OPL ŠVEHLA, s. r. o.</v>
      </c>
      <c r="L54" s="34"/>
    </row>
    <row r="55" spans="2:47" s="1" customFormat="1" ht="15.2" customHeight="1">
      <c r="B55" s="34"/>
      <c r="C55" s="28" t="s">
        <v>36</v>
      </c>
      <c r="F55" s="26" t="str">
        <f>IF(E18="","",E18)</f>
        <v>Vyplň údaj</v>
      </c>
      <c r="I55" s="28" t="s">
        <v>42</v>
      </c>
      <c r="J55" s="32" t="str">
        <f>E24</f>
        <v>Eva Vopalecká</v>
      </c>
      <c r="L55" s="34"/>
    </row>
    <row r="56" spans="2:47" s="1" customFormat="1" ht="10.35" customHeight="1">
      <c r="B56" s="34"/>
      <c r="L56" s="34"/>
    </row>
    <row r="57" spans="2:47" s="1" customFormat="1" ht="29.25" customHeight="1">
      <c r="B57" s="34"/>
      <c r="C57" s="102" t="s">
        <v>117</v>
      </c>
      <c r="D57" s="96"/>
      <c r="E57" s="96"/>
      <c r="F57" s="96"/>
      <c r="G57" s="96"/>
      <c r="H57" s="96"/>
      <c r="I57" s="96"/>
      <c r="J57" s="103" t="s">
        <v>118</v>
      </c>
      <c r="K57" s="96"/>
      <c r="L57" s="34"/>
    </row>
    <row r="58" spans="2:47" s="1" customFormat="1" ht="10.35" customHeight="1">
      <c r="B58" s="34"/>
      <c r="L58" s="34"/>
    </row>
    <row r="59" spans="2:47" s="1" customFormat="1" ht="22.9" customHeight="1">
      <c r="B59" s="34"/>
      <c r="C59" s="104" t="s">
        <v>79</v>
      </c>
      <c r="J59" s="65">
        <f>J88</f>
        <v>0</v>
      </c>
      <c r="L59" s="34"/>
      <c r="AU59" s="18" t="s">
        <v>119</v>
      </c>
    </row>
    <row r="60" spans="2:47" s="8" customFormat="1" ht="24.95" customHeight="1">
      <c r="B60" s="105"/>
      <c r="D60" s="106" t="s">
        <v>120</v>
      </c>
      <c r="E60" s="107"/>
      <c r="F60" s="107"/>
      <c r="G60" s="107"/>
      <c r="H60" s="107"/>
      <c r="I60" s="107"/>
      <c r="J60" s="108">
        <f>J89</f>
        <v>0</v>
      </c>
      <c r="L60" s="105"/>
    </row>
    <row r="61" spans="2:47" s="9" customFormat="1" ht="19.899999999999999" customHeight="1">
      <c r="B61" s="109"/>
      <c r="D61" s="110" t="s">
        <v>557</v>
      </c>
      <c r="E61" s="111"/>
      <c r="F61" s="111"/>
      <c r="G61" s="111"/>
      <c r="H61" s="111"/>
      <c r="I61" s="111"/>
      <c r="J61" s="112">
        <f>J90</f>
        <v>0</v>
      </c>
      <c r="L61" s="109"/>
    </row>
    <row r="62" spans="2:47" s="9" customFormat="1" ht="19.899999999999999" customHeight="1">
      <c r="B62" s="109"/>
      <c r="D62" s="110" t="s">
        <v>558</v>
      </c>
      <c r="E62" s="111"/>
      <c r="F62" s="111"/>
      <c r="G62" s="111"/>
      <c r="H62" s="111"/>
      <c r="I62" s="111"/>
      <c r="J62" s="112">
        <f>J130</f>
        <v>0</v>
      </c>
      <c r="L62" s="109"/>
    </row>
    <row r="63" spans="2:47" s="9" customFormat="1" ht="19.899999999999999" customHeight="1">
      <c r="B63" s="109"/>
      <c r="D63" s="110" t="s">
        <v>559</v>
      </c>
      <c r="E63" s="111"/>
      <c r="F63" s="111"/>
      <c r="G63" s="111"/>
      <c r="H63" s="111"/>
      <c r="I63" s="111"/>
      <c r="J63" s="112">
        <f>J161</f>
        <v>0</v>
      </c>
      <c r="L63" s="109"/>
    </row>
    <row r="64" spans="2:47" s="9" customFormat="1" ht="19.899999999999999" customHeight="1">
      <c r="B64" s="109"/>
      <c r="D64" s="110" t="s">
        <v>560</v>
      </c>
      <c r="E64" s="111"/>
      <c r="F64" s="111"/>
      <c r="G64" s="111"/>
      <c r="H64" s="111"/>
      <c r="I64" s="111"/>
      <c r="J64" s="112">
        <f>J163</f>
        <v>0</v>
      </c>
      <c r="L64" s="109"/>
    </row>
    <row r="65" spans="2:12" s="9" customFormat="1" ht="19.899999999999999" customHeight="1">
      <c r="B65" s="109"/>
      <c r="D65" s="110" t="s">
        <v>122</v>
      </c>
      <c r="E65" s="111"/>
      <c r="F65" s="111"/>
      <c r="G65" s="111"/>
      <c r="H65" s="111"/>
      <c r="I65" s="111"/>
      <c r="J65" s="112">
        <f>J186</f>
        <v>0</v>
      </c>
      <c r="L65" s="109"/>
    </row>
    <row r="66" spans="2:12" s="9" customFormat="1" ht="19.899999999999999" customHeight="1">
      <c r="B66" s="109"/>
      <c r="D66" s="110" t="s">
        <v>123</v>
      </c>
      <c r="E66" s="111"/>
      <c r="F66" s="111"/>
      <c r="G66" s="111"/>
      <c r="H66" s="111"/>
      <c r="I66" s="111"/>
      <c r="J66" s="112">
        <f>J203</f>
        <v>0</v>
      </c>
      <c r="L66" s="109"/>
    </row>
    <row r="67" spans="2:12" s="9" customFormat="1" ht="19.899999999999999" customHeight="1">
      <c r="B67" s="109"/>
      <c r="D67" s="110" t="s">
        <v>124</v>
      </c>
      <c r="E67" s="111"/>
      <c r="F67" s="111"/>
      <c r="G67" s="111"/>
      <c r="H67" s="111"/>
      <c r="I67" s="111"/>
      <c r="J67" s="112">
        <f>J215</f>
        <v>0</v>
      </c>
      <c r="L67" s="109"/>
    </row>
    <row r="68" spans="2:12" s="8" customFormat="1" ht="24.95" customHeight="1">
      <c r="B68" s="105"/>
      <c r="D68" s="106" t="s">
        <v>127</v>
      </c>
      <c r="E68" s="107"/>
      <c r="F68" s="107"/>
      <c r="G68" s="107"/>
      <c r="H68" s="107"/>
      <c r="I68" s="107"/>
      <c r="J68" s="108">
        <f>J218</f>
        <v>0</v>
      </c>
      <c r="L68" s="105"/>
    </row>
    <row r="69" spans="2:12" s="1" customFormat="1" ht="21.75" customHeight="1">
      <c r="B69" s="34"/>
      <c r="L69" s="34"/>
    </row>
    <row r="70" spans="2:12" s="1" customFormat="1" ht="6.95" customHeight="1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34"/>
    </row>
    <row r="74" spans="2:12" s="1" customFormat="1" ht="6.95" customHeight="1">
      <c r="B74" s="45"/>
      <c r="C74" s="46"/>
      <c r="D74" s="46"/>
      <c r="E74" s="46"/>
      <c r="F74" s="46"/>
      <c r="G74" s="46"/>
      <c r="H74" s="46"/>
      <c r="I74" s="46"/>
      <c r="J74" s="46"/>
      <c r="K74" s="46"/>
      <c r="L74" s="34"/>
    </row>
    <row r="75" spans="2:12" s="1" customFormat="1" ht="24.95" customHeight="1">
      <c r="B75" s="34"/>
      <c r="C75" s="22" t="s">
        <v>128</v>
      </c>
      <c r="L75" s="34"/>
    </row>
    <row r="76" spans="2:12" s="1" customFormat="1" ht="6.95" customHeight="1">
      <c r="B76" s="34"/>
      <c r="L76" s="34"/>
    </row>
    <row r="77" spans="2:12" s="1" customFormat="1" ht="12" customHeight="1">
      <c r="B77" s="34"/>
      <c r="C77" s="28" t="s">
        <v>16</v>
      </c>
      <c r="L77" s="34"/>
    </row>
    <row r="78" spans="2:12" s="1" customFormat="1" ht="26.25" customHeight="1">
      <c r="B78" s="34"/>
      <c r="E78" s="284" t="str">
        <f>E7</f>
        <v>KAPLE SV. PANNY MARIE EINSIEDELNSKÉ A PŘÍSTUPOVÉ SCHODIŠTĚ, OSTROV,STAVEBNÍ ÚPRAVY</v>
      </c>
      <c r="F78" s="285"/>
      <c r="G78" s="285"/>
      <c r="H78" s="285"/>
      <c r="L78" s="34"/>
    </row>
    <row r="79" spans="2:12" s="1" customFormat="1" ht="12" customHeight="1">
      <c r="B79" s="34"/>
      <c r="C79" s="28" t="s">
        <v>112</v>
      </c>
      <c r="L79" s="34"/>
    </row>
    <row r="80" spans="2:12" s="1" customFormat="1" ht="16.5" customHeight="1">
      <c r="B80" s="34"/>
      <c r="E80" s="244" t="str">
        <f>E9</f>
        <v>D.1.5 - ZPEVNĚNÉ PLOCHY</v>
      </c>
      <c r="F80" s="286"/>
      <c r="G80" s="286"/>
      <c r="H80" s="286"/>
      <c r="L80" s="34"/>
    </row>
    <row r="81" spans="2:65" s="1" customFormat="1" ht="6.95" customHeight="1">
      <c r="B81" s="34"/>
      <c r="L81" s="34"/>
    </row>
    <row r="82" spans="2:65" s="1" customFormat="1" ht="12" customHeight="1">
      <c r="B82" s="34"/>
      <c r="C82" s="28" t="s">
        <v>22</v>
      </c>
      <c r="F82" s="26" t="str">
        <f>F12</f>
        <v xml:space="preserve">Staroměstská, bez č.p., p.č. st.52 a p.č. 80/1 </v>
      </c>
      <c r="I82" s="28" t="s">
        <v>24</v>
      </c>
      <c r="J82" s="51" t="str">
        <f>IF(J12="","",J12)</f>
        <v>20. 3. 2025</v>
      </c>
      <c r="L82" s="34"/>
    </row>
    <row r="83" spans="2:65" s="1" customFormat="1" ht="6.95" customHeight="1">
      <c r="B83" s="34"/>
      <c r="L83" s="34"/>
    </row>
    <row r="84" spans="2:65" s="1" customFormat="1" ht="25.7" customHeight="1">
      <c r="B84" s="34"/>
      <c r="C84" s="28" t="s">
        <v>30</v>
      </c>
      <c r="F84" s="26" t="str">
        <f>E15</f>
        <v>Město Ostrov, Jáchymovská 1, 36301 Ostrov</v>
      </c>
      <c r="I84" s="28" t="s">
        <v>38</v>
      </c>
      <c r="J84" s="32" t="str">
        <f>E21</f>
        <v>ATELIER SOUKUP OPL ŠVEHLA, s. r. o.</v>
      </c>
      <c r="L84" s="34"/>
    </row>
    <row r="85" spans="2:65" s="1" customFormat="1" ht="15.2" customHeight="1">
      <c r="B85" s="34"/>
      <c r="C85" s="28" t="s">
        <v>36</v>
      </c>
      <c r="F85" s="26" t="str">
        <f>IF(E18="","",E18)</f>
        <v>Vyplň údaj</v>
      </c>
      <c r="I85" s="28" t="s">
        <v>42</v>
      </c>
      <c r="J85" s="32" t="str">
        <f>E24</f>
        <v>Eva Vopalecká</v>
      </c>
      <c r="L85" s="34"/>
    </row>
    <row r="86" spans="2:65" s="1" customFormat="1" ht="10.35" customHeight="1">
      <c r="B86" s="34"/>
      <c r="L86" s="34"/>
    </row>
    <row r="87" spans="2:65" s="10" customFormat="1" ht="29.25" customHeight="1">
      <c r="B87" s="113"/>
      <c r="C87" s="114" t="s">
        <v>129</v>
      </c>
      <c r="D87" s="115" t="s">
        <v>66</v>
      </c>
      <c r="E87" s="115" t="s">
        <v>62</v>
      </c>
      <c r="F87" s="115" t="s">
        <v>63</v>
      </c>
      <c r="G87" s="115" t="s">
        <v>130</v>
      </c>
      <c r="H87" s="115" t="s">
        <v>131</v>
      </c>
      <c r="I87" s="115" t="s">
        <v>132</v>
      </c>
      <c r="J87" s="115" t="s">
        <v>118</v>
      </c>
      <c r="K87" s="116" t="s">
        <v>133</v>
      </c>
      <c r="L87" s="113"/>
      <c r="M87" s="58" t="s">
        <v>35</v>
      </c>
      <c r="N87" s="59" t="s">
        <v>51</v>
      </c>
      <c r="O87" s="59" t="s">
        <v>134</v>
      </c>
      <c r="P87" s="59" t="s">
        <v>135</v>
      </c>
      <c r="Q87" s="59" t="s">
        <v>136</v>
      </c>
      <c r="R87" s="59" t="s">
        <v>137</v>
      </c>
      <c r="S87" s="59" t="s">
        <v>138</v>
      </c>
      <c r="T87" s="60" t="s">
        <v>139</v>
      </c>
    </row>
    <row r="88" spans="2:65" s="1" customFormat="1" ht="22.9" customHeight="1">
      <c r="B88" s="34"/>
      <c r="C88" s="63" t="s">
        <v>140</v>
      </c>
      <c r="J88" s="117">
        <f>BK88</f>
        <v>0</v>
      </c>
      <c r="L88" s="34"/>
      <c r="M88" s="61"/>
      <c r="N88" s="52"/>
      <c r="O88" s="52"/>
      <c r="P88" s="118">
        <f>P89+P218</f>
        <v>0</v>
      </c>
      <c r="Q88" s="52"/>
      <c r="R88" s="118">
        <f>R89+R218</f>
        <v>10.5354958</v>
      </c>
      <c r="S88" s="52"/>
      <c r="T88" s="119">
        <f>T89+T218</f>
        <v>34.32</v>
      </c>
      <c r="AT88" s="18" t="s">
        <v>80</v>
      </c>
      <c r="AU88" s="18" t="s">
        <v>119</v>
      </c>
      <c r="BK88" s="120">
        <f>BK89+BK218</f>
        <v>0</v>
      </c>
    </row>
    <row r="89" spans="2:65" s="11" customFormat="1" ht="25.9" customHeight="1">
      <c r="B89" s="121"/>
      <c r="D89" s="122" t="s">
        <v>80</v>
      </c>
      <c r="E89" s="123" t="s">
        <v>141</v>
      </c>
      <c r="F89" s="123" t="s">
        <v>142</v>
      </c>
      <c r="I89" s="124"/>
      <c r="J89" s="125">
        <f>BK89</f>
        <v>0</v>
      </c>
      <c r="L89" s="121"/>
      <c r="M89" s="126"/>
      <c r="P89" s="127">
        <f>P90+P130+P161+P163+P186+P203+P215</f>
        <v>0</v>
      </c>
      <c r="R89" s="127">
        <f>R90+R130+R161+R163+R186+R203+R215</f>
        <v>10.5354958</v>
      </c>
      <c r="T89" s="128">
        <f>T90+T130+T161+T163+T186+T203+T215</f>
        <v>34.32</v>
      </c>
      <c r="AR89" s="122" t="s">
        <v>88</v>
      </c>
      <c r="AT89" s="129" t="s">
        <v>80</v>
      </c>
      <c r="AU89" s="129" t="s">
        <v>81</v>
      </c>
      <c r="AY89" s="122" t="s">
        <v>143</v>
      </c>
      <c r="BK89" s="130">
        <f>BK90+BK130+BK161+BK163+BK186+BK203+BK215</f>
        <v>0</v>
      </c>
    </row>
    <row r="90" spans="2:65" s="11" customFormat="1" ht="22.9" customHeight="1">
      <c r="B90" s="121"/>
      <c r="D90" s="122" t="s">
        <v>80</v>
      </c>
      <c r="E90" s="131" t="s">
        <v>88</v>
      </c>
      <c r="F90" s="131" t="s">
        <v>561</v>
      </c>
      <c r="I90" s="124"/>
      <c r="J90" s="132">
        <f>BK90</f>
        <v>0</v>
      </c>
      <c r="L90" s="121"/>
      <c r="M90" s="126"/>
      <c r="P90" s="127">
        <f>SUM(P91:P129)</f>
        <v>0</v>
      </c>
      <c r="R90" s="127">
        <f>SUM(R91:R129)</f>
        <v>0</v>
      </c>
      <c r="T90" s="128">
        <f>SUM(T91:T129)</f>
        <v>34.32</v>
      </c>
      <c r="AR90" s="122" t="s">
        <v>88</v>
      </c>
      <c r="AT90" s="129" t="s">
        <v>80</v>
      </c>
      <c r="AU90" s="129" t="s">
        <v>88</v>
      </c>
      <c r="AY90" s="122" t="s">
        <v>143</v>
      </c>
      <c r="BK90" s="130">
        <f>SUM(BK91:BK129)</f>
        <v>0</v>
      </c>
    </row>
    <row r="91" spans="2:65" s="1" customFormat="1" ht="33" customHeight="1">
      <c r="B91" s="34"/>
      <c r="C91" s="133" t="s">
        <v>88</v>
      </c>
      <c r="D91" s="133" t="s">
        <v>146</v>
      </c>
      <c r="E91" s="134" t="s">
        <v>562</v>
      </c>
      <c r="F91" s="135" t="s">
        <v>563</v>
      </c>
      <c r="G91" s="136" t="s">
        <v>149</v>
      </c>
      <c r="H91" s="137">
        <v>52</v>
      </c>
      <c r="I91" s="138"/>
      <c r="J91" s="139">
        <f>ROUND(I91*H91,2)</f>
        <v>0</v>
      </c>
      <c r="K91" s="135" t="s">
        <v>150</v>
      </c>
      <c r="L91" s="34"/>
      <c r="M91" s="140" t="s">
        <v>35</v>
      </c>
      <c r="N91" s="141" t="s">
        <v>52</v>
      </c>
      <c r="P91" s="142">
        <f>O91*H91</f>
        <v>0</v>
      </c>
      <c r="Q91" s="142">
        <v>0</v>
      </c>
      <c r="R91" s="142">
        <f>Q91*H91</f>
        <v>0</v>
      </c>
      <c r="S91" s="142">
        <v>0.48</v>
      </c>
      <c r="T91" s="143">
        <f>S91*H91</f>
        <v>24.96</v>
      </c>
      <c r="AR91" s="144" t="s">
        <v>151</v>
      </c>
      <c r="AT91" s="144" t="s">
        <v>146</v>
      </c>
      <c r="AU91" s="144" t="s">
        <v>90</v>
      </c>
      <c r="AY91" s="18" t="s">
        <v>143</v>
      </c>
      <c r="BE91" s="145">
        <f>IF(N91="základní",J91,0)</f>
        <v>0</v>
      </c>
      <c r="BF91" s="145">
        <f>IF(N91="snížená",J91,0)</f>
        <v>0</v>
      </c>
      <c r="BG91" s="145">
        <f>IF(N91="zákl. přenesená",J91,0)</f>
        <v>0</v>
      </c>
      <c r="BH91" s="145">
        <f>IF(N91="sníž. přenesená",J91,0)</f>
        <v>0</v>
      </c>
      <c r="BI91" s="145">
        <f>IF(N91="nulová",J91,0)</f>
        <v>0</v>
      </c>
      <c r="BJ91" s="18" t="s">
        <v>88</v>
      </c>
      <c r="BK91" s="145">
        <f>ROUND(I91*H91,2)</f>
        <v>0</v>
      </c>
      <c r="BL91" s="18" t="s">
        <v>151</v>
      </c>
      <c r="BM91" s="144" t="s">
        <v>564</v>
      </c>
    </row>
    <row r="92" spans="2:65" s="1" customFormat="1">
      <c r="B92" s="34"/>
      <c r="D92" s="146" t="s">
        <v>153</v>
      </c>
      <c r="F92" s="147" t="s">
        <v>565</v>
      </c>
      <c r="I92" s="148"/>
      <c r="L92" s="34"/>
      <c r="M92" s="149"/>
      <c r="T92" s="55"/>
      <c r="AT92" s="18" t="s">
        <v>153</v>
      </c>
      <c r="AU92" s="18" t="s">
        <v>90</v>
      </c>
    </row>
    <row r="93" spans="2:65" s="1" customFormat="1" ht="24.2" customHeight="1">
      <c r="B93" s="34"/>
      <c r="C93" s="133" t="s">
        <v>90</v>
      </c>
      <c r="D93" s="133" t="s">
        <v>146</v>
      </c>
      <c r="E93" s="134" t="s">
        <v>566</v>
      </c>
      <c r="F93" s="135" t="s">
        <v>567</v>
      </c>
      <c r="G93" s="136" t="s">
        <v>149</v>
      </c>
      <c r="H93" s="137">
        <v>52</v>
      </c>
      <c r="I93" s="138"/>
      <c r="J93" s="139">
        <f>ROUND(I93*H93,2)</f>
        <v>0</v>
      </c>
      <c r="K93" s="135" t="s">
        <v>150</v>
      </c>
      <c r="L93" s="34"/>
      <c r="M93" s="140" t="s">
        <v>35</v>
      </c>
      <c r="N93" s="141" t="s">
        <v>52</v>
      </c>
      <c r="P93" s="142">
        <f>O93*H93</f>
        <v>0</v>
      </c>
      <c r="Q93" s="142">
        <v>0</v>
      </c>
      <c r="R93" s="142">
        <f>Q93*H93</f>
        <v>0</v>
      </c>
      <c r="S93" s="142">
        <v>0.18</v>
      </c>
      <c r="T93" s="143">
        <f>S93*H93</f>
        <v>9.36</v>
      </c>
      <c r="AR93" s="144" t="s">
        <v>151</v>
      </c>
      <c r="AT93" s="144" t="s">
        <v>146</v>
      </c>
      <c r="AU93" s="144" t="s">
        <v>90</v>
      </c>
      <c r="AY93" s="18" t="s">
        <v>143</v>
      </c>
      <c r="BE93" s="145">
        <f>IF(N93="základní",J93,0)</f>
        <v>0</v>
      </c>
      <c r="BF93" s="145">
        <f>IF(N93="snížená",J93,0)</f>
        <v>0</v>
      </c>
      <c r="BG93" s="145">
        <f>IF(N93="zákl. přenesená",J93,0)</f>
        <v>0</v>
      </c>
      <c r="BH93" s="145">
        <f>IF(N93="sníž. přenesená",J93,0)</f>
        <v>0</v>
      </c>
      <c r="BI93" s="145">
        <f>IF(N93="nulová",J93,0)</f>
        <v>0</v>
      </c>
      <c r="BJ93" s="18" t="s">
        <v>88</v>
      </c>
      <c r="BK93" s="145">
        <f>ROUND(I93*H93,2)</f>
        <v>0</v>
      </c>
      <c r="BL93" s="18" t="s">
        <v>151</v>
      </c>
      <c r="BM93" s="144" t="s">
        <v>568</v>
      </c>
    </row>
    <row r="94" spans="2:65" s="1" customFormat="1">
      <c r="B94" s="34"/>
      <c r="D94" s="146" t="s">
        <v>153</v>
      </c>
      <c r="F94" s="147" t="s">
        <v>569</v>
      </c>
      <c r="I94" s="148"/>
      <c r="L94" s="34"/>
      <c r="M94" s="149"/>
      <c r="T94" s="55"/>
      <c r="AT94" s="18" t="s">
        <v>153</v>
      </c>
      <c r="AU94" s="18" t="s">
        <v>90</v>
      </c>
    </row>
    <row r="95" spans="2:65" s="1" customFormat="1" ht="16.5" customHeight="1">
      <c r="B95" s="34"/>
      <c r="C95" s="133" t="s">
        <v>174</v>
      </c>
      <c r="D95" s="133" t="s">
        <v>146</v>
      </c>
      <c r="E95" s="134" t="s">
        <v>570</v>
      </c>
      <c r="F95" s="135" t="s">
        <v>571</v>
      </c>
      <c r="G95" s="136" t="s">
        <v>572</v>
      </c>
      <c r="H95" s="137">
        <v>15.6</v>
      </c>
      <c r="I95" s="138"/>
      <c r="J95" s="139">
        <f>ROUND(I95*H95,2)</f>
        <v>0</v>
      </c>
      <c r="K95" s="135" t="s">
        <v>150</v>
      </c>
      <c r="L95" s="34"/>
      <c r="M95" s="140" t="s">
        <v>35</v>
      </c>
      <c r="N95" s="141" t="s">
        <v>52</v>
      </c>
      <c r="P95" s="142">
        <f>O95*H95</f>
        <v>0</v>
      </c>
      <c r="Q95" s="142">
        <v>0</v>
      </c>
      <c r="R95" s="142">
        <f>Q95*H95</f>
        <v>0</v>
      </c>
      <c r="S95" s="142">
        <v>0</v>
      </c>
      <c r="T95" s="143">
        <f>S95*H95</f>
        <v>0</v>
      </c>
      <c r="AR95" s="144" t="s">
        <v>151</v>
      </c>
      <c r="AT95" s="144" t="s">
        <v>146</v>
      </c>
      <c r="AU95" s="144" t="s">
        <v>90</v>
      </c>
      <c r="AY95" s="18" t="s">
        <v>143</v>
      </c>
      <c r="BE95" s="145">
        <f>IF(N95="základní",J95,0)</f>
        <v>0</v>
      </c>
      <c r="BF95" s="145">
        <f>IF(N95="snížená",J95,0)</f>
        <v>0</v>
      </c>
      <c r="BG95" s="145">
        <f>IF(N95="zákl. přenesená",J95,0)</f>
        <v>0</v>
      </c>
      <c r="BH95" s="145">
        <f>IF(N95="sníž. přenesená",J95,0)</f>
        <v>0</v>
      </c>
      <c r="BI95" s="145">
        <f>IF(N95="nulová",J95,0)</f>
        <v>0</v>
      </c>
      <c r="BJ95" s="18" t="s">
        <v>88</v>
      </c>
      <c r="BK95" s="145">
        <f>ROUND(I95*H95,2)</f>
        <v>0</v>
      </c>
      <c r="BL95" s="18" t="s">
        <v>151</v>
      </c>
      <c r="BM95" s="144" t="s">
        <v>573</v>
      </c>
    </row>
    <row r="96" spans="2:65" s="1" customFormat="1">
      <c r="B96" s="34"/>
      <c r="D96" s="146" t="s">
        <v>153</v>
      </c>
      <c r="F96" s="147" t="s">
        <v>574</v>
      </c>
      <c r="I96" s="148"/>
      <c r="L96" s="34"/>
      <c r="M96" s="149"/>
      <c r="T96" s="55"/>
      <c r="AT96" s="18" t="s">
        <v>153</v>
      </c>
      <c r="AU96" s="18" t="s">
        <v>90</v>
      </c>
    </row>
    <row r="97" spans="2:65" s="12" customFormat="1">
      <c r="B97" s="150"/>
      <c r="D97" s="151" t="s">
        <v>155</v>
      </c>
      <c r="E97" s="152" t="s">
        <v>35</v>
      </c>
      <c r="F97" s="153" t="s">
        <v>575</v>
      </c>
      <c r="H97" s="152" t="s">
        <v>35</v>
      </c>
      <c r="I97" s="154"/>
      <c r="L97" s="150"/>
      <c r="M97" s="155"/>
      <c r="T97" s="156"/>
      <c r="AT97" s="152" t="s">
        <v>155</v>
      </c>
      <c r="AU97" s="152" t="s">
        <v>90</v>
      </c>
      <c r="AV97" s="12" t="s">
        <v>88</v>
      </c>
      <c r="AW97" s="12" t="s">
        <v>41</v>
      </c>
      <c r="AX97" s="12" t="s">
        <v>81</v>
      </c>
      <c r="AY97" s="152" t="s">
        <v>143</v>
      </c>
    </row>
    <row r="98" spans="2:65" s="12" customFormat="1">
      <c r="B98" s="150"/>
      <c r="D98" s="151" t="s">
        <v>155</v>
      </c>
      <c r="E98" s="152" t="s">
        <v>35</v>
      </c>
      <c r="F98" s="153" t="s">
        <v>576</v>
      </c>
      <c r="H98" s="152" t="s">
        <v>35</v>
      </c>
      <c r="I98" s="154"/>
      <c r="L98" s="150"/>
      <c r="M98" s="155"/>
      <c r="T98" s="156"/>
      <c r="AT98" s="152" t="s">
        <v>155</v>
      </c>
      <c r="AU98" s="152" t="s">
        <v>90</v>
      </c>
      <c r="AV98" s="12" t="s">
        <v>88</v>
      </c>
      <c r="AW98" s="12" t="s">
        <v>41</v>
      </c>
      <c r="AX98" s="12" t="s">
        <v>81</v>
      </c>
      <c r="AY98" s="152" t="s">
        <v>143</v>
      </c>
    </row>
    <row r="99" spans="2:65" s="12" customFormat="1">
      <c r="B99" s="150"/>
      <c r="D99" s="151" t="s">
        <v>155</v>
      </c>
      <c r="E99" s="152" t="s">
        <v>35</v>
      </c>
      <c r="F99" s="153" t="s">
        <v>577</v>
      </c>
      <c r="H99" s="152" t="s">
        <v>35</v>
      </c>
      <c r="I99" s="154"/>
      <c r="L99" s="150"/>
      <c r="M99" s="155"/>
      <c r="T99" s="156"/>
      <c r="AT99" s="152" t="s">
        <v>155</v>
      </c>
      <c r="AU99" s="152" t="s">
        <v>90</v>
      </c>
      <c r="AV99" s="12" t="s">
        <v>88</v>
      </c>
      <c r="AW99" s="12" t="s">
        <v>41</v>
      </c>
      <c r="AX99" s="12" t="s">
        <v>81</v>
      </c>
      <c r="AY99" s="152" t="s">
        <v>143</v>
      </c>
    </row>
    <row r="100" spans="2:65" s="12" customFormat="1">
      <c r="B100" s="150"/>
      <c r="D100" s="151" t="s">
        <v>155</v>
      </c>
      <c r="E100" s="152" t="s">
        <v>35</v>
      </c>
      <c r="F100" s="153" t="s">
        <v>578</v>
      </c>
      <c r="H100" s="152" t="s">
        <v>35</v>
      </c>
      <c r="I100" s="154"/>
      <c r="L100" s="150"/>
      <c r="M100" s="155"/>
      <c r="T100" s="156"/>
      <c r="AT100" s="152" t="s">
        <v>155</v>
      </c>
      <c r="AU100" s="152" t="s">
        <v>90</v>
      </c>
      <c r="AV100" s="12" t="s">
        <v>88</v>
      </c>
      <c r="AW100" s="12" t="s">
        <v>41</v>
      </c>
      <c r="AX100" s="12" t="s">
        <v>81</v>
      </c>
      <c r="AY100" s="152" t="s">
        <v>143</v>
      </c>
    </row>
    <row r="101" spans="2:65" s="12" customFormat="1">
      <c r="B101" s="150"/>
      <c r="D101" s="151" t="s">
        <v>155</v>
      </c>
      <c r="E101" s="152" t="s">
        <v>35</v>
      </c>
      <c r="F101" s="153" t="s">
        <v>579</v>
      </c>
      <c r="H101" s="152" t="s">
        <v>35</v>
      </c>
      <c r="I101" s="154"/>
      <c r="L101" s="150"/>
      <c r="M101" s="155"/>
      <c r="T101" s="156"/>
      <c r="AT101" s="152" t="s">
        <v>155</v>
      </c>
      <c r="AU101" s="152" t="s">
        <v>90</v>
      </c>
      <c r="AV101" s="12" t="s">
        <v>88</v>
      </c>
      <c r="AW101" s="12" t="s">
        <v>41</v>
      </c>
      <c r="AX101" s="12" t="s">
        <v>81</v>
      </c>
      <c r="AY101" s="152" t="s">
        <v>143</v>
      </c>
    </row>
    <row r="102" spans="2:65" s="13" customFormat="1">
      <c r="B102" s="157"/>
      <c r="D102" s="151" t="s">
        <v>155</v>
      </c>
      <c r="E102" s="158" t="s">
        <v>35</v>
      </c>
      <c r="F102" s="159" t="s">
        <v>580</v>
      </c>
      <c r="H102" s="160">
        <v>15.6</v>
      </c>
      <c r="I102" s="161"/>
      <c r="L102" s="157"/>
      <c r="M102" s="162"/>
      <c r="T102" s="163"/>
      <c r="AT102" s="158" t="s">
        <v>155</v>
      </c>
      <c r="AU102" s="158" t="s">
        <v>90</v>
      </c>
      <c r="AV102" s="13" t="s">
        <v>90</v>
      </c>
      <c r="AW102" s="13" t="s">
        <v>41</v>
      </c>
      <c r="AX102" s="13" t="s">
        <v>88</v>
      </c>
      <c r="AY102" s="158" t="s">
        <v>143</v>
      </c>
    </row>
    <row r="103" spans="2:65" s="1" customFormat="1" ht="33" customHeight="1">
      <c r="B103" s="34"/>
      <c r="C103" s="133" t="s">
        <v>151</v>
      </c>
      <c r="D103" s="133" t="s">
        <v>146</v>
      </c>
      <c r="E103" s="134" t="s">
        <v>581</v>
      </c>
      <c r="F103" s="135" t="s">
        <v>582</v>
      </c>
      <c r="G103" s="136" t="s">
        <v>572</v>
      </c>
      <c r="H103" s="137">
        <v>15.6</v>
      </c>
      <c r="I103" s="138"/>
      <c r="J103" s="139">
        <f>ROUND(I103*H103,2)</f>
        <v>0</v>
      </c>
      <c r="K103" s="135" t="s">
        <v>150</v>
      </c>
      <c r="L103" s="34"/>
      <c r="M103" s="140" t="s">
        <v>35</v>
      </c>
      <c r="N103" s="141" t="s">
        <v>52</v>
      </c>
      <c r="P103" s="142">
        <f>O103*H103</f>
        <v>0</v>
      </c>
      <c r="Q103" s="142">
        <v>0</v>
      </c>
      <c r="R103" s="142">
        <f>Q103*H103</f>
        <v>0</v>
      </c>
      <c r="S103" s="142">
        <v>0</v>
      </c>
      <c r="T103" s="143">
        <f>S103*H103</f>
        <v>0</v>
      </c>
      <c r="AR103" s="144" t="s">
        <v>151</v>
      </c>
      <c r="AT103" s="144" t="s">
        <v>146</v>
      </c>
      <c r="AU103" s="144" t="s">
        <v>90</v>
      </c>
      <c r="AY103" s="18" t="s">
        <v>143</v>
      </c>
      <c r="BE103" s="145">
        <f>IF(N103="základní",J103,0)</f>
        <v>0</v>
      </c>
      <c r="BF103" s="145">
        <f>IF(N103="snížená",J103,0)</f>
        <v>0</v>
      </c>
      <c r="BG103" s="145">
        <f>IF(N103="zákl. přenesená",J103,0)</f>
        <v>0</v>
      </c>
      <c r="BH103" s="145">
        <f>IF(N103="sníž. přenesená",J103,0)</f>
        <v>0</v>
      </c>
      <c r="BI103" s="145">
        <f>IF(N103="nulová",J103,0)</f>
        <v>0</v>
      </c>
      <c r="BJ103" s="18" t="s">
        <v>88</v>
      </c>
      <c r="BK103" s="145">
        <f>ROUND(I103*H103,2)</f>
        <v>0</v>
      </c>
      <c r="BL103" s="18" t="s">
        <v>151</v>
      </c>
      <c r="BM103" s="144" t="s">
        <v>583</v>
      </c>
    </row>
    <row r="104" spans="2:65" s="1" customFormat="1">
      <c r="B104" s="34"/>
      <c r="D104" s="146" t="s">
        <v>153</v>
      </c>
      <c r="F104" s="147" t="s">
        <v>584</v>
      </c>
      <c r="I104" s="148"/>
      <c r="L104" s="34"/>
      <c r="M104" s="149"/>
      <c r="T104" s="55"/>
      <c r="AT104" s="18" t="s">
        <v>153</v>
      </c>
      <c r="AU104" s="18" t="s">
        <v>90</v>
      </c>
    </row>
    <row r="105" spans="2:65" s="1" customFormat="1" ht="33" customHeight="1">
      <c r="B105" s="34"/>
      <c r="C105" s="133" t="s">
        <v>185</v>
      </c>
      <c r="D105" s="133" t="s">
        <v>146</v>
      </c>
      <c r="E105" s="134" t="s">
        <v>585</v>
      </c>
      <c r="F105" s="135" t="s">
        <v>586</v>
      </c>
      <c r="G105" s="136" t="s">
        <v>572</v>
      </c>
      <c r="H105" s="137">
        <v>15.6</v>
      </c>
      <c r="I105" s="138"/>
      <c r="J105" s="139">
        <f>ROUND(I105*H105,2)</f>
        <v>0</v>
      </c>
      <c r="K105" s="135" t="s">
        <v>150</v>
      </c>
      <c r="L105" s="34"/>
      <c r="M105" s="140" t="s">
        <v>35</v>
      </c>
      <c r="N105" s="141" t="s">
        <v>52</v>
      </c>
      <c r="P105" s="142">
        <f>O105*H105</f>
        <v>0</v>
      </c>
      <c r="Q105" s="142">
        <v>0</v>
      </c>
      <c r="R105" s="142">
        <f>Q105*H105</f>
        <v>0</v>
      </c>
      <c r="S105" s="142">
        <v>0</v>
      </c>
      <c r="T105" s="143">
        <f>S105*H105</f>
        <v>0</v>
      </c>
      <c r="AR105" s="144" t="s">
        <v>151</v>
      </c>
      <c r="AT105" s="144" t="s">
        <v>146</v>
      </c>
      <c r="AU105" s="144" t="s">
        <v>90</v>
      </c>
      <c r="AY105" s="18" t="s">
        <v>143</v>
      </c>
      <c r="BE105" s="145">
        <f>IF(N105="základní",J105,0)</f>
        <v>0</v>
      </c>
      <c r="BF105" s="145">
        <f>IF(N105="snížená",J105,0)</f>
        <v>0</v>
      </c>
      <c r="BG105" s="145">
        <f>IF(N105="zákl. přenesená",J105,0)</f>
        <v>0</v>
      </c>
      <c r="BH105" s="145">
        <f>IF(N105="sníž. přenesená",J105,0)</f>
        <v>0</v>
      </c>
      <c r="BI105" s="145">
        <f>IF(N105="nulová",J105,0)</f>
        <v>0</v>
      </c>
      <c r="BJ105" s="18" t="s">
        <v>88</v>
      </c>
      <c r="BK105" s="145">
        <f>ROUND(I105*H105,2)</f>
        <v>0</v>
      </c>
      <c r="BL105" s="18" t="s">
        <v>151</v>
      </c>
      <c r="BM105" s="144" t="s">
        <v>587</v>
      </c>
    </row>
    <row r="106" spans="2:65" s="1" customFormat="1">
      <c r="B106" s="34"/>
      <c r="D106" s="146" t="s">
        <v>153</v>
      </c>
      <c r="F106" s="147" t="s">
        <v>588</v>
      </c>
      <c r="I106" s="148"/>
      <c r="L106" s="34"/>
      <c r="M106" s="149"/>
      <c r="T106" s="55"/>
      <c r="AT106" s="18" t="s">
        <v>153</v>
      </c>
      <c r="AU106" s="18" t="s">
        <v>90</v>
      </c>
    </row>
    <row r="107" spans="2:65" s="1" customFormat="1" ht="37.9" customHeight="1">
      <c r="B107" s="34"/>
      <c r="C107" s="133" t="s">
        <v>144</v>
      </c>
      <c r="D107" s="133" t="s">
        <v>146</v>
      </c>
      <c r="E107" s="134" t="s">
        <v>589</v>
      </c>
      <c r="F107" s="135" t="s">
        <v>590</v>
      </c>
      <c r="G107" s="136" t="s">
        <v>572</v>
      </c>
      <c r="H107" s="137">
        <v>15.6</v>
      </c>
      <c r="I107" s="138"/>
      <c r="J107" s="139">
        <f>ROUND(I107*H107,2)</f>
        <v>0</v>
      </c>
      <c r="K107" s="135" t="s">
        <v>150</v>
      </c>
      <c r="L107" s="34"/>
      <c r="M107" s="140" t="s">
        <v>35</v>
      </c>
      <c r="N107" s="141" t="s">
        <v>52</v>
      </c>
      <c r="P107" s="142">
        <f>O107*H107</f>
        <v>0</v>
      </c>
      <c r="Q107" s="142">
        <v>0</v>
      </c>
      <c r="R107" s="142">
        <f>Q107*H107</f>
        <v>0</v>
      </c>
      <c r="S107" s="142">
        <v>0</v>
      </c>
      <c r="T107" s="143">
        <f>S107*H107</f>
        <v>0</v>
      </c>
      <c r="AR107" s="144" t="s">
        <v>151</v>
      </c>
      <c r="AT107" s="144" t="s">
        <v>146</v>
      </c>
      <c r="AU107" s="144" t="s">
        <v>90</v>
      </c>
      <c r="AY107" s="18" t="s">
        <v>143</v>
      </c>
      <c r="BE107" s="145">
        <f>IF(N107="základní",J107,0)</f>
        <v>0</v>
      </c>
      <c r="BF107" s="145">
        <f>IF(N107="snížená",J107,0)</f>
        <v>0</v>
      </c>
      <c r="BG107" s="145">
        <f>IF(N107="zákl. přenesená",J107,0)</f>
        <v>0</v>
      </c>
      <c r="BH107" s="145">
        <f>IF(N107="sníž. přenesená",J107,0)</f>
        <v>0</v>
      </c>
      <c r="BI107" s="145">
        <f>IF(N107="nulová",J107,0)</f>
        <v>0</v>
      </c>
      <c r="BJ107" s="18" t="s">
        <v>88</v>
      </c>
      <c r="BK107" s="145">
        <f>ROUND(I107*H107,2)</f>
        <v>0</v>
      </c>
      <c r="BL107" s="18" t="s">
        <v>151</v>
      </c>
      <c r="BM107" s="144" t="s">
        <v>591</v>
      </c>
    </row>
    <row r="108" spans="2:65" s="1" customFormat="1">
      <c r="B108" s="34"/>
      <c r="D108" s="146" t="s">
        <v>153</v>
      </c>
      <c r="F108" s="147" t="s">
        <v>592</v>
      </c>
      <c r="I108" s="148"/>
      <c r="L108" s="34"/>
      <c r="M108" s="149"/>
      <c r="T108" s="55"/>
      <c r="AT108" s="18" t="s">
        <v>153</v>
      </c>
      <c r="AU108" s="18" t="s">
        <v>90</v>
      </c>
    </row>
    <row r="109" spans="2:65" s="1" customFormat="1" ht="37.9" customHeight="1">
      <c r="B109" s="34"/>
      <c r="C109" s="133" t="s">
        <v>198</v>
      </c>
      <c r="D109" s="133" t="s">
        <v>146</v>
      </c>
      <c r="E109" s="134" t="s">
        <v>593</v>
      </c>
      <c r="F109" s="135" t="s">
        <v>594</v>
      </c>
      <c r="G109" s="136" t="s">
        <v>572</v>
      </c>
      <c r="H109" s="137">
        <v>156</v>
      </c>
      <c r="I109" s="138"/>
      <c r="J109" s="139">
        <f>ROUND(I109*H109,2)</f>
        <v>0</v>
      </c>
      <c r="K109" s="135" t="s">
        <v>150</v>
      </c>
      <c r="L109" s="34"/>
      <c r="M109" s="140" t="s">
        <v>35</v>
      </c>
      <c r="N109" s="141" t="s">
        <v>52</v>
      </c>
      <c r="P109" s="142">
        <f>O109*H109</f>
        <v>0</v>
      </c>
      <c r="Q109" s="142">
        <v>0</v>
      </c>
      <c r="R109" s="142">
        <f>Q109*H109</f>
        <v>0</v>
      </c>
      <c r="S109" s="142">
        <v>0</v>
      </c>
      <c r="T109" s="143">
        <f>S109*H109</f>
        <v>0</v>
      </c>
      <c r="AR109" s="144" t="s">
        <v>151</v>
      </c>
      <c r="AT109" s="144" t="s">
        <v>146</v>
      </c>
      <c r="AU109" s="144" t="s">
        <v>90</v>
      </c>
      <c r="AY109" s="18" t="s">
        <v>143</v>
      </c>
      <c r="BE109" s="145">
        <f>IF(N109="základní",J109,0)</f>
        <v>0</v>
      </c>
      <c r="BF109" s="145">
        <f>IF(N109="snížená",J109,0)</f>
        <v>0</v>
      </c>
      <c r="BG109" s="145">
        <f>IF(N109="zákl. přenesená",J109,0)</f>
        <v>0</v>
      </c>
      <c r="BH109" s="145">
        <f>IF(N109="sníž. přenesená",J109,0)</f>
        <v>0</v>
      </c>
      <c r="BI109" s="145">
        <f>IF(N109="nulová",J109,0)</f>
        <v>0</v>
      </c>
      <c r="BJ109" s="18" t="s">
        <v>88</v>
      </c>
      <c r="BK109" s="145">
        <f>ROUND(I109*H109,2)</f>
        <v>0</v>
      </c>
      <c r="BL109" s="18" t="s">
        <v>151</v>
      </c>
      <c r="BM109" s="144" t="s">
        <v>595</v>
      </c>
    </row>
    <row r="110" spans="2:65" s="1" customFormat="1">
      <c r="B110" s="34"/>
      <c r="D110" s="146" t="s">
        <v>153</v>
      </c>
      <c r="F110" s="147" t="s">
        <v>596</v>
      </c>
      <c r="I110" s="148"/>
      <c r="L110" s="34"/>
      <c r="M110" s="149"/>
      <c r="T110" s="55"/>
      <c r="AT110" s="18" t="s">
        <v>153</v>
      </c>
      <c r="AU110" s="18" t="s">
        <v>90</v>
      </c>
    </row>
    <row r="111" spans="2:65" s="13" customFormat="1">
      <c r="B111" s="157"/>
      <c r="D111" s="151" t="s">
        <v>155</v>
      </c>
      <c r="F111" s="159" t="s">
        <v>597</v>
      </c>
      <c r="H111" s="160">
        <v>156</v>
      </c>
      <c r="I111" s="161"/>
      <c r="L111" s="157"/>
      <c r="M111" s="162"/>
      <c r="T111" s="163"/>
      <c r="AT111" s="158" t="s">
        <v>155</v>
      </c>
      <c r="AU111" s="158" t="s">
        <v>90</v>
      </c>
      <c r="AV111" s="13" t="s">
        <v>90</v>
      </c>
      <c r="AW111" s="13" t="s">
        <v>4</v>
      </c>
      <c r="AX111" s="13" t="s">
        <v>88</v>
      </c>
      <c r="AY111" s="158" t="s">
        <v>143</v>
      </c>
    </row>
    <row r="112" spans="2:65" s="1" customFormat="1" ht="24.2" customHeight="1">
      <c r="B112" s="34"/>
      <c r="C112" s="133" t="s">
        <v>204</v>
      </c>
      <c r="D112" s="133" t="s">
        <v>146</v>
      </c>
      <c r="E112" s="134" t="s">
        <v>598</v>
      </c>
      <c r="F112" s="135" t="s">
        <v>599</v>
      </c>
      <c r="G112" s="136" t="s">
        <v>572</v>
      </c>
      <c r="H112" s="137">
        <v>10.8</v>
      </c>
      <c r="I112" s="138"/>
      <c r="J112" s="139">
        <f>ROUND(I112*H112,2)</f>
        <v>0</v>
      </c>
      <c r="K112" s="135" t="s">
        <v>150</v>
      </c>
      <c r="L112" s="34"/>
      <c r="M112" s="140" t="s">
        <v>35</v>
      </c>
      <c r="N112" s="141" t="s">
        <v>52</v>
      </c>
      <c r="P112" s="142">
        <f>O112*H112</f>
        <v>0</v>
      </c>
      <c r="Q112" s="142">
        <v>0</v>
      </c>
      <c r="R112" s="142">
        <f>Q112*H112</f>
        <v>0</v>
      </c>
      <c r="S112" s="142">
        <v>0</v>
      </c>
      <c r="T112" s="143">
        <f>S112*H112</f>
        <v>0</v>
      </c>
      <c r="AR112" s="144" t="s">
        <v>151</v>
      </c>
      <c r="AT112" s="144" t="s">
        <v>146</v>
      </c>
      <c r="AU112" s="144" t="s">
        <v>90</v>
      </c>
      <c r="AY112" s="18" t="s">
        <v>143</v>
      </c>
      <c r="BE112" s="145">
        <f>IF(N112="základní",J112,0)</f>
        <v>0</v>
      </c>
      <c r="BF112" s="145">
        <f>IF(N112="snížená",J112,0)</f>
        <v>0</v>
      </c>
      <c r="BG112" s="145">
        <f>IF(N112="zákl. přenesená",J112,0)</f>
        <v>0</v>
      </c>
      <c r="BH112" s="145">
        <f>IF(N112="sníž. přenesená",J112,0)</f>
        <v>0</v>
      </c>
      <c r="BI112" s="145">
        <f>IF(N112="nulová",J112,0)</f>
        <v>0</v>
      </c>
      <c r="BJ112" s="18" t="s">
        <v>88</v>
      </c>
      <c r="BK112" s="145">
        <f>ROUND(I112*H112,2)</f>
        <v>0</v>
      </c>
      <c r="BL112" s="18" t="s">
        <v>151</v>
      </c>
      <c r="BM112" s="144" t="s">
        <v>600</v>
      </c>
    </row>
    <row r="113" spans="2:65" s="1" customFormat="1">
      <c r="B113" s="34"/>
      <c r="D113" s="146" t="s">
        <v>153</v>
      </c>
      <c r="F113" s="147" t="s">
        <v>601</v>
      </c>
      <c r="I113" s="148"/>
      <c r="L113" s="34"/>
      <c r="M113" s="149"/>
      <c r="T113" s="55"/>
      <c r="AT113" s="18" t="s">
        <v>153</v>
      </c>
      <c r="AU113" s="18" t="s">
        <v>90</v>
      </c>
    </row>
    <row r="114" spans="2:65" s="12" customFormat="1">
      <c r="B114" s="150"/>
      <c r="D114" s="151" t="s">
        <v>155</v>
      </c>
      <c r="E114" s="152" t="s">
        <v>35</v>
      </c>
      <c r="F114" s="153" t="s">
        <v>575</v>
      </c>
      <c r="H114" s="152" t="s">
        <v>35</v>
      </c>
      <c r="I114" s="154"/>
      <c r="L114" s="150"/>
      <c r="M114" s="155"/>
      <c r="T114" s="156"/>
      <c r="AT114" s="152" t="s">
        <v>155</v>
      </c>
      <c r="AU114" s="152" t="s">
        <v>90</v>
      </c>
      <c r="AV114" s="12" t="s">
        <v>88</v>
      </c>
      <c r="AW114" s="12" t="s">
        <v>41</v>
      </c>
      <c r="AX114" s="12" t="s">
        <v>81</v>
      </c>
      <c r="AY114" s="152" t="s">
        <v>143</v>
      </c>
    </row>
    <row r="115" spans="2:65" s="12" customFormat="1">
      <c r="B115" s="150"/>
      <c r="D115" s="151" t="s">
        <v>155</v>
      </c>
      <c r="E115" s="152" t="s">
        <v>35</v>
      </c>
      <c r="F115" s="153" t="s">
        <v>576</v>
      </c>
      <c r="H115" s="152" t="s">
        <v>35</v>
      </c>
      <c r="I115" s="154"/>
      <c r="L115" s="150"/>
      <c r="M115" s="155"/>
      <c r="T115" s="156"/>
      <c r="AT115" s="152" t="s">
        <v>155</v>
      </c>
      <c r="AU115" s="152" t="s">
        <v>90</v>
      </c>
      <c r="AV115" s="12" t="s">
        <v>88</v>
      </c>
      <c r="AW115" s="12" t="s">
        <v>41</v>
      </c>
      <c r="AX115" s="12" t="s">
        <v>81</v>
      </c>
      <c r="AY115" s="152" t="s">
        <v>143</v>
      </c>
    </row>
    <row r="116" spans="2:65" s="12" customFormat="1">
      <c r="B116" s="150"/>
      <c r="D116" s="151" t="s">
        <v>155</v>
      </c>
      <c r="E116" s="152" t="s">
        <v>35</v>
      </c>
      <c r="F116" s="153" t="s">
        <v>577</v>
      </c>
      <c r="H116" s="152" t="s">
        <v>35</v>
      </c>
      <c r="I116" s="154"/>
      <c r="L116" s="150"/>
      <c r="M116" s="155"/>
      <c r="T116" s="156"/>
      <c r="AT116" s="152" t="s">
        <v>155</v>
      </c>
      <c r="AU116" s="152" t="s">
        <v>90</v>
      </c>
      <c r="AV116" s="12" t="s">
        <v>88</v>
      </c>
      <c r="AW116" s="12" t="s">
        <v>41</v>
      </c>
      <c r="AX116" s="12" t="s">
        <v>81</v>
      </c>
      <c r="AY116" s="152" t="s">
        <v>143</v>
      </c>
    </row>
    <row r="117" spans="2:65" s="12" customFormat="1">
      <c r="B117" s="150"/>
      <c r="D117" s="151" t="s">
        <v>155</v>
      </c>
      <c r="E117" s="152" t="s">
        <v>35</v>
      </c>
      <c r="F117" s="153" t="s">
        <v>578</v>
      </c>
      <c r="H117" s="152" t="s">
        <v>35</v>
      </c>
      <c r="I117" s="154"/>
      <c r="L117" s="150"/>
      <c r="M117" s="155"/>
      <c r="T117" s="156"/>
      <c r="AT117" s="152" t="s">
        <v>155</v>
      </c>
      <c r="AU117" s="152" t="s">
        <v>90</v>
      </c>
      <c r="AV117" s="12" t="s">
        <v>88</v>
      </c>
      <c r="AW117" s="12" t="s">
        <v>41</v>
      </c>
      <c r="AX117" s="12" t="s">
        <v>81</v>
      </c>
      <c r="AY117" s="152" t="s">
        <v>143</v>
      </c>
    </row>
    <row r="118" spans="2:65" s="12" customFormat="1">
      <c r="B118" s="150"/>
      <c r="D118" s="151" t="s">
        <v>155</v>
      </c>
      <c r="E118" s="152" t="s">
        <v>35</v>
      </c>
      <c r="F118" s="153" t="s">
        <v>579</v>
      </c>
      <c r="H118" s="152" t="s">
        <v>35</v>
      </c>
      <c r="I118" s="154"/>
      <c r="L118" s="150"/>
      <c r="M118" s="155"/>
      <c r="T118" s="156"/>
      <c r="AT118" s="152" t="s">
        <v>155</v>
      </c>
      <c r="AU118" s="152" t="s">
        <v>90</v>
      </c>
      <c r="AV118" s="12" t="s">
        <v>88</v>
      </c>
      <c r="AW118" s="12" t="s">
        <v>41</v>
      </c>
      <c r="AX118" s="12" t="s">
        <v>81</v>
      </c>
      <c r="AY118" s="152" t="s">
        <v>143</v>
      </c>
    </row>
    <row r="119" spans="2:65" s="13" customFormat="1">
      <c r="B119" s="157"/>
      <c r="D119" s="151" t="s">
        <v>155</v>
      </c>
      <c r="E119" s="158" t="s">
        <v>35</v>
      </c>
      <c r="F119" s="159" t="s">
        <v>602</v>
      </c>
      <c r="H119" s="160">
        <v>10.8</v>
      </c>
      <c r="I119" s="161"/>
      <c r="L119" s="157"/>
      <c r="M119" s="162"/>
      <c r="T119" s="163"/>
      <c r="AT119" s="158" t="s">
        <v>155</v>
      </c>
      <c r="AU119" s="158" t="s">
        <v>90</v>
      </c>
      <c r="AV119" s="13" t="s">
        <v>90</v>
      </c>
      <c r="AW119" s="13" t="s">
        <v>41</v>
      </c>
      <c r="AX119" s="13" t="s">
        <v>88</v>
      </c>
      <c r="AY119" s="158" t="s">
        <v>143</v>
      </c>
    </row>
    <row r="120" spans="2:65" s="1" customFormat="1" ht="24.2" customHeight="1">
      <c r="B120" s="34"/>
      <c r="C120" s="133" t="s">
        <v>168</v>
      </c>
      <c r="D120" s="133" t="s">
        <v>146</v>
      </c>
      <c r="E120" s="134" t="s">
        <v>603</v>
      </c>
      <c r="F120" s="135" t="s">
        <v>604</v>
      </c>
      <c r="G120" s="136" t="s">
        <v>188</v>
      </c>
      <c r="H120" s="137">
        <v>29.64</v>
      </c>
      <c r="I120" s="138"/>
      <c r="J120" s="139">
        <f>ROUND(I120*H120,2)</f>
        <v>0</v>
      </c>
      <c r="K120" s="135" t="s">
        <v>150</v>
      </c>
      <c r="L120" s="34"/>
      <c r="M120" s="140" t="s">
        <v>35</v>
      </c>
      <c r="N120" s="141" t="s">
        <v>52</v>
      </c>
      <c r="P120" s="142">
        <f>O120*H120</f>
        <v>0</v>
      </c>
      <c r="Q120" s="142">
        <v>0</v>
      </c>
      <c r="R120" s="142">
        <f>Q120*H120</f>
        <v>0</v>
      </c>
      <c r="S120" s="142">
        <v>0</v>
      </c>
      <c r="T120" s="143">
        <f>S120*H120</f>
        <v>0</v>
      </c>
      <c r="AR120" s="144" t="s">
        <v>151</v>
      </c>
      <c r="AT120" s="144" t="s">
        <v>146</v>
      </c>
      <c r="AU120" s="144" t="s">
        <v>90</v>
      </c>
      <c r="AY120" s="18" t="s">
        <v>143</v>
      </c>
      <c r="BE120" s="145">
        <f>IF(N120="základní",J120,0)</f>
        <v>0</v>
      </c>
      <c r="BF120" s="145">
        <f>IF(N120="snížená",J120,0)</f>
        <v>0</v>
      </c>
      <c r="BG120" s="145">
        <f>IF(N120="zákl. přenesená",J120,0)</f>
        <v>0</v>
      </c>
      <c r="BH120" s="145">
        <f>IF(N120="sníž. přenesená",J120,0)</f>
        <v>0</v>
      </c>
      <c r="BI120" s="145">
        <f>IF(N120="nulová",J120,0)</f>
        <v>0</v>
      </c>
      <c r="BJ120" s="18" t="s">
        <v>88</v>
      </c>
      <c r="BK120" s="145">
        <f>ROUND(I120*H120,2)</f>
        <v>0</v>
      </c>
      <c r="BL120" s="18" t="s">
        <v>151</v>
      </c>
      <c r="BM120" s="144" t="s">
        <v>605</v>
      </c>
    </row>
    <row r="121" spans="2:65" s="1" customFormat="1">
      <c r="B121" s="34"/>
      <c r="D121" s="146" t="s">
        <v>153</v>
      </c>
      <c r="F121" s="147" t="s">
        <v>606</v>
      </c>
      <c r="I121" s="148"/>
      <c r="L121" s="34"/>
      <c r="M121" s="149"/>
      <c r="T121" s="55"/>
      <c r="AT121" s="18" t="s">
        <v>153</v>
      </c>
      <c r="AU121" s="18" t="s">
        <v>90</v>
      </c>
    </row>
    <row r="122" spans="2:65" s="13" customFormat="1">
      <c r="B122" s="157"/>
      <c r="D122" s="151" t="s">
        <v>155</v>
      </c>
      <c r="F122" s="159" t="s">
        <v>607</v>
      </c>
      <c r="H122" s="160">
        <v>29.64</v>
      </c>
      <c r="I122" s="161"/>
      <c r="L122" s="157"/>
      <c r="M122" s="162"/>
      <c r="T122" s="163"/>
      <c r="AT122" s="158" t="s">
        <v>155</v>
      </c>
      <c r="AU122" s="158" t="s">
        <v>90</v>
      </c>
      <c r="AV122" s="13" t="s">
        <v>90</v>
      </c>
      <c r="AW122" s="13" t="s">
        <v>4</v>
      </c>
      <c r="AX122" s="13" t="s">
        <v>88</v>
      </c>
      <c r="AY122" s="158" t="s">
        <v>143</v>
      </c>
    </row>
    <row r="123" spans="2:65" s="1" customFormat="1" ht="21.75" customHeight="1">
      <c r="B123" s="34"/>
      <c r="C123" s="133" t="s">
        <v>214</v>
      </c>
      <c r="D123" s="133" t="s">
        <v>146</v>
      </c>
      <c r="E123" s="134" t="s">
        <v>608</v>
      </c>
      <c r="F123" s="135" t="s">
        <v>609</v>
      </c>
      <c r="G123" s="136" t="s">
        <v>149</v>
      </c>
      <c r="H123" s="137">
        <v>87.1</v>
      </c>
      <c r="I123" s="138"/>
      <c r="J123" s="139">
        <f>ROUND(I123*H123,2)</f>
        <v>0</v>
      </c>
      <c r="K123" s="135" t="s">
        <v>150</v>
      </c>
      <c r="L123" s="34"/>
      <c r="M123" s="140" t="s">
        <v>35</v>
      </c>
      <c r="N123" s="141" t="s">
        <v>52</v>
      </c>
      <c r="P123" s="142">
        <f>O123*H123</f>
        <v>0</v>
      </c>
      <c r="Q123" s="142">
        <v>0</v>
      </c>
      <c r="R123" s="142">
        <f>Q123*H123</f>
        <v>0</v>
      </c>
      <c r="S123" s="142">
        <v>0</v>
      </c>
      <c r="T123" s="143">
        <f>S123*H123</f>
        <v>0</v>
      </c>
      <c r="AR123" s="144" t="s">
        <v>151</v>
      </c>
      <c r="AT123" s="144" t="s">
        <v>146</v>
      </c>
      <c r="AU123" s="144" t="s">
        <v>90</v>
      </c>
      <c r="AY123" s="18" t="s">
        <v>143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8" t="s">
        <v>88</v>
      </c>
      <c r="BK123" s="145">
        <f>ROUND(I123*H123,2)</f>
        <v>0</v>
      </c>
      <c r="BL123" s="18" t="s">
        <v>151</v>
      </c>
      <c r="BM123" s="144" t="s">
        <v>610</v>
      </c>
    </row>
    <row r="124" spans="2:65" s="1" customFormat="1">
      <c r="B124" s="34"/>
      <c r="D124" s="146" t="s">
        <v>153</v>
      </c>
      <c r="F124" s="147" t="s">
        <v>611</v>
      </c>
      <c r="I124" s="148"/>
      <c r="L124" s="34"/>
      <c r="M124" s="149"/>
      <c r="T124" s="55"/>
      <c r="AT124" s="18" t="s">
        <v>153</v>
      </c>
      <c r="AU124" s="18" t="s">
        <v>90</v>
      </c>
    </row>
    <row r="125" spans="2:65" s="12" customFormat="1">
      <c r="B125" s="150"/>
      <c r="D125" s="151" t="s">
        <v>155</v>
      </c>
      <c r="E125" s="152" t="s">
        <v>35</v>
      </c>
      <c r="F125" s="153" t="s">
        <v>612</v>
      </c>
      <c r="H125" s="152" t="s">
        <v>35</v>
      </c>
      <c r="I125" s="154"/>
      <c r="L125" s="150"/>
      <c r="M125" s="155"/>
      <c r="T125" s="156"/>
      <c r="AT125" s="152" t="s">
        <v>155</v>
      </c>
      <c r="AU125" s="152" t="s">
        <v>90</v>
      </c>
      <c r="AV125" s="12" t="s">
        <v>88</v>
      </c>
      <c r="AW125" s="12" t="s">
        <v>41</v>
      </c>
      <c r="AX125" s="12" t="s">
        <v>81</v>
      </c>
      <c r="AY125" s="152" t="s">
        <v>143</v>
      </c>
    </row>
    <row r="126" spans="2:65" s="13" customFormat="1">
      <c r="B126" s="157"/>
      <c r="D126" s="151" t="s">
        <v>155</v>
      </c>
      <c r="E126" s="158" t="s">
        <v>35</v>
      </c>
      <c r="F126" s="159" t="s">
        <v>482</v>
      </c>
      <c r="H126" s="160">
        <v>52</v>
      </c>
      <c r="I126" s="161"/>
      <c r="L126" s="157"/>
      <c r="M126" s="162"/>
      <c r="T126" s="163"/>
      <c r="AT126" s="158" t="s">
        <v>155</v>
      </c>
      <c r="AU126" s="158" t="s">
        <v>90</v>
      </c>
      <c r="AV126" s="13" t="s">
        <v>90</v>
      </c>
      <c r="AW126" s="13" t="s">
        <v>41</v>
      </c>
      <c r="AX126" s="13" t="s">
        <v>81</v>
      </c>
      <c r="AY126" s="158" t="s">
        <v>143</v>
      </c>
    </row>
    <row r="127" spans="2:65" s="12" customFormat="1">
      <c r="B127" s="150"/>
      <c r="D127" s="151" t="s">
        <v>155</v>
      </c>
      <c r="E127" s="152" t="s">
        <v>35</v>
      </c>
      <c r="F127" s="153" t="s">
        <v>275</v>
      </c>
      <c r="H127" s="152" t="s">
        <v>35</v>
      </c>
      <c r="I127" s="154"/>
      <c r="L127" s="150"/>
      <c r="M127" s="155"/>
      <c r="T127" s="156"/>
      <c r="AT127" s="152" t="s">
        <v>155</v>
      </c>
      <c r="AU127" s="152" t="s">
        <v>90</v>
      </c>
      <c r="AV127" s="12" t="s">
        <v>88</v>
      </c>
      <c r="AW127" s="12" t="s">
        <v>41</v>
      </c>
      <c r="AX127" s="12" t="s">
        <v>81</v>
      </c>
      <c r="AY127" s="152" t="s">
        <v>143</v>
      </c>
    </row>
    <row r="128" spans="2:65" s="13" customFormat="1">
      <c r="B128" s="157"/>
      <c r="D128" s="151" t="s">
        <v>155</v>
      </c>
      <c r="E128" s="158" t="s">
        <v>35</v>
      </c>
      <c r="F128" s="159" t="s">
        <v>613</v>
      </c>
      <c r="H128" s="160">
        <v>35.1</v>
      </c>
      <c r="I128" s="161"/>
      <c r="L128" s="157"/>
      <c r="M128" s="162"/>
      <c r="T128" s="163"/>
      <c r="AT128" s="158" t="s">
        <v>155</v>
      </c>
      <c r="AU128" s="158" t="s">
        <v>90</v>
      </c>
      <c r="AV128" s="13" t="s">
        <v>90</v>
      </c>
      <c r="AW128" s="13" t="s">
        <v>41</v>
      </c>
      <c r="AX128" s="13" t="s">
        <v>81</v>
      </c>
      <c r="AY128" s="158" t="s">
        <v>143</v>
      </c>
    </row>
    <row r="129" spans="2:65" s="14" customFormat="1">
      <c r="B129" s="164"/>
      <c r="D129" s="151" t="s">
        <v>155</v>
      </c>
      <c r="E129" s="165" t="s">
        <v>35</v>
      </c>
      <c r="F129" s="166" t="s">
        <v>167</v>
      </c>
      <c r="H129" s="167">
        <v>87.1</v>
      </c>
      <c r="I129" s="168"/>
      <c r="L129" s="164"/>
      <c r="M129" s="169"/>
      <c r="T129" s="170"/>
      <c r="AT129" s="165" t="s">
        <v>155</v>
      </c>
      <c r="AU129" s="165" t="s">
        <v>90</v>
      </c>
      <c r="AV129" s="14" t="s">
        <v>151</v>
      </c>
      <c r="AW129" s="14" t="s">
        <v>41</v>
      </c>
      <c r="AX129" s="14" t="s">
        <v>88</v>
      </c>
      <c r="AY129" s="165" t="s">
        <v>143</v>
      </c>
    </row>
    <row r="130" spans="2:65" s="11" customFormat="1" ht="22.9" customHeight="1">
      <c r="B130" s="121"/>
      <c r="D130" s="122" t="s">
        <v>80</v>
      </c>
      <c r="E130" s="131" t="s">
        <v>90</v>
      </c>
      <c r="F130" s="131" t="s">
        <v>614</v>
      </c>
      <c r="I130" s="124"/>
      <c r="J130" s="132">
        <f>BK130</f>
        <v>0</v>
      </c>
      <c r="L130" s="121"/>
      <c r="M130" s="126"/>
      <c r="P130" s="127">
        <f>SUM(P131:P160)</f>
        <v>0</v>
      </c>
      <c r="R130" s="127">
        <f>SUM(R131:R160)</f>
        <v>2.5073458</v>
      </c>
      <c r="T130" s="128">
        <f>SUM(T131:T160)</f>
        <v>0</v>
      </c>
      <c r="AR130" s="122" t="s">
        <v>88</v>
      </c>
      <c r="AT130" s="129" t="s">
        <v>80</v>
      </c>
      <c r="AU130" s="129" t="s">
        <v>88</v>
      </c>
      <c r="AY130" s="122" t="s">
        <v>143</v>
      </c>
      <c r="BK130" s="130">
        <f>SUM(BK131:BK160)</f>
        <v>0</v>
      </c>
    </row>
    <row r="131" spans="2:65" s="1" customFormat="1" ht="24.2" customHeight="1">
      <c r="B131" s="34"/>
      <c r="C131" s="133" t="s">
        <v>221</v>
      </c>
      <c r="D131" s="133" t="s">
        <v>146</v>
      </c>
      <c r="E131" s="134" t="s">
        <v>615</v>
      </c>
      <c r="F131" s="135" t="s">
        <v>616</v>
      </c>
      <c r="G131" s="136" t="s">
        <v>572</v>
      </c>
      <c r="H131" s="137">
        <v>5.12</v>
      </c>
      <c r="I131" s="138"/>
      <c r="J131" s="139">
        <f>ROUND(I131*H131,2)</f>
        <v>0</v>
      </c>
      <c r="K131" s="135" t="s">
        <v>150</v>
      </c>
      <c r="L131" s="34"/>
      <c r="M131" s="140" t="s">
        <v>35</v>
      </c>
      <c r="N131" s="141" t="s">
        <v>52</v>
      </c>
      <c r="P131" s="142">
        <f>O131*H131</f>
        <v>0</v>
      </c>
      <c r="Q131" s="142">
        <v>0</v>
      </c>
      <c r="R131" s="142">
        <f>Q131*H131</f>
        <v>0</v>
      </c>
      <c r="S131" s="142">
        <v>0</v>
      </c>
      <c r="T131" s="143">
        <f>S131*H131</f>
        <v>0</v>
      </c>
      <c r="AR131" s="144" t="s">
        <v>151</v>
      </c>
      <c r="AT131" s="144" t="s">
        <v>146</v>
      </c>
      <c r="AU131" s="144" t="s">
        <v>90</v>
      </c>
      <c r="AY131" s="18" t="s">
        <v>143</v>
      </c>
      <c r="BE131" s="145">
        <f>IF(N131="základní",J131,0)</f>
        <v>0</v>
      </c>
      <c r="BF131" s="145">
        <f>IF(N131="snížená",J131,0)</f>
        <v>0</v>
      </c>
      <c r="BG131" s="145">
        <f>IF(N131="zákl. přenesená",J131,0)</f>
        <v>0</v>
      </c>
      <c r="BH131" s="145">
        <f>IF(N131="sníž. přenesená",J131,0)</f>
        <v>0</v>
      </c>
      <c r="BI131" s="145">
        <f>IF(N131="nulová",J131,0)</f>
        <v>0</v>
      </c>
      <c r="BJ131" s="18" t="s">
        <v>88</v>
      </c>
      <c r="BK131" s="145">
        <f>ROUND(I131*H131,2)</f>
        <v>0</v>
      </c>
      <c r="BL131" s="18" t="s">
        <v>151</v>
      </c>
      <c r="BM131" s="144" t="s">
        <v>617</v>
      </c>
    </row>
    <row r="132" spans="2:65" s="1" customFormat="1">
      <c r="B132" s="34"/>
      <c r="D132" s="146" t="s">
        <v>153</v>
      </c>
      <c r="F132" s="147" t="s">
        <v>618</v>
      </c>
      <c r="I132" s="148"/>
      <c r="L132" s="34"/>
      <c r="M132" s="149"/>
      <c r="T132" s="55"/>
      <c r="AT132" s="18" t="s">
        <v>153</v>
      </c>
      <c r="AU132" s="18" t="s">
        <v>90</v>
      </c>
    </row>
    <row r="133" spans="2:65" s="12" customFormat="1">
      <c r="B133" s="150"/>
      <c r="D133" s="151" t="s">
        <v>155</v>
      </c>
      <c r="E133" s="152" t="s">
        <v>35</v>
      </c>
      <c r="F133" s="153" t="s">
        <v>619</v>
      </c>
      <c r="H133" s="152" t="s">
        <v>35</v>
      </c>
      <c r="I133" s="154"/>
      <c r="L133" s="150"/>
      <c r="M133" s="155"/>
      <c r="T133" s="156"/>
      <c r="AT133" s="152" t="s">
        <v>155</v>
      </c>
      <c r="AU133" s="152" t="s">
        <v>90</v>
      </c>
      <c r="AV133" s="12" t="s">
        <v>88</v>
      </c>
      <c r="AW133" s="12" t="s">
        <v>41</v>
      </c>
      <c r="AX133" s="12" t="s">
        <v>81</v>
      </c>
      <c r="AY133" s="152" t="s">
        <v>143</v>
      </c>
    </row>
    <row r="134" spans="2:65" s="12" customFormat="1">
      <c r="B134" s="150"/>
      <c r="D134" s="151" t="s">
        <v>155</v>
      </c>
      <c r="E134" s="152" t="s">
        <v>35</v>
      </c>
      <c r="F134" s="153" t="s">
        <v>620</v>
      </c>
      <c r="H134" s="152" t="s">
        <v>35</v>
      </c>
      <c r="I134" s="154"/>
      <c r="L134" s="150"/>
      <c r="M134" s="155"/>
      <c r="T134" s="156"/>
      <c r="AT134" s="152" t="s">
        <v>155</v>
      </c>
      <c r="AU134" s="152" t="s">
        <v>90</v>
      </c>
      <c r="AV134" s="12" t="s">
        <v>88</v>
      </c>
      <c r="AW134" s="12" t="s">
        <v>41</v>
      </c>
      <c r="AX134" s="12" t="s">
        <v>81</v>
      </c>
      <c r="AY134" s="152" t="s">
        <v>143</v>
      </c>
    </row>
    <row r="135" spans="2:65" s="13" customFormat="1">
      <c r="B135" s="157"/>
      <c r="D135" s="151" t="s">
        <v>155</v>
      </c>
      <c r="E135" s="158" t="s">
        <v>35</v>
      </c>
      <c r="F135" s="159" t="s">
        <v>621</v>
      </c>
      <c r="H135" s="160">
        <v>5.12</v>
      </c>
      <c r="I135" s="161"/>
      <c r="L135" s="157"/>
      <c r="M135" s="162"/>
      <c r="T135" s="163"/>
      <c r="AT135" s="158" t="s">
        <v>155</v>
      </c>
      <c r="AU135" s="158" t="s">
        <v>90</v>
      </c>
      <c r="AV135" s="13" t="s">
        <v>90</v>
      </c>
      <c r="AW135" s="13" t="s">
        <v>41</v>
      </c>
      <c r="AX135" s="13" t="s">
        <v>88</v>
      </c>
      <c r="AY135" s="158" t="s">
        <v>143</v>
      </c>
    </row>
    <row r="136" spans="2:65" s="1" customFormat="1" ht="24.2" customHeight="1">
      <c r="B136" s="34"/>
      <c r="C136" s="133" t="s">
        <v>8</v>
      </c>
      <c r="D136" s="133" t="s">
        <v>146</v>
      </c>
      <c r="E136" s="134" t="s">
        <v>622</v>
      </c>
      <c r="F136" s="135" t="s">
        <v>623</v>
      </c>
      <c r="G136" s="136" t="s">
        <v>149</v>
      </c>
      <c r="H136" s="137">
        <v>51.2</v>
      </c>
      <c r="I136" s="138"/>
      <c r="J136" s="139">
        <f>ROUND(I136*H136,2)</f>
        <v>0</v>
      </c>
      <c r="K136" s="135" t="s">
        <v>150</v>
      </c>
      <c r="L136" s="34"/>
      <c r="M136" s="140" t="s">
        <v>35</v>
      </c>
      <c r="N136" s="141" t="s">
        <v>52</v>
      </c>
      <c r="P136" s="142">
        <f>O136*H136</f>
        <v>0</v>
      </c>
      <c r="Q136" s="142">
        <v>3.1E-4</v>
      </c>
      <c r="R136" s="142">
        <f>Q136*H136</f>
        <v>1.5872000000000001E-2</v>
      </c>
      <c r="S136" s="142">
        <v>0</v>
      </c>
      <c r="T136" s="143">
        <f>S136*H136</f>
        <v>0</v>
      </c>
      <c r="AR136" s="144" t="s">
        <v>151</v>
      </c>
      <c r="AT136" s="144" t="s">
        <v>146</v>
      </c>
      <c r="AU136" s="144" t="s">
        <v>90</v>
      </c>
      <c r="AY136" s="18" t="s">
        <v>143</v>
      </c>
      <c r="BE136" s="145">
        <f>IF(N136="základní",J136,0)</f>
        <v>0</v>
      </c>
      <c r="BF136" s="145">
        <f>IF(N136="snížená",J136,0)</f>
        <v>0</v>
      </c>
      <c r="BG136" s="145">
        <f>IF(N136="zákl. přenesená",J136,0)</f>
        <v>0</v>
      </c>
      <c r="BH136" s="145">
        <f>IF(N136="sníž. přenesená",J136,0)</f>
        <v>0</v>
      </c>
      <c r="BI136" s="145">
        <f>IF(N136="nulová",J136,0)</f>
        <v>0</v>
      </c>
      <c r="BJ136" s="18" t="s">
        <v>88</v>
      </c>
      <c r="BK136" s="145">
        <f>ROUND(I136*H136,2)</f>
        <v>0</v>
      </c>
      <c r="BL136" s="18" t="s">
        <v>151</v>
      </c>
      <c r="BM136" s="144" t="s">
        <v>624</v>
      </c>
    </row>
    <row r="137" spans="2:65" s="1" customFormat="1">
      <c r="B137" s="34"/>
      <c r="D137" s="146" t="s">
        <v>153</v>
      </c>
      <c r="F137" s="147" t="s">
        <v>625</v>
      </c>
      <c r="I137" s="148"/>
      <c r="L137" s="34"/>
      <c r="M137" s="149"/>
      <c r="T137" s="55"/>
      <c r="AT137" s="18" t="s">
        <v>153</v>
      </c>
      <c r="AU137" s="18" t="s">
        <v>90</v>
      </c>
    </row>
    <row r="138" spans="2:65" s="12" customFormat="1">
      <c r="B138" s="150"/>
      <c r="D138" s="151" t="s">
        <v>155</v>
      </c>
      <c r="E138" s="152" t="s">
        <v>35</v>
      </c>
      <c r="F138" s="153" t="s">
        <v>619</v>
      </c>
      <c r="H138" s="152" t="s">
        <v>35</v>
      </c>
      <c r="I138" s="154"/>
      <c r="L138" s="150"/>
      <c r="M138" s="155"/>
      <c r="T138" s="156"/>
      <c r="AT138" s="152" t="s">
        <v>155</v>
      </c>
      <c r="AU138" s="152" t="s">
        <v>90</v>
      </c>
      <c r="AV138" s="12" t="s">
        <v>88</v>
      </c>
      <c r="AW138" s="12" t="s">
        <v>41</v>
      </c>
      <c r="AX138" s="12" t="s">
        <v>81</v>
      </c>
      <c r="AY138" s="152" t="s">
        <v>143</v>
      </c>
    </row>
    <row r="139" spans="2:65" s="12" customFormat="1">
      <c r="B139" s="150"/>
      <c r="D139" s="151" t="s">
        <v>155</v>
      </c>
      <c r="E139" s="152" t="s">
        <v>35</v>
      </c>
      <c r="F139" s="153" t="s">
        <v>620</v>
      </c>
      <c r="H139" s="152" t="s">
        <v>35</v>
      </c>
      <c r="I139" s="154"/>
      <c r="L139" s="150"/>
      <c r="M139" s="155"/>
      <c r="T139" s="156"/>
      <c r="AT139" s="152" t="s">
        <v>155</v>
      </c>
      <c r="AU139" s="152" t="s">
        <v>90</v>
      </c>
      <c r="AV139" s="12" t="s">
        <v>88</v>
      </c>
      <c r="AW139" s="12" t="s">
        <v>41</v>
      </c>
      <c r="AX139" s="12" t="s">
        <v>81</v>
      </c>
      <c r="AY139" s="152" t="s">
        <v>143</v>
      </c>
    </row>
    <row r="140" spans="2:65" s="13" customFormat="1">
      <c r="B140" s="157"/>
      <c r="D140" s="151" t="s">
        <v>155</v>
      </c>
      <c r="E140" s="158" t="s">
        <v>35</v>
      </c>
      <c r="F140" s="159" t="s">
        <v>626</v>
      </c>
      <c r="H140" s="160">
        <v>51.2</v>
      </c>
      <c r="I140" s="161"/>
      <c r="L140" s="157"/>
      <c r="M140" s="162"/>
      <c r="T140" s="163"/>
      <c r="AT140" s="158" t="s">
        <v>155</v>
      </c>
      <c r="AU140" s="158" t="s">
        <v>90</v>
      </c>
      <c r="AV140" s="13" t="s">
        <v>90</v>
      </c>
      <c r="AW140" s="13" t="s">
        <v>41</v>
      </c>
      <c r="AX140" s="13" t="s">
        <v>88</v>
      </c>
      <c r="AY140" s="158" t="s">
        <v>143</v>
      </c>
    </row>
    <row r="141" spans="2:65" s="1" customFormat="1" ht="16.5" customHeight="1">
      <c r="B141" s="34"/>
      <c r="C141" s="182" t="s">
        <v>234</v>
      </c>
      <c r="D141" s="182" t="s">
        <v>433</v>
      </c>
      <c r="E141" s="183" t="s">
        <v>627</v>
      </c>
      <c r="F141" s="184" t="s">
        <v>628</v>
      </c>
      <c r="G141" s="185" t="s">
        <v>149</v>
      </c>
      <c r="H141" s="186">
        <v>60.646000000000001</v>
      </c>
      <c r="I141" s="187"/>
      <c r="J141" s="188">
        <f>ROUND(I141*H141,2)</f>
        <v>0</v>
      </c>
      <c r="K141" s="184" t="s">
        <v>629</v>
      </c>
      <c r="L141" s="189"/>
      <c r="M141" s="190" t="s">
        <v>35</v>
      </c>
      <c r="N141" s="191" t="s">
        <v>52</v>
      </c>
      <c r="P141" s="142">
        <f>O141*H141</f>
        <v>0</v>
      </c>
      <c r="Q141" s="142">
        <v>2.9999999999999997E-4</v>
      </c>
      <c r="R141" s="142">
        <f>Q141*H141</f>
        <v>1.81938E-2</v>
      </c>
      <c r="S141" s="142">
        <v>0</v>
      </c>
      <c r="T141" s="143">
        <f>S141*H141</f>
        <v>0</v>
      </c>
      <c r="AR141" s="144" t="s">
        <v>204</v>
      </c>
      <c r="AT141" s="144" t="s">
        <v>433</v>
      </c>
      <c r="AU141" s="144" t="s">
        <v>90</v>
      </c>
      <c r="AY141" s="18" t="s">
        <v>143</v>
      </c>
      <c r="BE141" s="145">
        <f>IF(N141="základní",J141,0)</f>
        <v>0</v>
      </c>
      <c r="BF141" s="145">
        <f>IF(N141="snížená",J141,0)</f>
        <v>0</v>
      </c>
      <c r="BG141" s="145">
        <f>IF(N141="zákl. přenesená",J141,0)</f>
        <v>0</v>
      </c>
      <c r="BH141" s="145">
        <f>IF(N141="sníž. přenesená",J141,0)</f>
        <v>0</v>
      </c>
      <c r="BI141" s="145">
        <f>IF(N141="nulová",J141,0)</f>
        <v>0</v>
      </c>
      <c r="BJ141" s="18" t="s">
        <v>88</v>
      </c>
      <c r="BK141" s="145">
        <f>ROUND(I141*H141,2)</f>
        <v>0</v>
      </c>
      <c r="BL141" s="18" t="s">
        <v>151</v>
      </c>
      <c r="BM141" s="144" t="s">
        <v>630</v>
      </c>
    </row>
    <row r="142" spans="2:65" s="13" customFormat="1">
      <c r="B142" s="157"/>
      <c r="D142" s="151" t="s">
        <v>155</v>
      </c>
      <c r="F142" s="159" t="s">
        <v>631</v>
      </c>
      <c r="H142" s="160">
        <v>60.646000000000001</v>
      </c>
      <c r="I142" s="161"/>
      <c r="L142" s="157"/>
      <c r="M142" s="162"/>
      <c r="T142" s="163"/>
      <c r="AT142" s="158" t="s">
        <v>155</v>
      </c>
      <c r="AU142" s="158" t="s">
        <v>90</v>
      </c>
      <c r="AV142" s="13" t="s">
        <v>90</v>
      </c>
      <c r="AW142" s="13" t="s">
        <v>4</v>
      </c>
      <c r="AX142" s="13" t="s">
        <v>88</v>
      </c>
      <c r="AY142" s="158" t="s">
        <v>143</v>
      </c>
    </row>
    <row r="143" spans="2:65" s="1" customFormat="1" ht="16.5" customHeight="1">
      <c r="B143" s="34"/>
      <c r="C143" s="133" t="s">
        <v>160</v>
      </c>
      <c r="D143" s="133" t="s">
        <v>146</v>
      </c>
      <c r="E143" s="134" t="s">
        <v>632</v>
      </c>
      <c r="F143" s="135" t="s">
        <v>633</v>
      </c>
      <c r="G143" s="136" t="s">
        <v>572</v>
      </c>
      <c r="H143" s="137">
        <v>1.28</v>
      </c>
      <c r="I143" s="138"/>
      <c r="J143" s="139">
        <f>ROUND(I143*H143,2)</f>
        <v>0</v>
      </c>
      <c r="K143" s="135" t="s">
        <v>150</v>
      </c>
      <c r="L143" s="34"/>
      <c r="M143" s="140" t="s">
        <v>35</v>
      </c>
      <c r="N143" s="141" t="s">
        <v>52</v>
      </c>
      <c r="P143" s="142">
        <f>O143*H143</f>
        <v>0</v>
      </c>
      <c r="Q143" s="142">
        <v>1.92</v>
      </c>
      <c r="R143" s="142">
        <f>Q143*H143</f>
        <v>2.4575999999999998</v>
      </c>
      <c r="S143" s="142">
        <v>0</v>
      </c>
      <c r="T143" s="143">
        <f>S143*H143</f>
        <v>0</v>
      </c>
      <c r="AR143" s="144" t="s">
        <v>151</v>
      </c>
      <c r="AT143" s="144" t="s">
        <v>146</v>
      </c>
      <c r="AU143" s="144" t="s">
        <v>90</v>
      </c>
      <c r="AY143" s="18" t="s">
        <v>143</v>
      </c>
      <c r="BE143" s="145">
        <f>IF(N143="základní",J143,0)</f>
        <v>0</v>
      </c>
      <c r="BF143" s="145">
        <f>IF(N143="snížená",J143,0)</f>
        <v>0</v>
      </c>
      <c r="BG143" s="145">
        <f>IF(N143="zákl. přenesená",J143,0)</f>
        <v>0</v>
      </c>
      <c r="BH143" s="145">
        <f>IF(N143="sníž. přenesená",J143,0)</f>
        <v>0</v>
      </c>
      <c r="BI143" s="145">
        <f>IF(N143="nulová",J143,0)</f>
        <v>0</v>
      </c>
      <c r="BJ143" s="18" t="s">
        <v>88</v>
      </c>
      <c r="BK143" s="145">
        <f>ROUND(I143*H143,2)</f>
        <v>0</v>
      </c>
      <c r="BL143" s="18" t="s">
        <v>151</v>
      </c>
      <c r="BM143" s="144" t="s">
        <v>634</v>
      </c>
    </row>
    <row r="144" spans="2:65" s="1" customFormat="1">
      <c r="B144" s="34"/>
      <c r="D144" s="146" t="s">
        <v>153</v>
      </c>
      <c r="F144" s="147" t="s">
        <v>635</v>
      </c>
      <c r="I144" s="148"/>
      <c r="L144" s="34"/>
      <c r="M144" s="149"/>
      <c r="T144" s="55"/>
      <c r="AT144" s="18" t="s">
        <v>153</v>
      </c>
      <c r="AU144" s="18" t="s">
        <v>90</v>
      </c>
    </row>
    <row r="145" spans="2:65" s="12" customFormat="1">
      <c r="B145" s="150"/>
      <c r="D145" s="151" t="s">
        <v>155</v>
      </c>
      <c r="E145" s="152" t="s">
        <v>35</v>
      </c>
      <c r="F145" s="153" t="s">
        <v>619</v>
      </c>
      <c r="H145" s="152" t="s">
        <v>35</v>
      </c>
      <c r="I145" s="154"/>
      <c r="L145" s="150"/>
      <c r="M145" s="155"/>
      <c r="T145" s="156"/>
      <c r="AT145" s="152" t="s">
        <v>155</v>
      </c>
      <c r="AU145" s="152" t="s">
        <v>90</v>
      </c>
      <c r="AV145" s="12" t="s">
        <v>88</v>
      </c>
      <c r="AW145" s="12" t="s">
        <v>41</v>
      </c>
      <c r="AX145" s="12" t="s">
        <v>81</v>
      </c>
      <c r="AY145" s="152" t="s">
        <v>143</v>
      </c>
    </row>
    <row r="146" spans="2:65" s="12" customFormat="1">
      <c r="B146" s="150"/>
      <c r="D146" s="151" t="s">
        <v>155</v>
      </c>
      <c r="E146" s="152" t="s">
        <v>35</v>
      </c>
      <c r="F146" s="153" t="s">
        <v>620</v>
      </c>
      <c r="H146" s="152" t="s">
        <v>35</v>
      </c>
      <c r="I146" s="154"/>
      <c r="L146" s="150"/>
      <c r="M146" s="155"/>
      <c r="T146" s="156"/>
      <c r="AT146" s="152" t="s">
        <v>155</v>
      </c>
      <c r="AU146" s="152" t="s">
        <v>90</v>
      </c>
      <c r="AV146" s="12" t="s">
        <v>88</v>
      </c>
      <c r="AW146" s="12" t="s">
        <v>41</v>
      </c>
      <c r="AX146" s="12" t="s">
        <v>81</v>
      </c>
      <c r="AY146" s="152" t="s">
        <v>143</v>
      </c>
    </row>
    <row r="147" spans="2:65" s="13" customFormat="1">
      <c r="B147" s="157"/>
      <c r="D147" s="151" t="s">
        <v>155</v>
      </c>
      <c r="E147" s="158" t="s">
        <v>35</v>
      </c>
      <c r="F147" s="159" t="s">
        <v>636</v>
      </c>
      <c r="H147" s="160">
        <v>1.28</v>
      </c>
      <c r="I147" s="161"/>
      <c r="L147" s="157"/>
      <c r="M147" s="162"/>
      <c r="T147" s="163"/>
      <c r="AT147" s="158" t="s">
        <v>155</v>
      </c>
      <c r="AU147" s="158" t="s">
        <v>90</v>
      </c>
      <c r="AV147" s="13" t="s">
        <v>90</v>
      </c>
      <c r="AW147" s="13" t="s">
        <v>41</v>
      </c>
      <c r="AX147" s="13" t="s">
        <v>88</v>
      </c>
      <c r="AY147" s="158" t="s">
        <v>143</v>
      </c>
    </row>
    <row r="148" spans="2:65" s="1" customFormat="1" ht="16.5" customHeight="1">
      <c r="B148" s="34"/>
      <c r="C148" s="133" t="s">
        <v>246</v>
      </c>
      <c r="D148" s="133" t="s">
        <v>146</v>
      </c>
      <c r="E148" s="134" t="s">
        <v>637</v>
      </c>
      <c r="F148" s="135" t="s">
        <v>638</v>
      </c>
      <c r="G148" s="136" t="s">
        <v>193</v>
      </c>
      <c r="H148" s="137">
        <v>32</v>
      </c>
      <c r="I148" s="138"/>
      <c r="J148" s="139">
        <f>ROUND(I148*H148,2)</f>
        <v>0</v>
      </c>
      <c r="K148" s="135" t="s">
        <v>150</v>
      </c>
      <c r="L148" s="34"/>
      <c r="M148" s="140" t="s">
        <v>35</v>
      </c>
      <c r="N148" s="141" t="s">
        <v>52</v>
      </c>
      <c r="P148" s="142">
        <f>O148*H148</f>
        <v>0</v>
      </c>
      <c r="Q148" s="142">
        <v>4.8999999999999998E-4</v>
      </c>
      <c r="R148" s="142">
        <f>Q148*H148</f>
        <v>1.5679999999999999E-2</v>
      </c>
      <c r="S148" s="142">
        <v>0</v>
      </c>
      <c r="T148" s="143">
        <f>S148*H148</f>
        <v>0</v>
      </c>
      <c r="AR148" s="144" t="s">
        <v>151</v>
      </c>
      <c r="AT148" s="144" t="s">
        <v>146</v>
      </c>
      <c r="AU148" s="144" t="s">
        <v>90</v>
      </c>
      <c r="AY148" s="18" t="s">
        <v>143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8" t="s">
        <v>88</v>
      </c>
      <c r="BK148" s="145">
        <f>ROUND(I148*H148,2)</f>
        <v>0</v>
      </c>
      <c r="BL148" s="18" t="s">
        <v>151</v>
      </c>
      <c r="BM148" s="144" t="s">
        <v>639</v>
      </c>
    </row>
    <row r="149" spans="2:65" s="1" customFormat="1">
      <c r="B149" s="34"/>
      <c r="D149" s="146" t="s">
        <v>153</v>
      </c>
      <c r="F149" s="147" t="s">
        <v>640</v>
      </c>
      <c r="I149" s="148"/>
      <c r="L149" s="34"/>
      <c r="M149" s="149"/>
      <c r="T149" s="55"/>
      <c r="AT149" s="18" t="s">
        <v>153</v>
      </c>
      <c r="AU149" s="18" t="s">
        <v>90</v>
      </c>
    </row>
    <row r="150" spans="2:65" s="12" customFormat="1">
      <c r="B150" s="150"/>
      <c r="D150" s="151" t="s">
        <v>155</v>
      </c>
      <c r="E150" s="152" t="s">
        <v>35</v>
      </c>
      <c r="F150" s="153" t="s">
        <v>641</v>
      </c>
      <c r="H150" s="152" t="s">
        <v>35</v>
      </c>
      <c r="I150" s="154"/>
      <c r="L150" s="150"/>
      <c r="M150" s="155"/>
      <c r="T150" s="156"/>
      <c r="AT150" s="152" t="s">
        <v>155</v>
      </c>
      <c r="AU150" s="152" t="s">
        <v>90</v>
      </c>
      <c r="AV150" s="12" t="s">
        <v>88</v>
      </c>
      <c r="AW150" s="12" t="s">
        <v>41</v>
      </c>
      <c r="AX150" s="12" t="s">
        <v>81</v>
      </c>
      <c r="AY150" s="152" t="s">
        <v>143</v>
      </c>
    </row>
    <row r="151" spans="2:65" s="12" customFormat="1">
      <c r="B151" s="150"/>
      <c r="D151" s="151" t="s">
        <v>155</v>
      </c>
      <c r="E151" s="152" t="s">
        <v>35</v>
      </c>
      <c r="F151" s="153" t="s">
        <v>642</v>
      </c>
      <c r="H151" s="152" t="s">
        <v>35</v>
      </c>
      <c r="I151" s="154"/>
      <c r="L151" s="150"/>
      <c r="M151" s="155"/>
      <c r="T151" s="156"/>
      <c r="AT151" s="152" t="s">
        <v>155</v>
      </c>
      <c r="AU151" s="152" t="s">
        <v>90</v>
      </c>
      <c r="AV151" s="12" t="s">
        <v>88</v>
      </c>
      <c r="AW151" s="12" t="s">
        <v>41</v>
      </c>
      <c r="AX151" s="12" t="s">
        <v>81</v>
      </c>
      <c r="AY151" s="152" t="s">
        <v>143</v>
      </c>
    </row>
    <row r="152" spans="2:65" s="12" customFormat="1">
      <c r="B152" s="150"/>
      <c r="D152" s="151" t="s">
        <v>155</v>
      </c>
      <c r="E152" s="152" t="s">
        <v>35</v>
      </c>
      <c r="F152" s="153" t="s">
        <v>643</v>
      </c>
      <c r="H152" s="152" t="s">
        <v>35</v>
      </c>
      <c r="I152" s="154"/>
      <c r="L152" s="150"/>
      <c r="M152" s="155"/>
      <c r="T152" s="156"/>
      <c r="AT152" s="152" t="s">
        <v>155</v>
      </c>
      <c r="AU152" s="152" t="s">
        <v>90</v>
      </c>
      <c r="AV152" s="12" t="s">
        <v>88</v>
      </c>
      <c r="AW152" s="12" t="s">
        <v>41</v>
      </c>
      <c r="AX152" s="12" t="s">
        <v>81</v>
      </c>
      <c r="AY152" s="152" t="s">
        <v>143</v>
      </c>
    </row>
    <row r="153" spans="2:65" s="12" customFormat="1">
      <c r="B153" s="150"/>
      <c r="D153" s="151" t="s">
        <v>155</v>
      </c>
      <c r="E153" s="152" t="s">
        <v>35</v>
      </c>
      <c r="F153" s="153" t="s">
        <v>642</v>
      </c>
      <c r="H153" s="152" t="s">
        <v>35</v>
      </c>
      <c r="I153" s="154"/>
      <c r="L153" s="150"/>
      <c r="M153" s="155"/>
      <c r="T153" s="156"/>
      <c r="AT153" s="152" t="s">
        <v>155</v>
      </c>
      <c r="AU153" s="152" t="s">
        <v>90</v>
      </c>
      <c r="AV153" s="12" t="s">
        <v>88</v>
      </c>
      <c r="AW153" s="12" t="s">
        <v>41</v>
      </c>
      <c r="AX153" s="12" t="s">
        <v>81</v>
      </c>
      <c r="AY153" s="152" t="s">
        <v>143</v>
      </c>
    </row>
    <row r="154" spans="2:65" s="12" customFormat="1">
      <c r="B154" s="150"/>
      <c r="D154" s="151" t="s">
        <v>155</v>
      </c>
      <c r="E154" s="152" t="s">
        <v>35</v>
      </c>
      <c r="F154" s="153" t="s">
        <v>644</v>
      </c>
      <c r="H154" s="152" t="s">
        <v>35</v>
      </c>
      <c r="I154" s="154"/>
      <c r="L154" s="150"/>
      <c r="M154" s="155"/>
      <c r="T154" s="156"/>
      <c r="AT154" s="152" t="s">
        <v>155</v>
      </c>
      <c r="AU154" s="152" t="s">
        <v>90</v>
      </c>
      <c r="AV154" s="12" t="s">
        <v>88</v>
      </c>
      <c r="AW154" s="12" t="s">
        <v>41</v>
      </c>
      <c r="AX154" s="12" t="s">
        <v>81</v>
      </c>
      <c r="AY154" s="152" t="s">
        <v>143</v>
      </c>
    </row>
    <row r="155" spans="2:65" s="12" customFormat="1">
      <c r="B155" s="150"/>
      <c r="D155" s="151" t="s">
        <v>155</v>
      </c>
      <c r="E155" s="152" t="s">
        <v>35</v>
      </c>
      <c r="F155" s="153" t="s">
        <v>645</v>
      </c>
      <c r="H155" s="152" t="s">
        <v>35</v>
      </c>
      <c r="I155" s="154"/>
      <c r="L155" s="150"/>
      <c r="M155" s="155"/>
      <c r="T155" s="156"/>
      <c r="AT155" s="152" t="s">
        <v>155</v>
      </c>
      <c r="AU155" s="152" t="s">
        <v>90</v>
      </c>
      <c r="AV155" s="12" t="s">
        <v>88</v>
      </c>
      <c r="AW155" s="12" t="s">
        <v>41</v>
      </c>
      <c r="AX155" s="12" t="s">
        <v>81</v>
      </c>
      <c r="AY155" s="152" t="s">
        <v>143</v>
      </c>
    </row>
    <row r="156" spans="2:65" s="12" customFormat="1">
      <c r="B156" s="150"/>
      <c r="D156" s="151" t="s">
        <v>155</v>
      </c>
      <c r="E156" s="152" t="s">
        <v>35</v>
      </c>
      <c r="F156" s="153" t="s">
        <v>646</v>
      </c>
      <c r="H156" s="152" t="s">
        <v>35</v>
      </c>
      <c r="I156" s="154"/>
      <c r="L156" s="150"/>
      <c r="M156" s="155"/>
      <c r="T156" s="156"/>
      <c r="AT156" s="152" t="s">
        <v>155</v>
      </c>
      <c r="AU156" s="152" t="s">
        <v>90</v>
      </c>
      <c r="AV156" s="12" t="s">
        <v>88</v>
      </c>
      <c r="AW156" s="12" t="s">
        <v>41</v>
      </c>
      <c r="AX156" s="12" t="s">
        <v>81</v>
      </c>
      <c r="AY156" s="152" t="s">
        <v>143</v>
      </c>
    </row>
    <row r="157" spans="2:65" s="12" customFormat="1">
      <c r="B157" s="150"/>
      <c r="D157" s="151" t="s">
        <v>155</v>
      </c>
      <c r="E157" s="152" t="s">
        <v>35</v>
      </c>
      <c r="F157" s="153" t="s">
        <v>647</v>
      </c>
      <c r="H157" s="152" t="s">
        <v>35</v>
      </c>
      <c r="I157" s="154"/>
      <c r="L157" s="150"/>
      <c r="M157" s="155"/>
      <c r="T157" s="156"/>
      <c r="AT157" s="152" t="s">
        <v>155</v>
      </c>
      <c r="AU157" s="152" t="s">
        <v>90</v>
      </c>
      <c r="AV157" s="12" t="s">
        <v>88</v>
      </c>
      <c r="AW157" s="12" t="s">
        <v>41</v>
      </c>
      <c r="AX157" s="12" t="s">
        <v>81</v>
      </c>
      <c r="AY157" s="152" t="s">
        <v>143</v>
      </c>
    </row>
    <row r="158" spans="2:65" s="12" customFormat="1">
      <c r="B158" s="150"/>
      <c r="D158" s="151" t="s">
        <v>155</v>
      </c>
      <c r="E158" s="152" t="s">
        <v>35</v>
      </c>
      <c r="F158" s="153" t="s">
        <v>648</v>
      </c>
      <c r="H158" s="152" t="s">
        <v>35</v>
      </c>
      <c r="I158" s="154"/>
      <c r="L158" s="150"/>
      <c r="M158" s="155"/>
      <c r="T158" s="156"/>
      <c r="AT158" s="152" t="s">
        <v>155</v>
      </c>
      <c r="AU158" s="152" t="s">
        <v>90</v>
      </c>
      <c r="AV158" s="12" t="s">
        <v>88</v>
      </c>
      <c r="AW158" s="12" t="s">
        <v>41</v>
      </c>
      <c r="AX158" s="12" t="s">
        <v>81</v>
      </c>
      <c r="AY158" s="152" t="s">
        <v>143</v>
      </c>
    </row>
    <row r="159" spans="2:65" s="13" customFormat="1">
      <c r="B159" s="157"/>
      <c r="D159" s="151" t="s">
        <v>155</v>
      </c>
      <c r="E159" s="158" t="s">
        <v>35</v>
      </c>
      <c r="F159" s="159" t="s">
        <v>649</v>
      </c>
      <c r="H159" s="160">
        <v>0</v>
      </c>
      <c r="I159" s="161"/>
      <c r="L159" s="157"/>
      <c r="M159" s="162"/>
      <c r="T159" s="163"/>
      <c r="AT159" s="158" t="s">
        <v>155</v>
      </c>
      <c r="AU159" s="158" t="s">
        <v>90</v>
      </c>
      <c r="AV159" s="13" t="s">
        <v>90</v>
      </c>
      <c r="AW159" s="13" t="s">
        <v>41</v>
      </c>
      <c r="AX159" s="13" t="s">
        <v>81</v>
      </c>
      <c r="AY159" s="158" t="s">
        <v>143</v>
      </c>
    </row>
    <row r="160" spans="2:65" s="13" customFormat="1">
      <c r="B160" s="157"/>
      <c r="D160" s="151" t="s">
        <v>155</v>
      </c>
      <c r="E160" s="158" t="s">
        <v>35</v>
      </c>
      <c r="F160" s="159" t="s">
        <v>450</v>
      </c>
      <c r="H160" s="160">
        <v>32</v>
      </c>
      <c r="I160" s="161"/>
      <c r="L160" s="157"/>
      <c r="M160" s="162"/>
      <c r="T160" s="163"/>
      <c r="AT160" s="158" t="s">
        <v>155</v>
      </c>
      <c r="AU160" s="158" t="s">
        <v>90</v>
      </c>
      <c r="AV160" s="13" t="s">
        <v>90</v>
      </c>
      <c r="AW160" s="13" t="s">
        <v>41</v>
      </c>
      <c r="AX160" s="13" t="s">
        <v>88</v>
      </c>
      <c r="AY160" s="158" t="s">
        <v>143</v>
      </c>
    </row>
    <row r="161" spans="2:65" s="11" customFormat="1" ht="22.9" customHeight="1">
      <c r="B161" s="121"/>
      <c r="D161" s="122" t="s">
        <v>80</v>
      </c>
      <c r="E161" s="131" t="s">
        <v>151</v>
      </c>
      <c r="F161" s="131" t="s">
        <v>650</v>
      </c>
      <c r="I161" s="124"/>
      <c r="J161" s="132">
        <f>BK161</f>
        <v>0</v>
      </c>
      <c r="L161" s="121"/>
      <c r="M161" s="126"/>
      <c r="P161" s="127">
        <f>P162</f>
        <v>0</v>
      </c>
      <c r="R161" s="127">
        <f>R162</f>
        <v>0</v>
      </c>
      <c r="T161" s="128">
        <f>T162</f>
        <v>0</v>
      </c>
      <c r="AR161" s="122" t="s">
        <v>88</v>
      </c>
      <c r="AT161" s="129" t="s">
        <v>80</v>
      </c>
      <c r="AU161" s="129" t="s">
        <v>88</v>
      </c>
      <c r="AY161" s="122" t="s">
        <v>143</v>
      </c>
      <c r="BK161" s="130">
        <f>BK162</f>
        <v>0</v>
      </c>
    </row>
    <row r="162" spans="2:65" s="1" customFormat="1" ht="24.2" customHeight="1">
      <c r="B162" s="34"/>
      <c r="C162" s="133" t="s">
        <v>237</v>
      </c>
      <c r="D162" s="133" t="s">
        <v>146</v>
      </c>
      <c r="E162" s="134" t="s">
        <v>651</v>
      </c>
      <c r="F162" s="135" t="s">
        <v>652</v>
      </c>
      <c r="G162" s="136" t="s">
        <v>149</v>
      </c>
      <c r="H162" s="137">
        <v>52</v>
      </c>
      <c r="I162" s="138"/>
      <c r="J162" s="139">
        <f>ROUND(I162*H162,2)</f>
        <v>0</v>
      </c>
      <c r="K162" s="135" t="s">
        <v>35</v>
      </c>
      <c r="L162" s="34"/>
      <c r="M162" s="140" t="s">
        <v>35</v>
      </c>
      <c r="N162" s="141" t="s">
        <v>52</v>
      </c>
      <c r="P162" s="142">
        <f>O162*H162</f>
        <v>0</v>
      </c>
      <c r="Q162" s="142">
        <v>0</v>
      </c>
      <c r="R162" s="142">
        <f>Q162*H162</f>
        <v>0</v>
      </c>
      <c r="S162" s="142">
        <v>0</v>
      </c>
      <c r="T162" s="143">
        <f>S162*H162</f>
        <v>0</v>
      </c>
      <c r="AR162" s="144" t="s">
        <v>151</v>
      </c>
      <c r="AT162" s="144" t="s">
        <v>146</v>
      </c>
      <c r="AU162" s="144" t="s">
        <v>90</v>
      </c>
      <c r="AY162" s="18" t="s">
        <v>143</v>
      </c>
      <c r="BE162" s="145">
        <f>IF(N162="základní",J162,0)</f>
        <v>0</v>
      </c>
      <c r="BF162" s="145">
        <f>IF(N162="snížená",J162,0)</f>
        <v>0</v>
      </c>
      <c r="BG162" s="145">
        <f>IF(N162="zákl. přenesená",J162,0)</f>
        <v>0</v>
      </c>
      <c r="BH162" s="145">
        <f>IF(N162="sníž. přenesená",J162,0)</f>
        <v>0</v>
      </c>
      <c r="BI162" s="145">
        <f>IF(N162="nulová",J162,0)</f>
        <v>0</v>
      </c>
      <c r="BJ162" s="18" t="s">
        <v>88</v>
      </c>
      <c r="BK162" s="145">
        <f>ROUND(I162*H162,2)</f>
        <v>0</v>
      </c>
      <c r="BL162" s="18" t="s">
        <v>151</v>
      </c>
      <c r="BM162" s="144" t="s">
        <v>653</v>
      </c>
    </row>
    <row r="163" spans="2:65" s="11" customFormat="1" ht="22.9" customHeight="1">
      <c r="B163" s="121"/>
      <c r="D163" s="122" t="s">
        <v>80</v>
      </c>
      <c r="E163" s="131" t="s">
        <v>185</v>
      </c>
      <c r="F163" s="131" t="s">
        <v>654</v>
      </c>
      <c r="I163" s="124"/>
      <c r="J163" s="132">
        <f>BK163</f>
        <v>0</v>
      </c>
      <c r="L163" s="121"/>
      <c r="M163" s="126"/>
      <c r="P163" s="127">
        <f>SUM(P164:P185)</f>
        <v>0</v>
      </c>
      <c r="R163" s="127">
        <f>SUM(R164:R185)</f>
        <v>8.0038400000000003</v>
      </c>
      <c r="T163" s="128">
        <f>SUM(T164:T185)</f>
        <v>0</v>
      </c>
      <c r="AR163" s="122" t="s">
        <v>88</v>
      </c>
      <c r="AT163" s="129" t="s">
        <v>80</v>
      </c>
      <c r="AU163" s="129" t="s">
        <v>88</v>
      </c>
      <c r="AY163" s="122" t="s">
        <v>143</v>
      </c>
      <c r="BK163" s="130">
        <f>SUM(BK164:BK185)</f>
        <v>0</v>
      </c>
    </row>
    <row r="164" spans="2:65" s="1" customFormat="1" ht="21.75" customHeight="1">
      <c r="B164" s="34"/>
      <c r="C164" s="133" t="s">
        <v>255</v>
      </c>
      <c r="D164" s="133" t="s">
        <v>146</v>
      </c>
      <c r="E164" s="134" t="s">
        <v>655</v>
      </c>
      <c r="F164" s="135" t="s">
        <v>656</v>
      </c>
      <c r="G164" s="136" t="s">
        <v>149</v>
      </c>
      <c r="H164" s="137">
        <v>52</v>
      </c>
      <c r="I164" s="138"/>
      <c r="J164" s="139">
        <f>ROUND(I164*H164,2)</f>
        <v>0</v>
      </c>
      <c r="K164" s="135" t="s">
        <v>150</v>
      </c>
      <c r="L164" s="34"/>
      <c r="M164" s="140" t="s">
        <v>35</v>
      </c>
      <c r="N164" s="141" t="s">
        <v>52</v>
      </c>
      <c r="P164" s="142">
        <f>O164*H164</f>
        <v>0</v>
      </c>
      <c r="Q164" s="142">
        <v>0</v>
      </c>
      <c r="R164" s="142">
        <f>Q164*H164</f>
        <v>0</v>
      </c>
      <c r="S164" s="142">
        <v>0</v>
      </c>
      <c r="T164" s="143">
        <f>S164*H164</f>
        <v>0</v>
      </c>
      <c r="AR164" s="144" t="s">
        <v>151</v>
      </c>
      <c r="AT164" s="144" t="s">
        <v>146</v>
      </c>
      <c r="AU164" s="144" t="s">
        <v>90</v>
      </c>
      <c r="AY164" s="18" t="s">
        <v>143</v>
      </c>
      <c r="BE164" s="145">
        <f>IF(N164="základní",J164,0)</f>
        <v>0</v>
      </c>
      <c r="BF164" s="145">
        <f>IF(N164="snížená",J164,0)</f>
        <v>0</v>
      </c>
      <c r="BG164" s="145">
        <f>IF(N164="zákl. přenesená",J164,0)</f>
        <v>0</v>
      </c>
      <c r="BH164" s="145">
        <f>IF(N164="sníž. přenesená",J164,0)</f>
        <v>0</v>
      </c>
      <c r="BI164" s="145">
        <f>IF(N164="nulová",J164,0)</f>
        <v>0</v>
      </c>
      <c r="BJ164" s="18" t="s">
        <v>88</v>
      </c>
      <c r="BK164" s="145">
        <f>ROUND(I164*H164,2)</f>
        <v>0</v>
      </c>
      <c r="BL164" s="18" t="s">
        <v>151</v>
      </c>
      <c r="BM164" s="144" t="s">
        <v>657</v>
      </c>
    </row>
    <row r="165" spans="2:65" s="1" customFormat="1">
      <c r="B165" s="34"/>
      <c r="D165" s="146" t="s">
        <v>153</v>
      </c>
      <c r="F165" s="147" t="s">
        <v>658</v>
      </c>
      <c r="I165" s="148"/>
      <c r="L165" s="34"/>
      <c r="M165" s="149"/>
      <c r="T165" s="55"/>
      <c r="AT165" s="18" t="s">
        <v>153</v>
      </c>
      <c r="AU165" s="18" t="s">
        <v>90</v>
      </c>
    </row>
    <row r="166" spans="2:65" s="1" customFormat="1" ht="21.75" customHeight="1">
      <c r="B166" s="34"/>
      <c r="C166" s="133" t="s">
        <v>260</v>
      </c>
      <c r="D166" s="133" t="s">
        <v>146</v>
      </c>
      <c r="E166" s="134" t="s">
        <v>659</v>
      </c>
      <c r="F166" s="135" t="s">
        <v>660</v>
      </c>
      <c r="G166" s="136" t="s">
        <v>149</v>
      </c>
      <c r="H166" s="137">
        <v>11.4</v>
      </c>
      <c r="I166" s="138"/>
      <c r="J166" s="139">
        <f>ROUND(I166*H166,2)</f>
        <v>0</v>
      </c>
      <c r="K166" s="135" t="s">
        <v>150</v>
      </c>
      <c r="L166" s="34"/>
      <c r="M166" s="140" t="s">
        <v>35</v>
      </c>
      <c r="N166" s="141" t="s">
        <v>52</v>
      </c>
      <c r="P166" s="142">
        <f>O166*H166</f>
        <v>0</v>
      </c>
      <c r="Q166" s="142">
        <v>0</v>
      </c>
      <c r="R166" s="142">
        <f>Q166*H166</f>
        <v>0</v>
      </c>
      <c r="S166" s="142">
        <v>0</v>
      </c>
      <c r="T166" s="143">
        <f>S166*H166</f>
        <v>0</v>
      </c>
      <c r="AR166" s="144" t="s">
        <v>151</v>
      </c>
      <c r="AT166" s="144" t="s">
        <v>146</v>
      </c>
      <c r="AU166" s="144" t="s">
        <v>90</v>
      </c>
      <c r="AY166" s="18" t="s">
        <v>143</v>
      </c>
      <c r="BE166" s="145">
        <f>IF(N166="základní",J166,0)</f>
        <v>0</v>
      </c>
      <c r="BF166" s="145">
        <f>IF(N166="snížená",J166,0)</f>
        <v>0</v>
      </c>
      <c r="BG166" s="145">
        <f>IF(N166="zákl. přenesená",J166,0)</f>
        <v>0</v>
      </c>
      <c r="BH166" s="145">
        <f>IF(N166="sníž. přenesená",J166,0)</f>
        <v>0</v>
      </c>
      <c r="BI166" s="145">
        <f>IF(N166="nulová",J166,0)</f>
        <v>0</v>
      </c>
      <c r="BJ166" s="18" t="s">
        <v>88</v>
      </c>
      <c r="BK166" s="145">
        <f>ROUND(I166*H166,2)</f>
        <v>0</v>
      </c>
      <c r="BL166" s="18" t="s">
        <v>151</v>
      </c>
      <c r="BM166" s="144" t="s">
        <v>661</v>
      </c>
    </row>
    <row r="167" spans="2:65" s="1" customFormat="1">
      <c r="B167" s="34"/>
      <c r="D167" s="146" t="s">
        <v>153</v>
      </c>
      <c r="F167" s="147" t="s">
        <v>662</v>
      </c>
      <c r="I167" s="148"/>
      <c r="L167" s="34"/>
      <c r="M167" s="149"/>
      <c r="T167" s="55"/>
      <c r="AT167" s="18" t="s">
        <v>153</v>
      </c>
      <c r="AU167" s="18" t="s">
        <v>90</v>
      </c>
    </row>
    <row r="168" spans="2:65" s="12" customFormat="1">
      <c r="B168" s="150"/>
      <c r="D168" s="151" t="s">
        <v>155</v>
      </c>
      <c r="E168" s="152" t="s">
        <v>35</v>
      </c>
      <c r="F168" s="153" t="s">
        <v>663</v>
      </c>
      <c r="H168" s="152" t="s">
        <v>35</v>
      </c>
      <c r="I168" s="154"/>
      <c r="L168" s="150"/>
      <c r="M168" s="155"/>
      <c r="T168" s="156"/>
      <c r="AT168" s="152" t="s">
        <v>155</v>
      </c>
      <c r="AU168" s="152" t="s">
        <v>90</v>
      </c>
      <c r="AV168" s="12" t="s">
        <v>88</v>
      </c>
      <c r="AW168" s="12" t="s">
        <v>41</v>
      </c>
      <c r="AX168" s="12" t="s">
        <v>81</v>
      </c>
      <c r="AY168" s="152" t="s">
        <v>143</v>
      </c>
    </row>
    <row r="169" spans="2:65" s="12" customFormat="1">
      <c r="B169" s="150"/>
      <c r="D169" s="151" t="s">
        <v>155</v>
      </c>
      <c r="E169" s="152" t="s">
        <v>35</v>
      </c>
      <c r="F169" s="153" t="s">
        <v>664</v>
      </c>
      <c r="H169" s="152" t="s">
        <v>35</v>
      </c>
      <c r="I169" s="154"/>
      <c r="L169" s="150"/>
      <c r="M169" s="155"/>
      <c r="T169" s="156"/>
      <c r="AT169" s="152" t="s">
        <v>155</v>
      </c>
      <c r="AU169" s="152" t="s">
        <v>90</v>
      </c>
      <c r="AV169" s="12" t="s">
        <v>88</v>
      </c>
      <c r="AW169" s="12" t="s">
        <v>41</v>
      </c>
      <c r="AX169" s="12" t="s">
        <v>81</v>
      </c>
      <c r="AY169" s="152" t="s">
        <v>143</v>
      </c>
    </row>
    <row r="170" spans="2:65" s="13" customFormat="1">
      <c r="B170" s="157"/>
      <c r="D170" s="151" t="s">
        <v>155</v>
      </c>
      <c r="E170" s="158" t="s">
        <v>35</v>
      </c>
      <c r="F170" s="159" t="s">
        <v>665</v>
      </c>
      <c r="H170" s="160">
        <v>11.4</v>
      </c>
      <c r="I170" s="161"/>
      <c r="L170" s="157"/>
      <c r="M170" s="162"/>
      <c r="T170" s="163"/>
      <c r="AT170" s="158" t="s">
        <v>155</v>
      </c>
      <c r="AU170" s="158" t="s">
        <v>90</v>
      </c>
      <c r="AV170" s="13" t="s">
        <v>90</v>
      </c>
      <c r="AW170" s="13" t="s">
        <v>41</v>
      </c>
      <c r="AX170" s="13" t="s">
        <v>88</v>
      </c>
      <c r="AY170" s="158" t="s">
        <v>143</v>
      </c>
    </row>
    <row r="171" spans="2:65" s="1" customFormat="1" ht="24.2" customHeight="1">
      <c r="B171" s="34"/>
      <c r="C171" s="133" t="s">
        <v>265</v>
      </c>
      <c r="D171" s="133" t="s">
        <v>146</v>
      </c>
      <c r="E171" s="134" t="s">
        <v>666</v>
      </c>
      <c r="F171" s="135" t="s">
        <v>667</v>
      </c>
      <c r="G171" s="136" t="s">
        <v>149</v>
      </c>
      <c r="H171" s="137">
        <v>52</v>
      </c>
      <c r="I171" s="138"/>
      <c r="J171" s="139">
        <f>ROUND(I171*H171,2)</f>
        <v>0</v>
      </c>
      <c r="K171" s="135" t="s">
        <v>150</v>
      </c>
      <c r="L171" s="34"/>
      <c r="M171" s="140" t="s">
        <v>35</v>
      </c>
      <c r="N171" s="141" t="s">
        <v>52</v>
      </c>
      <c r="P171" s="142">
        <f>O171*H171</f>
        <v>0</v>
      </c>
      <c r="Q171" s="142">
        <v>0.1002</v>
      </c>
      <c r="R171" s="142">
        <f>Q171*H171</f>
        <v>5.2103999999999999</v>
      </c>
      <c r="S171" s="142">
        <v>0</v>
      </c>
      <c r="T171" s="143">
        <f>S171*H171</f>
        <v>0</v>
      </c>
      <c r="AR171" s="144" t="s">
        <v>151</v>
      </c>
      <c r="AT171" s="144" t="s">
        <v>146</v>
      </c>
      <c r="AU171" s="144" t="s">
        <v>90</v>
      </c>
      <c r="AY171" s="18" t="s">
        <v>143</v>
      </c>
      <c r="BE171" s="145">
        <f>IF(N171="základní",J171,0)</f>
        <v>0</v>
      </c>
      <c r="BF171" s="145">
        <f>IF(N171="snížená",J171,0)</f>
        <v>0</v>
      </c>
      <c r="BG171" s="145">
        <f>IF(N171="zákl. přenesená",J171,0)</f>
        <v>0</v>
      </c>
      <c r="BH171" s="145">
        <f>IF(N171="sníž. přenesená",J171,0)</f>
        <v>0</v>
      </c>
      <c r="BI171" s="145">
        <f>IF(N171="nulová",J171,0)</f>
        <v>0</v>
      </c>
      <c r="BJ171" s="18" t="s">
        <v>88</v>
      </c>
      <c r="BK171" s="145">
        <f>ROUND(I171*H171,2)</f>
        <v>0</v>
      </c>
      <c r="BL171" s="18" t="s">
        <v>151</v>
      </c>
      <c r="BM171" s="144" t="s">
        <v>668</v>
      </c>
    </row>
    <row r="172" spans="2:65" s="1" customFormat="1">
      <c r="B172" s="34"/>
      <c r="D172" s="146" t="s">
        <v>153</v>
      </c>
      <c r="F172" s="147" t="s">
        <v>669</v>
      </c>
      <c r="I172" s="148"/>
      <c r="L172" s="34"/>
      <c r="M172" s="149"/>
      <c r="T172" s="55"/>
      <c r="AT172" s="18" t="s">
        <v>153</v>
      </c>
      <c r="AU172" s="18" t="s">
        <v>90</v>
      </c>
    </row>
    <row r="173" spans="2:65" s="12" customFormat="1">
      <c r="B173" s="150"/>
      <c r="D173" s="151" t="s">
        <v>155</v>
      </c>
      <c r="E173" s="152" t="s">
        <v>35</v>
      </c>
      <c r="F173" s="153" t="s">
        <v>663</v>
      </c>
      <c r="H173" s="152" t="s">
        <v>35</v>
      </c>
      <c r="I173" s="154"/>
      <c r="L173" s="150"/>
      <c r="M173" s="155"/>
      <c r="T173" s="156"/>
      <c r="AT173" s="152" t="s">
        <v>155</v>
      </c>
      <c r="AU173" s="152" t="s">
        <v>90</v>
      </c>
      <c r="AV173" s="12" t="s">
        <v>88</v>
      </c>
      <c r="AW173" s="12" t="s">
        <v>41</v>
      </c>
      <c r="AX173" s="12" t="s">
        <v>81</v>
      </c>
      <c r="AY173" s="152" t="s">
        <v>143</v>
      </c>
    </row>
    <row r="174" spans="2:65" s="12" customFormat="1">
      <c r="B174" s="150"/>
      <c r="D174" s="151" t="s">
        <v>155</v>
      </c>
      <c r="E174" s="152" t="s">
        <v>35</v>
      </c>
      <c r="F174" s="153" t="s">
        <v>670</v>
      </c>
      <c r="H174" s="152" t="s">
        <v>35</v>
      </c>
      <c r="I174" s="154"/>
      <c r="L174" s="150"/>
      <c r="M174" s="155"/>
      <c r="T174" s="156"/>
      <c r="AT174" s="152" t="s">
        <v>155</v>
      </c>
      <c r="AU174" s="152" t="s">
        <v>90</v>
      </c>
      <c r="AV174" s="12" t="s">
        <v>88</v>
      </c>
      <c r="AW174" s="12" t="s">
        <v>41</v>
      </c>
      <c r="AX174" s="12" t="s">
        <v>81</v>
      </c>
      <c r="AY174" s="152" t="s">
        <v>143</v>
      </c>
    </row>
    <row r="175" spans="2:65" s="12" customFormat="1">
      <c r="B175" s="150"/>
      <c r="D175" s="151" t="s">
        <v>155</v>
      </c>
      <c r="E175" s="152" t="s">
        <v>35</v>
      </c>
      <c r="F175" s="153" t="s">
        <v>671</v>
      </c>
      <c r="H175" s="152" t="s">
        <v>35</v>
      </c>
      <c r="I175" s="154"/>
      <c r="L175" s="150"/>
      <c r="M175" s="155"/>
      <c r="T175" s="156"/>
      <c r="AT175" s="152" t="s">
        <v>155</v>
      </c>
      <c r="AU175" s="152" t="s">
        <v>90</v>
      </c>
      <c r="AV175" s="12" t="s">
        <v>88</v>
      </c>
      <c r="AW175" s="12" t="s">
        <v>41</v>
      </c>
      <c r="AX175" s="12" t="s">
        <v>81</v>
      </c>
      <c r="AY175" s="152" t="s">
        <v>143</v>
      </c>
    </row>
    <row r="176" spans="2:65" s="12" customFormat="1">
      <c r="B176" s="150"/>
      <c r="D176" s="151" t="s">
        <v>155</v>
      </c>
      <c r="E176" s="152" t="s">
        <v>35</v>
      </c>
      <c r="F176" s="153" t="s">
        <v>672</v>
      </c>
      <c r="H176" s="152" t="s">
        <v>35</v>
      </c>
      <c r="I176" s="154"/>
      <c r="L176" s="150"/>
      <c r="M176" s="155"/>
      <c r="T176" s="156"/>
      <c r="AT176" s="152" t="s">
        <v>155</v>
      </c>
      <c r="AU176" s="152" t="s">
        <v>90</v>
      </c>
      <c r="AV176" s="12" t="s">
        <v>88</v>
      </c>
      <c r="AW176" s="12" t="s">
        <v>41</v>
      </c>
      <c r="AX176" s="12" t="s">
        <v>81</v>
      </c>
      <c r="AY176" s="152" t="s">
        <v>143</v>
      </c>
    </row>
    <row r="177" spans="2:65" s="12" customFormat="1">
      <c r="B177" s="150"/>
      <c r="D177" s="151" t="s">
        <v>155</v>
      </c>
      <c r="E177" s="152" t="s">
        <v>35</v>
      </c>
      <c r="F177" s="153" t="s">
        <v>673</v>
      </c>
      <c r="H177" s="152" t="s">
        <v>35</v>
      </c>
      <c r="I177" s="154"/>
      <c r="L177" s="150"/>
      <c r="M177" s="155"/>
      <c r="T177" s="156"/>
      <c r="AT177" s="152" t="s">
        <v>155</v>
      </c>
      <c r="AU177" s="152" t="s">
        <v>90</v>
      </c>
      <c r="AV177" s="12" t="s">
        <v>88</v>
      </c>
      <c r="AW177" s="12" t="s">
        <v>41</v>
      </c>
      <c r="AX177" s="12" t="s">
        <v>81</v>
      </c>
      <c r="AY177" s="152" t="s">
        <v>143</v>
      </c>
    </row>
    <row r="178" spans="2:65" s="12" customFormat="1">
      <c r="B178" s="150"/>
      <c r="D178" s="151" t="s">
        <v>155</v>
      </c>
      <c r="E178" s="152" t="s">
        <v>35</v>
      </c>
      <c r="F178" s="153" t="s">
        <v>674</v>
      </c>
      <c r="H178" s="152" t="s">
        <v>35</v>
      </c>
      <c r="I178" s="154"/>
      <c r="L178" s="150"/>
      <c r="M178" s="155"/>
      <c r="T178" s="156"/>
      <c r="AT178" s="152" t="s">
        <v>155</v>
      </c>
      <c r="AU178" s="152" t="s">
        <v>90</v>
      </c>
      <c r="AV178" s="12" t="s">
        <v>88</v>
      </c>
      <c r="AW178" s="12" t="s">
        <v>41</v>
      </c>
      <c r="AX178" s="12" t="s">
        <v>81</v>
      </c>
      <c r="AY178" s="152" t="s">
        <v>143</v>
      </c>
    </row>
    <row r="179" spans="2:65" s="12" customFormat="1">
      <c r="B179" s="150"/>
      <c r="D179" s="151" t="s">
        <v>155</v>
      </c>
      <c r="E179" s="152" t="s">
        <v>35</v>
      </c>
      <c r="F179" s="153" t="s">
        <v>675</v>
      </c>
      <c r="H179" s="152" t="s">
        <v>35</v>
      </c>
      <c r="I179" s="154"/>
      <c r="L179" s="150"/>
      <c r="M179" s="155"/>
      <c r="T179" s="156"/>
      <c r="AT179" s="152" t="s">
        <v>155</v>
      </c>
      <c r="AU179" s="152" t="s">
        <v>90</v>
      </c>
      <c r="AV179" s="12" t="s">
        <v>88</v>
      </c>
      <c r="AW179" s="12" t="s">
        <v>41</v>
      </c>
      <c r="AX179" s="12" t="s">
        <v>81</v>
      </c>
      <c r="AY179" s="152" t="s">
        <v>143</v>
      </c>
    </row>
    <row r="180" spans="2:65" s="12" customFormat="1">
      <c r="B180" s="150"/>
      <c r="D180" s="151" t="s">
        <v>155</v>
      </c>
      <c r="E180" s="152" t="s">
        <v>35</v>
      </c>
      <c r="F180" s="153" t="s">
        <v>676</v>
      </c>
      <c r="H180" s="152" t="s">
        <v>35</v>
      </c>
      <c r="I180" s="154"/>
      <c r="L180" s="150"/>
      <c r="M180" s="155"/>
      <c r="T180" s="156"/>
      <c r="AT180" s="152" t="s">
        <v>155</v>
      </c>
      <c r="AU180" s="152" t="s">
        <v>90</v>
      </c>
      <c r="AV180" s="12" t="s">
        <v>88</v>
      </c>
      <c r="AW180" s="12" t="s">
        <v>41</v>
      </c>
      <c r="AX180" s="12" t="s">
        <v>81</v>
      </c>
      <c r="AY180" s="152" t="s">
        <v>143</v>
      </c>
    </row>
    <row r="181" spans="2:65" s="12" customFormat="1">
      <c r="B181" s="150"/>
      <c r="D181" s="151" t="s">
        <v>155</v>
      </c>
      <c r="E181" s="152" t="s">
        <v>35</v>
      </c>
      <c r="F181" s="153" t="s">
        <v>677</v>
      </c>
      <c r="H181" s="152" t="s">
        <v>35</v>
      </c>
      <c r="I181" s="154"/>
      <c r="L181" s="150"/>
      <c r="M181" s="155"/>
      <c r="T181" s="156"/>
      <c r="AT181" s="152" t="s">
        <v>155</v>
      </c>
      <c r="AU181" s="152" t="s">
        <v>90</v>
      </c>
      <c r="AV181" s="12" t="s">
        <v>88</v>
      </c>
      <c r="AW181" s="12" t="s">
        <v>41</v>
      </c>
      <c r="AX181" s="12" t="s">
        <v>81</v>
      </c>
      <c r="AY181" s="152" t="s">
        <v>143</v>
      </c>
    </row>
    <row r="182" spans="2:65" s="12" customFormat="1">
      <c r="B182" s="150"/>
      <c r="D182" s="151" t="s">
        <v>155</v>
      </c>
      <c r="E182" s="152" t="s">
        <v>35</v>
      </c>
      <c r="F182" s="153" t="s">
        <v>678</v>
      </c>
      <c r="H182" s="152" t="s">
        <v>35</v>
      </c>
      <c r="I182" s="154"/>
      <c r="L182" s="150"/>
      <c r="M182" s="155"/>
      <c r="T182" s="156"/>
      <c r="AT182" s="152" t="s">
        <v>155</v>
      </c>
      <c r="AU182" s="152" t="s">
        <v>90</v>
      </c>
      <c r="AV182" s="12" t="s">
        <v>88</v>
      </c>
      <c r="AW182" s="12" t="s">
        <v>41</v>
      </c>
      <c r="AX182" s="12" t="s">
        <v>81</v>
      </c>
      <c r="AY182" s="152" t="s">
        <v>143</v>
      </c>
    </row>
    <row r="183" spans="2:65" s="12" customFormat="1">
      <c r="B183" s="150"/>
      <c r="D183" s="151" t="s">
        <v>155</v>
      </c>
      <c r="E183" s="152" t="s">
        <v>35</v>
      </c>
      <c r="F183" s="153" t="s">
        <v>679</v>
      </c>
      <c r="H183" s="152" t="s">
        <v>35</v>
      </c>
      <c r="I183" s="154"/>
      <c r="L183" s="150"/>
      <c r="M183" s="155"/>
      <c r="T183" s="156"/>
      <c r="AT183" s="152" t="s">
        <v>155</v>
      </c>
      <c r="AU183" s="152" t="s">
        <v>90</v>
      </c>
      <c r="AV183" s="12" t="s">
        <v>88</v>
      </c>
      <c r="AW183" s="12" t="s">
        <v>41</v>
      </c>
      <c r="AX183" s="12" t="s">
        <v>81</v>
      </c>
      <c r="AY183" s="152" t="s">
        <v>143</v>
      </c>
    </row>
    <row r="184" spans="2:65" s="13" customFormat="1">
      <c r="B184" s="157"/>
      <c r="D184" s="151" t="s">
        <v>155</v>
      </c>
      <c r="E184" s="158" t="s">
        <v>35</v>
      </c>
      <c r="F184" s="159" t="s">
        <v>482</v>
      </c>
      <c r="H184" s="160">
        <v>52</v>
      </c>
      <c r="I184" s="161"/>
      <c r="L184" s="157"/>
      <c r="M184" s="162"/>
      <c r="T184" s="163"/>
      <c r="AT184" s="158" t="s">
        <v>155</v>
      </c>
      <c r="AU184" s="158" t="s">
        <v>90</v>
      </c>
      <c r="AV184" s="13" t="s">
        <v>90</v>
      </c>
      <c r="AW184" s="13" t="s">
        <v>41</v>
      </c>
      <c r="AX184" s="13" t="s">
        <v>88</v>
      </c>
      <c r="AY184" s="158" t="s">
        <v>143</v>
      </c>
    </row>
    <row r="185" spans="2:65" s="1" customFormat="1" ht="24.2" customHeight="1">
      <c r="B185" s="34"/>
      <c r="C185" s="133" t="s">
        <v>270</v>
      </c>
      <c r="D185" s="133" t="s">
        <v>146</v>
      </c>
      <c r="E185" s="134" t="s">
        <v>680</v>
      </c>
      <c r="F185" s="135" t="s">
        <v>681</v>
      </c>
      <c r="G185" s="136" t="s">
        <v>149</v>
      </c>
      <c r="H185" s="137">
        <v>52</v>
      </c>
      <c r="I185" s="138"/>
      <c r="J185" s="139">
        <f>ROUND(I185*H185,2)</f>
        <v>0</v>
      </c>
      <c r="K185" s="135" t="s">
        <v>35</v>
      </c>
      <c r="L185" s="34"/>
      <c r="M185" s="140" t="s">
        <v>35</v>
      </c>
      <c r="N185" s="141" t="s">
        <v>52</v>
      </c>
      <c r="P185" s="142">
        <f>O185*H185</f>
        <v>0</v>
      </c>
      <c r="Q185" s="142">
        <v>5.3719999999999997E-2</v>
      </c>
      <c r="R185" s="142">
        <f>Q185*H185</f>
        <v>2.7934399999999999</v>
      </c>
      <c r="S185" s="142">
        <v>0</v>
      </c>
      <c r="T185" s="143">
        <f>S185*H185</f>
        <v>0</v>
      </c>
      <c r="AR185" s="144" t="s">
        <v>151</v>
      </c>
      <c r="AT185" s="144" t="s">
        <v>146</v>
      </c>
      <c r="AU185" s="144" t="s">
        <v>90</v>
      </c>
      <c r="AY185" s="18" t="s">
        <v>143</v>
      </c>
      <c r="BE185" s="145">
        <f>IF(N185="základní",J185,0)</f>
        <v>0</v>
      </c>
      <c r="BF185" s="145">
        <f>IF(N185="snížená",J185,0)</f>
        <v>0</v>
      </c>
      <c r="BG185" s="145">
        <f>IF(N185="zákl. přenesená",J185,0)</f>
        <v>0</v>
      </c>
      <c r="BH185" s="145">
        <f>IF(N185="sníž. přenesená",J185,0)</f>
        <v>0</v>
      </c>
      <c r="BI185" s="145">
        <f>IF(N185="nulová",J185,0)</f>
        <v>0</v>
      </c>
      <c r="BJ185" s="18" t="s">
        <v>88</v>
      </c>
      <c r="BK185" s="145">
        <f>ROUND(I185*H185,2)</f>
        <v>0</v>
      </c>
      <c r="BL185" s="18" t="s">
        <v>151</v>
      </c>
      <c r="BM185" s="144" t="s">
        <v>682</v>
      </c>
    </row>
    <row r="186" spans="2:65" s="11" customFormat="1" ht="22.9" customHeight="1">
      <c r="B186" s="121"/>
      <c r="D186" s="122" t="s">
        <v>80</v>
      </c>
      <c r="E186" s="131" t="s">
        <v>168</v>
      </c>
      <c r="F186" s="131" t="s">
        <v>169</v>
      </c>
      <c r="I186" s="124"/>
      <c r="J186" s="132">
        <f>BK186</f>
        <v>0</v>
      </c>
      <c r="L186" s="121"/>
      <c r="M186" s="126"/>
      <c r="P186" s="127">
        <f>SUM(P187:P202)</f>
        <v>0</v>
      </c>
      <c r="R186" s="127">
        <f>SUM(R187:R202)</f>
        <v>2.4309999999999998E-2</v>
      </c>
      <c r="T186" s="128">
        <f>SUM(T187:T202)</f>
        <v>0</v>
      </c>
      <c r="AR186" s="122" t="s">
        <v>88</v>
      </c>
      <c r="AT186" s="129" t="s">
        <v>80</v>
      </c>
      <c r="AU186" s="129" t="s">
        <v>88</v>
      </c>
      <c r="AY186" s="122" t="s">
        <v>143</v>
      </c>
      <c r="BK186" s="130">
        <f>SUM(BK187:BK202)</f>
        <v>0</v>
      </c>
    </row>
    <row r="187" spans="2:65" s="1" customFormat="1" ht="16.5" customHeight="1">
      <c r="B187" s="34"/>
      <c r="C187" s="133" t="s">
        <v>7</v>
      </c>
      <c r="D187" s="133" t="s">
        <v>146</v>
      </c>
      <c r="E187" s="134" t="s">
        <v>683</v>
      </c>
      <c r="F187" s="135" t="s">
        <v>684</v>
      </c>
      <c r="G187" s="136" t="s">
        <v>149</v>
      </c>
      <c r="H187" s="137">
        <v>52</v>
      </c>
      <c r="I187" s="138"/>
      <c r="J187" s="139">
        <f>ROUND(I187*H187,2)</f>
        <v>0</v>
      </c>
      <c r="K187" s="135" t="s">
        <v>150</v>
      </c>
      <c r="L187" s="34"/>
      <c r="M187" s="140" t="s">
        <v>35</v>
      </c>
      <c r="N187" s="141" t="s">
        <v>52</v>
      </c>
      <c r="P187" s="142">
        <f>O187*H187</f>
        <v>0</v>
      </c>
      <c r="Q187" s="142">
        <v>4.6749999999999998E-4</v>
      </c>
      <c r="R187" s="142">
        <f>Q187*H187</f>
        <v>2.4309999999999998E-2</v>
      </c>
      <c r="S187" s="142">
        <v>0</v>
      </c>
      <c r="T187" s="143">
        <f>S187*H187</f>
        <v>0</v>
      </c>
      <c r="AR187" s="144" t="s">
        <v>151</v>
      </c>
      <c r="AT187" s="144" t="s">
        <v>146</v>
      </c>
      <c r="AU187" s="144" t="s">
        <v>90</v>
      </c>
      <c r="AY187" s="18" t="s">
        <v>143</v>
      </c>
      <c r="BE187" s="145">
        <f>IF(N187="základní",J187,0)</f>
        <v>0</v>
      </c>
      <c r="BF187" s="145">
        <f>IF(N187="snížená",J187,0)</f>
        <v>0</v>
      </c>
      <c r="BG187" s="145">
        <f>IF(N187="zákl. přenesená",J187,0)</f>
        <v>0</v>
      </c>
      <c r="BH187" s="145">
        <f>IF(N187="sníž. přenesená",J187,0)</f>
        <v>0</v>
      </c>
      <c r="BI187" s="145">
        <f>IF(N187="nulová",J187,0)</f>
        <v>0</v>
      </c>
      <c r="BJ187" s="18" t="s">
        <v>88</v>
      </c>
      <c r="BK187" s="145">
        <f>ROUND(I187*H187,2)</f>
        <v>0</v>
      </c>
      <c r="BL187" s="18" t="s">
        <v>151</v>
      </c>
      <c r="BM187" s="144" t="s">
        <v>685</v>
      </c>
    </row>
    <row r="188" spans="2:65" s="1" customFormat="1">
      <c r="B188" s="34"/>
      <c r="D188" s="146" t="s">
        <v>153</v>
      </c>
      <c r="F188" s="147" t="s">
        <v>686</v>
      </c>
      <c r="I188" s="148"/>
      <c r="L188" s="34"/>
      <c r="M188" s="149"/>
      <c r="T188" s="55"/>
      <c r="AT188" s="18" t="s">
        <v>153</v>
      </c>
      <c r="AU188" s="18" t="s">
        <v>90</v>
      </c>
    </row>
    <row r="189" spans="2:65" s="12" customFormat="1">
      <c r="B189" s="150"/>
      <c r="D189" s="151" t="s">
        <v>155</v>
      </c>
      <c r="E189" s="152" t="s">
        <v>35</v>
      </c>
      <c r="F189" s="153" t="s">
        <v>663</v>
      </c>
      <c r="H189" s="152" t="s">
        <v>35</v>
      </c>
      <c r="I189" s="154"/>
      <c r="L189" s="150"/>
      <c r="M189" s="155"/>
      <c r="T189" s="156"/>
      <c r="AT189" s="152" t="s">
        <v>155</v>
      </c>
      <c r="AU189" s="152" t="s">
        <v>90</v>
      </c>
      <c r="AV189" s="12" t="s">
        <v>88</v>
      </c>
      <c r="AW189" s="12" t="s">
        <v>41</v>
      </c>
      <c r="AX189" s="12" t="s">
        <v>81</v>
      </c>
      <c r="AY189" s="152" t="s">
        <v>143</v>
      </c>
    </row>
    <row r="190" spans="2:65" s="12" customFormat="1">
      <c r="B190" s="150"/>
      <c r="D190" s="151" t="s">
        <v>155</v>
      </c>
      <c r="E190" s="152" t="s">
        <v>35</v>
      </c>
      <c r="F190" s="153" t="s">
        <v>670</v>
      </c>
      <c r="H190" s="152" t="s">
        <v>35</v>
      </c>
      <c r="I190" s="154"/>
      <c r="L190" s="150"/>
      <c r="M190" s="155"/>
      <c r="T190" s="156"/>
      <c r="AT190" s="152" t="s">
        <v>155</v>
      </c>
      <c r="AU190" s="152" t="s">
        <v>90</v>
      </c>
      <c r="AV190" s="12" t="s">
        <v>88</v>
      </c>
      <c r="AW190" s="12" t="s">
        <v>41</v>
      </c>
      <c r="AX190" s="12" t="s">
        <v>81</v>
      </c>
      <c r="AY190" s="152" t="s">
        <v>143</v>
      </c>
    </row>
    <row r="191" spans="2:65" s="12" customFormat="1">
      <c r="B191" s="150"/>
      <c r="D191" s="151" t="s">
        <v>155</v>
      </c>
      <c r="E191" s="152" t="s">
        <v>35</v>
      </c>
      <c r="F191" s="153" t="s">
        <v>671</v>
      </c>
      <c r="H191" s="152" t="s">
        <v>35</v>
      </c>
      <c r="I191" s="154"/>
      <c r="L191" s="150"/>
      <c r="M191" s="155"/>
      <c r="T191" s="156"/>
      <c r="AT191" s="152" t="s">
        <v>155</v>
      </c>
      <c r="AU191" s="152" t="s">
        <v>90</v>
      </c>
      <c r="AV191" s="12" t="s">
        <v>88</v>
      </c>
      <c r="AW191" s="12" t="s">
        <v>41</v>
      </c>
      <c r="AX191" s="12" t="s">
        <v>81</v>
      </c>
      <c r="AY191" s="152" t="s">
        <v>143</v>
      </c>
    </row>
    <row r="192" spans="2:65" s="12" customFormat="1">
      <c r="B192" s="150"/>
      <c r="D192" s="151" t="s">
        <v>155</v>
      </c>
      <c r="E192" s="152" t="s">
        <v>35</v>
      </c>
      <c r="F192" s="153" t="s">
        <v>672</v>
      </c>
      <c r="H192" s="152" t="s">
        <v>35</v>
      </c>
      <c r="I192" s="154"/>
      <c r="L192" s="150"/>
      <c r="M192" s="155"/>
      <c r="T192" s="156"/>
      <c r="AT192" s="152" t="s">
        <v>155</v>
      </c>
      <c r="AU192" s="152" t="s">
        <v>90</v>
      </c>
      <c r="AV192" s="12" t="s">
        <v>88</v>
      </c>
      <c r="AW192" s="12" t="s">
        <v>41</v>
      </c>
      <c r="AX192" s="12" t="s">
        <v>81</v>
      </c>
      <c r="AY192" s="152" t="s">
        <v>143</v>
      </c>
    </row>
    <row r="193" spans="2:65" s="12" customFormat="1">
      <c r="B193" s="150"/>
      <c r="D193" s="151" t="s">
        <v>155</v>
      </c>
      <c r="E193" s="152" t="s">
        <v>35</v>
      </c>
      <c r="F193" s="153" t="s">
        <v>673</v>
      </c>
      <c r="H193" s="152" t="s">
        <v>35</v>
      </c>
      <c r="I193" s="154"/>
      <c r="L193" s="150"/>
      <c r="M193" s="155"/>
      <c r="T193" s="156"/>
      <c r="AT193" s="152" t="s">
        <v>155</v>
      </c>
      <c r="AU193" s="152" t="s">
        <v>90</v>
      </c>
      <c r="AV193" s="12" t="s">
        <v>88</v>
      </c>
      <c r="AW193" s="12" t="s">
        <v>41</v>
      </c>
      <c r="AX193" s="12" t="s">
        <v>81</v>
      </c>
      <c r="AY193" s="152" t="s">
        <v>143</v>
      </c>
    </row>
    <row r="194" spans="2:65" s="12" customFormat="1">
      <c r="B194" s="150"/>
      <c r="D194" s="151" t="s">
        <v>155</v>
      </c>
      <c r="E194" s="152" t="s">
        <v>35</v>
      </c>
      <c r="F194" s="153" t="s">
        <v>674</v>
      </c>
      <c r="H194" s="152" t="s">
        <v>35</v>
      </c>
      <c r="I194" s="154"/>
      <c r="L194" s="150"/>
      <c r="M194" s="155"/>
      <c r="T194" s="156"/>
      <c r="AT194" s="152" t="s">
        <v>155</v>
      </c>
      <c r="AU194" s="152" t="s">
        <v>90</v>
      </c>
      <c r="AV194" s="12" t="s">
        <v>88</v>
      </c>
      <c r="AW194" s="12" t="s">
        <v>41</v>
      </c>
      <c r="AX194" s="12" t="s">
        <v>81</v>
      </c>
      <c r="AY194" s="152" t="s">
        <v>143</v>
      </c>
    </row>
    <row r="195" spans="2:65" s="12" customFormat="1">
      <c r="B195" s="150"/>
      <c r="D195" s="151" t="s">
        <v>155</v>
      </c>
      <c r="E195" s="152" t="s">
        <v>35</v>
      </c>
      <c r="F195" s="153" t="s">
        <v>675</v>
      </c>
      <c r="H195" s="152" t="s">
        <v>35</v>
      </c>
      <c r="I195" s="154"/>
      <c r="L195" s="150"/>
      <c r="M195" s="155"/>
      <c r="T195" s="156"/>
      <c r="AT195" s="152" t="s">
        <v>155</v>
      </c>
      <c r="AU195" s="152" t="s">
        <v>90</v>
      </c>
      <c r="AV195" s="12" t="s">
        <v>88</v>
      </c>
      <c r="AW195" s="12" t="s">
        <v>41</v>
      </c>
      <c r="AX195" s="12" t="s">
        <v>81</v>
      </c>
      <c r="AY195" s="152" t="s">
        <v>143</v>
      </c>
    </row>
    <row r="196" spans="2:65" s="12" customFormat="1">
      <c r="B196" s="150"/>
      <c r="D196" s="151" t="s">
        <v>155</v>
      </c>
      <c r="E196" s="152" t="s">
        <v>35</v>
      </c>
      <c r="F196" s="153" t="s">
        <v>676</v>
      </c>
      <c r="H196" s="152" t="s">
        <v>35</v>
      </c>
      <c r="I196" s="154"/>
      <c r="L196" s="150"/>
      <c r="M196" s="155"/>
      <c r="T196" s="156"/>
      <c r="AT196" s="152" t="s">
        <v>155</v>
      </c>
      <c r="AU196" s="152" t="s">
        <v>90</v>
      </c>
      <c r="AV196" s="12" t="s">
        <v>88</v>
      </c>
      <c r="AW196" s="12" t="s">
        <v>41</v>
      </c>
      <c r="AX196" s="12" t="s">
        <v>81</v>
      </c>
      <c r="AY196" s="152" t="s">
        <v>143</v>
      </c>
    </row>
    <row r="197" spans="2:65" s="12" customFormat="1">
      <c r="B197" s="150"/>
      <c r="D197" s="151" t="s">
        <v>155</v>
      </c>
      <c r="E197" s="152" t="s">
        <v>35</v>
      </c>
      <c r="F197" s="153" t="s">
        <v>677</v>
      </c>
      <c r="H197" s="152" t="s">
        <v>35</v>
      </c>
      <c r="I197" s="154"/>
      <c r="L197" s="150"/>
      <c r="M197" s="155"/>
      <c r="T197" s="156"/>
      <c r="AT197" s="152" t="s">
        <v>155</v>
      </c>
      <c r="AU197" s="152" t="s">
        <v>90</v>
      </c>
      <c r="AV197" s="12" t="s">
        <v>88</v>
      </c>
      <c r="AW197" s="12" t="s">
        <v>41</v>
      </c>
      <c r="AX197" s="12" t="s">
        <v>81</v>
      </c>
      <c r="AY197" s="152" t="s">
        <v>143</v>
      </c>
    </row>
    <row r="198" spans="2:65" s="12" customFormat="1">
      <c r="B198" s="150"/>
      <c r="D198" s="151" t="s">
        <v>155</v>
      </c>
      <c r="E198" s="152" t="s">
        <v>35</v>
      </c>
      <c r="F198" s="153" t="s">
        <v>678</v>
      </c>
      <c r="H198" s="152" t="s">
        <v>35</v>
      </c>
      <c r="I198" s="154"/>
      <c r="L198" s="150"/>
      <c r="M198" s="155"/>
      <c r="T198" s="156"/>
      <c r="AT198" s="152" t="s">
        <v>155</v>
      </c>
      <c r="AU198" s="152" t="s">
        <v>90</v>
      </c>
      <c r="AV198" s="12" t="s">
        <v>88</v>
      </c>
      <c r="AW198" s="12" t="s">
        <v>41</v>
      </c>
      <c r="AX198" s="12" t="s">
        <v>81</v>
      </c>
      <c r="AY198" s="152" t="s">
        <v>143</v>
      </c>
    </row>
    <row r="199" spans="2:65" s="12" customFormat="1">
      <c r="B199" s="150"/>
      <c r="D199" s="151" t="s">
        <v>155</v>
      </c>
      <c r="E199" s="152" t="s">
        <v>35</v>
      </c>
      <c r="F199" s="153" t="s">
        <v>679</v>
      </c>
      <c r="H199" s="152" t="s">
        <v>35</v>
      </c>
      <c r="I199" s="154"/>
      <c r="L199" s="150"/>
      <c r="M199" s="155"/>
      <c r="T199" s="156"/>
      <c r="AT199" s="152" t="s">
        <v>155</v>
      </c>
      <c r="AU199" s="152" t="s">
        <v>90</v>
      </c>
      <c r="AV199" s="12" t="s">
        <v>88</v>
      </c>
      <c r="AW199" s="12" t="s">
        <v>41</v>
      </c>
      <c r="AX199" s="12" t="s">
        <v>81</v>
      </c>
      <c r="AY199" s="152" t="s">
        <v>143</v>
      </c>
    </row>
    <row r="200" spans="2:65" s="13" customFormat="1">
      <c r="B200" s="157"/>
      <c r="D200" s="151" t="s">
        <v>155</v>
      </c>
      <c r="E200" s="158" t="s">
        <v>35</v>
      </c>
      <c r="F200" s="159" t="s">
        <v>482</v>
      </c>
      <c r="H200" s="160">
        <v>52</v>
      </c>
      <c r="I200" s="161"/>
      <c r="L200" s="157"/>
      <c r="M200" s="162"/>
      <c r="T200" s="163"/>
      <c r="AT200" s="158" t="s">
        <v>155</v>
      </c>
      <c r="AU200" s="158" t="s">
        <v>90</v>
      </c>
      <c r="AV200" s="13" t="s">
        <v>90</v>
      </c>
      <c r="AW200" s="13" t="s">
        <v>41</v>
      </c>
      <c r="AX200" s="13" t="s">
        <v>88</v>
      </c>
      <c r="AY200" s="158" t="s">
        <v>143</v>
      </c>
    </row>
    <row r="201" spans="2:65" s="1" customFormat="1" ht="37.9" customHeight="1">
      <c r="B201" s="34"/>
      <c r="C201" s="133" t="s">
        <v>279</v>
      </c>
      <c r="D201" s="133" t="s">
        <v>146</v>
      </c>
      <c r="E201" s="134" t="s">
        <v>687</v>
      </c>
      <c r="F201" s="135" t="s">
        <v>688</v>
      </c>
      <c r="G201" s="136" t="s">
        <v>149</v>
      </c>
      <c r="H201" s="137">
        <v>52</v>
      </c>
      <c r="I201" s="138"/>
      <c r="J201" s="139">
        <f>ROUND(I201*H201,2)</f>
        <v>0</v>
      </c>
      <c r="K201" s="135" t="s">
        <v>150</v>
      </c>
      <c r="L201" s="34"/>
      <c r="M201" s="140" t="s">
        <v>35</v>
      </c>
      <c r="N201" s="141" t="s">
        <v>52</v>
      </c>
      <c r="P201" s="142">
        <f>O201*H201</f>
        <v>0</v>
      </c>
      <c r="Q201" s="142">
        <v>0</v>
      </c>
      <c r="R201" s="142">
        <f>Q201*H201</f>
        <v>0</v>
      </c>
      <c r="S201" s="142">
        <v>0</v>
      </c>
      <c r="T201" s="143">
        <f>S201*H201</f>
        <v>0</v>
      </c>
      <c r="AR201" s="144" t="s">
        <v>151</v>
      </c>
      <c r="AT201" s="144" t="s">
        <v>146</v>
      </c>
      <c r="AU201" s="144" t="s">
        <v>90</v>
      </c>
      <c r="AY201" s="18" t="s">
        <v>143</v>
      </c>
      <c r="BE201" s="145">
        <f>IF(N201="základní",J201,0)</f>
        <v>0</v>
      </c>
      <c r="BF201" s="145">
        <f>IF(N201="snížená",J201,0)</f>
        <v>0</v>
      </c>
      <c r="BG201" s="145">
        <f>IF(N201="zákl. přenesená",J201,0)</f>
        <v>0</v>
      </c>
      <c r="BH201" s="145">
        <f>IF(N201="sníž. přenesená",J201,0)</f>
        <v>0</v>
      </c>
      <c r="BI201" s="145">
        <f>IF(N201="nulová",J201,0)</f>
        <v>0</v>
      </c>
      <c r="BJ201" s="18" t="s">
        <v>88</v>
      </c>
      <c r="BK201" s="145">
        <f>ROUND(I201*H201,2)</f>
        <v>0</v>
      </c>
      <c r="BL201" s="18" t="s">
        <v>151</v>
      </c>
      <c r="BM201" s="144" t="s">
        <v>689</v>
      </c>
    </row>
    <row r="202" spans="2:65" s="1" customFormat="1">
      <c r="B202" s="34"/>
      <c r="D202" s="146" t="s">
        <v>153</v>
      </c>
      <c r="F202" s="147" t="s">
        <v>690</v>
      </c>
      <c r="I202" s="148"/>
      <c r="L202" s="34"/>
      <c r="M202" s="149"/>
      <c r="T202" s="55"/>
      <c r="AT202" s="18" t="s">
        <v>153</v>
      </c>
      <c r="AU202" s="18" t="s">
        <v>90</v>
      </c>
    </row>
    <row r="203" spans="2:65" s="11" customFormat="1" ht="22.9" customHeight="1">
      <c r="B203" s="121"/>
      <c r="D203" s="122" t="s">
        <v>80</v>
      </c>
      <c r="E203" s="131" t="s">
        <v>183</v>
      </c>
      <c r="F203" s="131" t="s">
        <v>184</v>
      </c>
      <c r="I203" s="124"/>
      <c r="J203" s="132">
        <f>BK203</f>
        <v>0</v>
      </c>
      <c r="L203" s="121"/>
      <c r="M203" s="126"/>
      <c r="P203" s="127">
        <f>SUM(P204:P214)</f>
        <v>0</v>
      </c>
      <c r="R203" s="127">
        <f>SUM(R204:R214)</f>
        <v>0</v>
      </c>
      <c r="T203" s="128">
        <f>SUM(T204:T214)</f>
        <v>0</v>
      </c>
      <c r="AR203" s="122" t="s">
        <v>88</v>
      </c>
      <c r="AT203" s="129" t="s">
        <v>80</v>
      </c>
      <c r="AU203" s="129" t="s">
        <v>88</v>
      </c>
      <c r="AY203" s="122" t="s">
        <v>143</v>
      </c>
      <c r="BK203" s="130">
        <f>SUM(BK204:BK214)</f>
        <v>0</v>
      </c>
    </row>
    <row r="204" spans="2:65" s="1" customFormat="1" ht="24.2" customHeight="1">
      <c r="B204" s="34"/>
      <c r="C204" s="133" t="s">
        <v>284</v>
      </c>
      <c r="D204" s="133" t="s">
        <v>146</v>
      </c>
      <c r="E204" s="134" t="s">
        <v>691</v>
      </c>
      <c r="F204" s="135" t="s">
        <v>692</v>
      </c>
      <c r="G204" s="136" t="s">
        <v>188</v>
      </c>
      <c r="H204" s="137">
        <v>34.32</v>
      </c>
      <c r="I204" s="138"/>
      <c r="J204" s="139">
        <f>ROUND(I204*H204,2)</f>
        <v>0</v>
      </c>
      <c r="K204" s="135" t="s">
        <v>150</v>
      </c>
      <c r="L204" s="34"/>
      <c r="M204" s="140" t="s">
        <v>35</v>
      </c>
      <c r="N204" s="141" t="s">
        <v>52</v>
      </c>
      <c r="P204" s="142">
        <f>O204*H204</f>
        <v>0</v>
      </c>
      <c r="Q204" s="142">
        <v>0</v>
      </c>
      <c r="R204" s="142">
        <f>Q204*H204</f>
        <v>0</v>
      </c>
      <c r="S204" s="142">
        <v>0</v>
      </c>
      <c r="T204" s="143">
        <f>S204*H204</f>
        <v>0</v>
      </c>
      <c r="AR204" s="144" t="s">
        <v>151</v>
      </c>
      <c r="AT204" s="144" t="s">
        <v>146</v>
      </c>
      <c r="AU204" s="144" t="s">
        <v>90</v>
      </c>
      <c r="AY204" s="18" t="s">
        <v>143</v>
      </c>
      <c r="BE204" s="145">
        <f>IF(N204="základní",J204,0)</f>
        <v>0</v>
      </c>
      <c r="BF204" s="145">
        <f>IF(N204="snížená",J204,0)</f>
        <v>0</v>
      </c>
      <c r="BG204" s="145">
        <f>IF(N204="zákl. přenesená",J204,0)</f>
        <v>0</v>
      </c>
      <c r="BH204" s="145">
        <f>IF(N204="sníž. přenesená",J204,0)</f>
        <v>0</v>
      </c>
      <c r="BI204" s="145">
        <f>IF(N204="nulová",J204,0)</f>
        <v>0</v>
      </c>
      <c r="BJ204" s="18" t="s">
        <v>88</v>
      </c>
      <c r="BK204" s="145">
        <f>ROUND(I204*H204,2)</f>
        <v>0</v>
      </c>
      <c r="BL204" s="18" t="s">
        <v>151</v>
      </c>
      <c r="BM204" s="144" t="s">
        <v>693</v>
      </c>
    </row>
    <row r="205" spans="2:65" s="1" customFormat="1">
      <c r="B205" s="34"/>
      <c r="D205" s="146" t="s">
        <v>153</v>
      </c>
      <c r="F205" s="147" t="s">
        <v>694</v>
      </c>
      <c r="I205" s="148"/>
      <c r="L205" s="34"/>
      <c r="M205" s="149"/>
      <c r="T205" s="55"/>
      <c r="AT205" s="18" t="s">
        <v>153</v>
      </c>
      <c r="AU205" s="18" t="s">
        <v>90</v>
      </c>
    </row>
    <row r="206" spans="2:65" s="1" customFormat="1" ht="24.2" customHeight="1">
      <c r="B206" s="34"/>
      <c r="C206" s="133" t="s">
        <v>289</v>
      </c>
      <c r="D206" s="133" t="s">
        <v>146</v>
      </c>
      <c r="E206" s="134" t="s">
        <v>695</v>
      </c>
      <c r="F206" s="135" t="s">
        <v>696</v>
      </c>
      <c r="G206" s="136" t="s">
        <v>188</v>
      </c>
      <c r="H206" s="137">
        <v>9.36</v>
      </c>
      <c r="I206" s="138"/>
      <c r="J206" s="139">
        <f>ROUND(I206*H206,2)</f>
        <v>0</v>
      </c>
      <c r="K206" s="135" t="s">
        <v>150</v>
      </c>
      <c r="L206" s="34"/>
      <c r="M206" s="140" t="s">
        <v>35</v>
      </c>
      <c r="N206" s="141" t="s">
        <v>52</v>
      </c>
      <c r="P206" s="142">
        <f>O206*H206</f>
        <v>0</v>
      </c>
      <c r="Q206" s="142">
        <v>0</v>
      </c>
      <c r="R206" s="142">
        <f>Q206*H206</f>
        <v>0</v>
      </c>
      <c r="S206" s="142">
        <v>0</v>
      </c>
      <c r="T206" s="143">
        <f>S206*H206</f>
        <v>0</v>
      </c>
      <c r="AR206" s="144" t="s">
        <v>151</v>
      </c>
      <c r="AT206" s="144" t="s">
        <v>146</v>
      </c>
      <c r="AU206" s="144" t="s">
        <v>90</v>
      </c>
      <c r="AY206" s="18" t="s">
        <v>143</v>
      </c>
      <c r="BE206" s="145">
        <f>IF(N206="základní",J206,0)</f>
        <v>0</v>
      </c>
      <c r="BF206" s="145">
        <f>IF(N206="snížená",J206,0)</f>
        <v>0</v>
      </c>
      <c r="BG206" s="145">
        <f>IF(N206="zákl. přenesená",J206,0)</f>
        <v>0</v>
      </c>
      <c r="BH206" s="145">
        <f>IF(N206="sníž. přenesená",J206,0)</f>
        <v>0</v>
      </c>
      <c r="BI206" s="145">
        <f>IF(N206="nulová",J206,0)</f>
        <v>0</v>
      </c>
      <c r="BJ206" s="18" t="s">
        <v>88</v>
      </c>
      <c r="BK206" s="145">
        <f>ROUND(I206*H206,2)</f>
        <v>0</v>
      </c>
      <c r="BL206" s="18" t="s">
        <v>151</v>
      </c>
      <c r="BM206" s="144" t="s">
        <v>697</v>
      </c>
    </row>
    <row r="207" spans="2:65" s="1" customFormat="1">
      <c r="B207" s="34"/>
      <c r="D207" s="146" t="s">
        <v>153</v>
      </c>
      <c r="F207" s="147" t="s">
        <v>698</v>
      </c>
      <c r="I207" s="148"/>
      <c r="L207" s="34"/>
      <c r="M207" s="149"/>
      <c r="T207" s="55"/>
      <c r="AT207" s="18" t="s">
        <v>153</v>
      </c>
      <c r="AU207" s="18" t="s">
        <v>90</v>
      </c>
    </row>
    <row r="208" spans="2:65" s="1" customFormat="1" ht="21.75" customHeight="1">
      <c r="B208" s="34"/>
      <c r="C208" s="133" t="s">
        <v>197</v>
      </c>
      <c r="D208" s="133" t="s">
        <v>146</v>
      </c>
      <c r="E208" s="134" t="s">
        <v>205</v>
      </c>
      <c r="F208" s="135" t="s">
        <v>206</v>
      </c>
      <c r="G208" s="136" t="s">
        <v>188</v>
      </c>
      <c r="H208" s="137">
        <v>9.36</v>
      </c>
      <c r="I208" s="138"/>
      <c r="J208" s="139">
        <f>ROUND(I208*H208,2)</f>
        <v>0</v>
      </c>
      <c r="K208" s="135" t="s">
        <v>150</v>
      </c>
      <c r="L208" s="34"/>
      <c r="M208" s="140" t="s">
        <v>35</v>
      </c>
      <c r="N208" s="141" t="s">
        <v>52</v>
      </c>
      <c r="P208" s="142">
        <f>O208*H208</f>
        <v>0</v>
      </c>
      <c r="Q208" s="142">
        <v>0</v>
      </c>
      <c r="R208" s="142">
        <f>Q208*H208</f>
        <v>0</v>
      </c>
      <c r="S208" s="142">
        <v>0</v>
      </c>
      <c r="T208" s="143">
        <f>S208*H208</f>
        <v>0</v>
      </c>
      <c r="AR208" s="144" t="s">
        <v>151</v>
      </c>
      <c r="AT208" s="144" t="s">
        <v>146</v>
      </c>
      <c r="AU208" s="144" t="s">
        <v>90</v>
      </c>
      <c r="AY208" s="18" t="s">
        <v>143</v>
      </c>
      <c r="BE208" s="145">
        <f>IF(N208="základní",J208,0)</f>
        <v>0</v>
      </c>
      <c r="BF208" s="145">
        <f>IF(N208="snížená",J208,0)</f>
        <v>0</v>
      </c>
      <c r="BG208" s="145">
        <f>IF(N208="zákl. přenesená",J208,0)</f>
        <v>0</v>
      </c>
      <c r="BH208" s="145">
        <f>IF(N208="sníž. přenesená",J208,0)</f>
        <v>0</v>
      </c>
      <c r="BI208" s="145">
        <f>IF(N208="nulová",J208,0)</f>
        <v>0</v>
      </c>
      <c r="BJ208" s="18" t="s">
        <v>88</v>
      </c>
      <c r="BK208" s="145">
        <f>ROUND(I208*H208,2)</f>
        <v>0</v>
      </c>
      <c r="BL208" s="18" t="s">
        <v>151</v>
      </c>
      <c r="BM208" s="144" t="s">
        <v>699</v>
      </c>
    </row>
    <row r="209" spans="2:65" s="1" customFormat="1">
      <c r="B209" s="34"/>
      <c r="D209" s="146" t="s">
        <v>153</v>
      </c>
      <c r="F209" s="147" t="s">
        <v>208</v>
      </c>
      <c r="I209" s="148"/>
      <c r="L209" s="34"/>
      <c r="M209" s="149"/>
      <c r="T209" s="55"/>
      <c r="AT209" s="18" t="s">
        <v>153</v>
      </c>
      <c r="AU209" s="18" t="s">
        <v>90</v>
      </c>
    </row>
    <row r="210" spans="2:65" s="1" customFormat="1" ht="24.2" customHeight="1">
      <c r="B210" s="34"/>
      <c r="C210" s="133" t="s">
        <v>298</v>
      </c>
      <c r="D210" s="133" t="s">
        <v>146</v>
      </c>
      <c r="E210" s="134" t="s">
        <v>209</v>
      </c>
      <c r="F210" s="135" t="s">
        <v>210</v>
      </c>
      <c r="G210" s="136" t="s">
        <v>188</v>
      </c>
      <c r="H210" s="137">
        <v>280.8</v>
      </c>
      <c r="I210" s="138"/>
      <c r="J210" s="139">
        <f>ROUND(I210*H210,2)</f>
        <v>0</v>
      </c>
      <c r="K210" s="135" t="s">
        <v>150</v>
      </c>
      <c r="L210" s="34"/>
      <c r="M210" s="140" t="s">
        <v>35</v>
      </c>
      <c r="N210" s="141" t="s">
        <v>52</v>
      </c>
      <c r="P210" s="142">
        <f>O210*H210</f>
        <v>0</v>
      </c>
      <c r="Q210" s="142">
        <v>0</v>
      </c>
      <c r="R210" s="142">
        <f>Q210*H210</f>
        <v>0</v>
      </c>
      <c r="S210" s="142">
        <v>0</v>
      </c>
      <c r="T210" s="143">
        <f>S210*H210</f>
        <v>0</v>
      </c>
      <c r="AR210" s="144" t="s">
        <v>151</v>
      </c>
      <c r="AT210" s="144" t="s">
        <v>146</v>
      </c>
      <c r="AU210" s="144" t="s">
        <v>90</v>
      </c>
      <c r="AY210" s="18" t="s">
        <v>143</v>
      </c>
      <c r="BE210" s="145">
        <f>IF(N210="základní",J210,0)</f>
        <v>0</v>
      </c>
      <c r="BF210" s="145">
        <f>IF(N210="snížená",J210,0)</f>
        <v>0</v>
      </c>
      <c r="BG210" s="145">
        <f>IF(N210="zákl. přenesená",J210,0)</f>
        <v>0</v>
      </c>
      <c r="BH210" s="145">
        <f>IF(N210="sníž. přenesená",J210,0)</f>
        <v>0</v>
      </c>
      <c r="BI210" s="145">
        <f>IF(N210="nulová",J210,0)</f>
        <v>0</v>
      </c>
      <c r="BJ210" s="18" t="s">
        <v>88</v>
      </c>
      <c r="BK210" s="145">
        <f>ROUND(I210*H210,2)</f>
        <v>0</v>
      </c>
      <c r="BL210" s="18" t="s">
        <v>151</v>
      </c>
      <c r="BM210" s="144" t="s">
        <v>700</v>
      </c>
    </row>
    <row r="211" spans="2:65" s="1" customFormat="1">
      <c r="B211" s="34"/>
      <c r="D211" s="146" t="s">
        <v>153</v>
      </c>
      <c r="F211" s="147" t="s">
        <v>212</v>
      </c>
      <c r="I211" s="148"/>
      <c r="L211" s="34"/>
      <c r="M211" s="149"/>
      <c r="T211" s="55"/>
      <c r="AT211" s="18" t="s">
        <v>153</v>
      </c>
      <c r="AU211" s="18" t="s">
        <v>90</v>
      </c>
    </row>
    <row r="212" spans="2:65" s="13" customFormat="1">
      <c r="B212" s="157"/>
      <c r="D212" s="151" t="s">
        <v>155</v>
      </c>
      <c r="F212" s="159" t="s">
        <v>701</v>
      </c>
      <c r="H212" s="160">
        <v>280.8</v>
      </c>
      <c r="I212" s="161"/>
      <c r="L212" s="157"/>
      <c r="M212" s="162"/>
      <c r="T212" s="163"/>
      <c r="AT212" s="158" t="s">
        <v>155</v>
      </c>
      <c r="AU212" s="158" t="s">
        <v>90</v>
      </c>
      <c r="AV212" s="13" t="s">
        <v>90</v>
      </c>
      <c r="AW212" s="13" t="s">
        <v>4</v>
      </c>
      <c r="AX212" s="13" t="s">
        <v>88</v>
      </c>
      <c r="AY212" s="158" t="s">
        <v>143</v>
      </c>
    </row>
    <row r="213" spans="2:65" s="1" customFormat="1" ht="24.2" customHeight="1">
      <c r="B213" s="34"/>
      <c r="C213" s="133" t="s">
        <v>304</v>
      </c>
      <c r="D213" s="133" t="s">
        <v>146</v>
      </c>
      <c r="E213" s="134" t="s">
        <v>702</v>
      </c>
      <c r="F213" s="135" t="s">
        <v>604</v>
      </c>
      <c r="G213" s="136" t="s">
        <v>188</v>
      </c>
      <c r="H213" s="137">
        <v>9.36</v>
      </c>
      <c r="I213" s="138"/>
      <c r="J213" s="139">
        <f>ROUND(I213*H213,2)</f>
        <v>0</v>
      </c>
      <c r="K213" s="135" t="s">
        <v>150</v>
      </c>
      <c r="L213" s="34"/>
      <c r="M213" s="140" t="s">
        <v>35</v>
      </c>
      <c r="N213" s="141" t="s">
        <v>52</v>
      </c>
      <c r="P213" s="142">
        <f>O213*H213</f>
        <v>0</v>
      </c>
      <c r="Q213" s="142">
        <v>0</v>
      </c>
      <c r="R213" s="142">
        <f>Q213*H213</f>
        <v>0</v>
      </c>
      <c r="S213" s="142">
        <v>0</v>
      </c>
      <c r="T213" s="143">
        <f>S213*H213</f>
        <v>0</v>
      </c>
      <c r="AR213" s="144" t="s">
        <v>151</v>
      </c>
      <c r="AT213" s="144" t="s">
        <v>146</v>
      </c>
      <c r="AU213" s="144" t="s">
        <v>90</v>
      </c>
      <c r="AY213" s="18" t="s">
        <v>143</v>
      </c>
      <c r="BE213" s="145">
        <f>IF(N213="základní",J213,0)</f>
        <v>0</v>
      </c>
      <c r="BF213" s="145">
        <f>IF(N213="snížená",J213,0)</f>
        <v>0</v>
      </c>
      <c r="BG213" s="145">
        <f>IF(N213="zákl. přenesená",J213,0)</f>
        <v>0</v>
      </c>
      <c r="BH213" s="145">
        <f>IF(N213="sníž. přenesená",J213,0)</f>
        <v>0</v>
      </c>
      <c r="BI213" s="145">
        <f>IF(N213="nulová",J213,0)</f>
        <v>0</v>
      </c>
      <c r="BJ213" s="18" t="s">
        <v>88</v>
      </c>
      <c r="BK213" s="145">
        <f>ROUND(I213*H213,2)</f>
        <v>0</v>
      </c>
      <c r="BL213" s="18" t="s">
        <v>151</v>
      </c>
      <c r="BM213" s="144" t="s">
        <v>703</v>
      </c>
    </row>
    <row r="214" spans="2:65" s="1" customFormat="1">
      <c r="B214" s="34"/>
      <c r="D214" s="146" t="s">
        <v>153</v>
      </c>
      <c r="F214" s="147" t="s">
        <v>704</v>
      </c>
      <c r="I214" s="148"/>
      <c r="L214" s="34"/>
      <c r="M214" s="149"/>
      <c r="T214" s="55"/>
      <c r="AT214" s="18" t="s">
        <v>153</v>
      </c>
      <c r="AU214" s="18" t="s">
        <v>90</v>
      </c>
    </row>
    <row r="215" spans="2:65" s="11" customFormat="1" ht="22.9" customHeight="1">
      <c r="B215" s="121"/>
      <c r="D215" s="122" t="s">
        <v>80</v>
      </c>
      <c r="E215" s="131" t="s">
        <v>219</v>
      </c>
      <c r="F215" s="131" t="s">
        <v>220</v>
      </c>
      <c r="I215" s="124"/>
      <c r="J215" s="132">
        <f>BK215</f>
        <v>0</v>
      </c>
      <c r="L215" s="121"/>
      <c r="M215" s="126"/>
      <c r="P215" s="127">
        <f>SUM(P216:P217)</f>
        <v>0</v>
      </c>
      <c r="R215" s="127">
        <f>SUM(R216:R217)</f>
        <v>0</v>
      </c>
      <c r="T215" s="128">
        <f>SUM(T216:T217)</f>
        <v>0</v>
      </c>
      <c r="AR215" s="122" t="s">
        <v>88</v>
      </c>
      <c r="AT215" s="129" t="s">
        <v>80</v>
      </c>
      <c r="AU215" s="129" t="s">
        <v>88</v>
      </c>
      <c r="AY215" s="122" t="s">
        <v>143</v>
      </c>
      <c r="BK215" s="130">
        <f>SUM(BK216:BK217)</f>
        <v>0</v>
      </c>
    </row>
    <row r="216" spans="2:65" s="1" customFormat="1" ht="24.2" customHeight="1">
      <c r="B216" s="34"/>
      <c r="C216" s="133" t="s">
        <v>309</v>
      </c>
      <c r="D216" s="133" t="s">
        <v>146</v>
      </c>
      <c r="E216" s="134" t="s">
        <v>705</v>
      </c>
      <c r="F216" s="135" t="s">
        <v>706</v>
      </c>
      <c r="G216" s="136" t="s">
        <v>188</v>
      </c>
      <c r="H216" s="137">
        <v>10.535</v>
      </c>
      <c r="I216" s="138"/>
      <c r="J216" s="139">
        <f>ROUND(I216*H216,2)</f>
        <v>0</v>
      </c>
      <c r="K216" s="135" t="s">
        <v>150</v>
      </c>
      <c r="L216" s="34"/>
      <c r="M216" s="140" t="s">
        <v>35</v>
      </c>
      <c r="N216" s="141" t="s">
        <v>52</v>
      </c>
      <c r="P216" s="142">
        <f>O216*H216</f>
        <v>0</v>
      </c>
      <c r="Q216" s="142">
        <v>0</v>
      </c>
      <c r="R216" s="142">
        <f>Q216*H216</f>
        <v>0</v>
      </c>
      <c r="S216" s="142">
        <v>0</v>
      </c>
      <c r="T216" s="143">
        <f>S216*H216</f>
        <v>0</v>
      </c>
      <c r="AR216" s="144" t="s">
        <v>151</v>
      </c>
      <c r="AT216" s="144" t="s">
        <v>146</v>
      </c>
      <c r="AU216" s="144" t="s">
        <v>90</v>
      </c>
      <c r="AY216" s="18" t="s">
        <v>143</v>
      </c>
      <c r="BE216" s="145">
        <f>IF(N216="základní",J216,0)</f>
        <v>0</v>
      </c>
      <c r="BF216" s="145">
        <f>IF(N216="snížená",J216,0)</f>
        <v>0</v>
      </c>
      <c r="BG216" s="145">
        <f>IF(N216="zákl. přenesená",J216,0)</f>
        <v>0</v>
      </c>
      <c r="BH216" s="145">
        <f>IF(N216="sníž. přenesená",J216,0)</f>
        <v>0</v>
      </c>
      <c r="BI216" s="145">
        <f>IF(N216="nulová",J216,0)</f>
        <v>0</v>
      </c>
      <c r="BJ216" s="18" t="s">
        <v>88</v>
      </c>
      <c r="BK216" s="145">
        <f>ROUND(I216*H216,2)</f>
        <v>0</v>
      </c>
      <c r="BL216" s="18" t="s">
        <v>151</v>
      </c>
      <c r="BM216" s="144" t="s">
        <v>707</v>
      </c>
    </row>
    <row r="217" spans="2:65" s="1" customFormat="1">
      <c r="B217" s="34"/>
      <c r="D217" s="146" t="s">
        <v>153</v>
      </c>
      <c r="F217" s="147" t="s">
        <v>708</v>
      </c>
      <c r="I217" s="148"/>
      <c r="L217" s="34"/>
      <c r="M217" s="149"/>
      <c r="T217" s="55"/>
      <c r="AT217" s="18" t="s">
        <v>153</v>
      </c>
      <c r="AU217" s="18" t="s">
        <v>90</v>
      </c>
    </row>
    <row r="218" spans="2:65" s="11" customFormat="1" ht="25.9" customHeight="1">
      <c r="B218" s="121"/>
      <c r="D218" s="122" t="s">
        <v>80</v>
      </c>
      <c r="E218" s="123" t="s">
        <v>319</v>
      </c>
      <c r="F218" s="123" t="s">
        <v>320</v>
      </c>
      <c r="I218" s="124"/>
      <c r="J218" s="125">
        <f>BK218</f>
        <v>0</v>
      </c>
      <c r="L218" s="121"/>
      <c r="M218" s="126"/>
      <c r="P218" s="127">
        <f>SUM(P219:P222)</f>
        <v>0</v>
      </c>
      <c r="R218" s="127">
        <f>SUM(R219:R222)</f>
        <v>0</v>
      </c>
      <c r="T218" s="128">
        <f>SUM(T219:T222)</f>
        <v>0</v>
      </c>
      <c r="AR218" s="122" t="s">
        <v>151</v>
      </c>
      <c r="AT218" s="129" t="s">
        <v>80</v>
      </c>
      <c r="AU218" s="129" t="s">
        <v>81</v>
      </c>
      <c r="AY218" s="122" t="s">
        <v>143</v>
      </c>
      <c r="BK218" s="130">
        <f>SUM(BK219:BK222)</f>
        <v>0</v>
      </c>
    </row>
    <row r="219" spans="2:65" s="1" customFormat="1" ht="21.75" customHeight="1">
      <c r="B219" s="34"/>
      <c r="C219" s="133" t="s">
        <v>314</v>
      </c>
      <c r="D219" s="133" t="s">
        <v>146</v>
      </c>
      <c r="E219" s="134" t="s">
        <v>709</v>
      </c>
      <c r="F219" s="135" t="s">
        <v>710</v>
      </c>
      <c r="G219" s="136" t="s">
        <v>324</v>
      </c>
      <c r="H219" s="137">
        <v>16</v>
      </c>
      <c r="I219" s="138"/>
      <c r="J219" s="139">
        <f>ROUND(I219*H219,2)</f>
        <v>0</v>
      </c>
      <c r="K219" s="135" t="s">
        <v>150</v>
      </c>
      <c r="L219" s="34"/>
      <c r="M219" s="140" t="s">
        <v>35</v>
      </c>
      <c r="N219" s="141" t="s">
        <v>52</v>
      </c>
      <c r="P219" s="142">
        <f>O219*H219</f>
        <v>0</v>
      </c>
      <c r="Q219" s="142">
        <v>0</v>
      </c>
      <c r="R219" s="142">
        <f>Q219*H219</f>
        <v>0</v>
      </c>
      <c r="S219" s="142">
        <v>0</v>
      </c>
      <c r="T219" s="143">
        <f>S219*H219</f>
        <v>0</v>
      </c>
      <c r="AR219" s="144" t="s">
        <v>325</v>
      </c>
      <c r="AT219" s="144" t="s">
        <v>146</v>
      </c>
      <c r="AU219" s="144" t="s">
        <v>88</v>
      </c>
      <c r="AY219" s="18" t="s">
        <v>143</v>
      </c>
      <c r="BE219" s="145">
        <f>IF(N219="základní",J219,0)</f>
        <v>0</v>
      </c>
      <c r="BF219" s="145">
        <f>IF(N219="snížená",J219,0)</f>
        <v>0</v>
      </c>
      <c r="BG219" s="145">
        <f>IF(N219="zákl. přenesená",J219,0)</f>
        <v>0</v>
      </c>
      <c r="BH219" s="145">
        <f>IF(N219="sníž. přenesená",J219,0)</f>
        <v>0</v>
      </c>
      <c r="BI219" s="145">
        <f>IF(N219="nulová",J219,0)</f>
        <v>0</v>
      </c>
      <c r="BJ219" s="18" t="s">
        <v>88</v>
      </c>
      <c r="BK219" s="145">
        <f>ROUND(I219*H219,2)</f>
        <v>0</v>
      </c>
      <c r="BL219" s="18" t="s">
        <v>325</v>
      </c>
      <c r="BM219" s="144" t="s">
        <v>711</v>
      </c>
    </row>
    <row r="220" spans="2:65" s="1" customFormat="1">
      <c r="B220" s="34"/>
      <c r="D220" s="146" t="s">
        <v>153</v>
      </c>
      <c r="F220" s="147" t="s">
        <v>712</v>
      </c>
      <c r="I220" s="148"/>
      <c r="L220" s="34"/>
      <c r="M220" s="149"/>
      <c r="T220" s="55"/>
      <c r="AT220" s="18" t="s">
        <v>153</v>
      </c>
      <c r="AU220" s="18" t="s">
        <v>88</v>
      </c>
    </row>
    <row r="221" spans="2:65" s="12" customFormat="1">
      <c r="B221" s="150"/>
      <c r="D221" s="151" t="s">
        <v>155</v>
      </c>
      <c r="E221" s="152" t="s">
        <v>35</v>
      </c>
      <c r="F221" s="153" t="s">
        <v>713</v>
      </c>
      <c r="H221" s="152" t="s">
        <v>35</v>
      </c>
      <c r="I221" s="154"/>
      <c r="L221" s="150"/>
      <c r="M221" s="155"/>
      <c r="T221" s="156"/>
      <c r="AT221" s="152" t="s">
        <v>155</v>
      </c>
      <c r="AU221" s="152" t="s">
        <v>88</v>
      </c>
      <c r="AV221" s="12" t="s">
        <v>88</v>
      </c>
      <c r="AW221" s="12" t="s">
        <v>41</v>
      </c>
      <c r="AX221" s="12" t="s">
        <v>81</v>
      </c>
      <c r="AY221" s="152" t="s">
        <v>143</v>
      </c>
    </row>
    <row r="222" spans="2:65" s="13" customFormat="1">
      <c r="B222" s="157"/>
      <c r="D222" s="151" t="s">
        <v>155</v>
      </c>
      <c r="E222" s="158" t="s">
        <v>35</v>
      </c>
      <c r="F222" s="159" t="s">
        <v>421</v>
      </c>
      <c r="H222" s="160">
        <v>16</v>
      </c>
      <c r="I222" s="161"/>
      <c r="L222" s="157"/>
      <c r="M222" s="172"/>
      <c r="N222" s="173"/>
      <c r="O222" s="173"/>
      <c r="P222" s="173"/>
      <c r="Q222" s="173"/>
      <c r="R222" s="173"/>
      <c r="S222" s="173"/>
      <c r="T222" s="174"/>
      <c r="AT222" s="158" t="s">
        <v>155</v>
      </c>
      <c r="AU222" s="158" t="s">
        <v>88</v>
      </c>
      <c r="AV222" s="13" t="s">
        <v>90</v>
      </c>
      <c r="AW222" s="13" t="s">
        <v>41</v>
      </c>
      <c r="AX222" s="13" t="s">
        <v>88</v>
      </c>
      <c r="AY222" s="158" t="s">
        <v>143</v>
      </c>
    </row>
    <row r="223" spans="2:65" s="1" customFormat="1" ht="6.95" customHeight="1">
      <c r="B223" s="43"/>
      <c r="C223" s="44"/>
      <c r="D223" s="44"/>
      <c r="E223" s="44"/>
      <c r="F223" s="44"/>
      <c r="G223" s="44"/>
      <c r="H223" s="44"/>
      <c r="I223" s="44"/>
      <c r="J223" s="44"/>
      <c r="K223" s="44"/>
      <c r="L223" s="34"/>
    </row>
  </sheetData>
  <sheetProtection algorithmName="SHA-512" hashValue="HxWDOkyh9urHasUNBIzmN3suncY90iC2tuD8pOiFYTdv5RXWd4hsrOiQMbd1wvPd6pmXxODuJHEv9pxM317B+w==" saltValue="XJk8zWJE95DrzBLxxnygtPFY/YM0RC7Kk7J+hk5+wihHuIT2LbHWV6L3w5ncXmhf3tl6itCkLnyQ6Kxg4/ffLA==" spinCount="100000" sheet="1" objects="1" scenarios="1" formatColumns="0" formatRows="0" autoFilter="0"/>
  <autoFilter ref="C87:K222" xr:uid="{00000000-0009-0000-0000-000004000000}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hyperlinks>
    <hyperlink ref="F92" r:id="rId1" xr:uid="{00000000-0004-0000-0400-000000000000}"/>
    <hyperlink ref="F94" r:id="rId2" xr:uid="{00000000-0004-0000-0400-000001000000}"/>
    <hyperlink ref="F96" r:id="rId3" xr:uid="{00000000-0004-0000-0400-000002000000}"/>
    <hyperlink ref="F104" r:id="rId4" xr:uid="{00000000-0004-0000-0400-000003000000}"/>
    <hyperlink ref="F106" r:id="rId5" xr:uid="{00000000-0004-0000-0400-000004000000}"/>
    <hyperlink ref="F108" r:id="rId6" xr:uid="{00000000-0004-0000-0400-000005000000}"/>
    <hyperlink ref="F110" r:id="rId7" xr:uid="{00000000-0004-0000-0400-000006000000}"/>
    <hyperlink ref="F113" r:id="rId8" xr:uid="{00000000-0004-0000-0400-000007000000}"/>
    <hyperlink ref="F121" r:id="rId9" xr:uid="{00000000-0004-0000-0400-000008000000}"/>
    <hyperlink ref="F124" r:id="rId10" xr:uid="{00000000-0004-0000-0400-000009000000}"/>
    <hyperlink ref="F132" r:id="rId11" xr:uid="{00000000-0004-0000-0400-00000A000000}"/>
    <hyperlink ref="F137" r:id="rId12" xr:uid="{00000000-0004-0000-0400-00000B000000}"/>
    <hyperlink ref="F144" r:id="rId13" xr:uid="{00000000-0004-0000-0400-00000C000000}"/>
    <hyperlink ref="F149" r:id="rId14" xr:uid="{00000000-0004-0000-0400-00000D000000}"/>
    <hyperlink ref="F165" r:id="rId15" xr:uid="{00000000-0004-0000-0400-00000E000000}"/>
    <hyperlink ref="F167" r:id="rId16" xr:uid="{00000000-0004-0000-0400-00000F000000}"/>
    <hyperlink ref="F172" r:id="rId17" xr:uid="{00000000-0004-0000-0400-000010000000}"/>
    <hyperlink ref="F188" r:id="rId18" xr:uid="{00000000-0004-0000-0400-000011000000}"/>
    <hyperlink ref="F202" r:id="rId19" xr:uid="{00000000-0004-0000-0400-000012000000}"/>
    <hyperlink ref="F205" r:id="rId20" xr:uid="{00000000-0004-0000-0400-000013000000}"/>
    <hyperlink ref="F207" r:id="rId21" xr:uid="{00000000-0004-0000-0400-000014000000}"/>
    <hyperlink ref="F209" r:id="rId22" xr:uid="{00000000-0004-0000-0400-000015000000}"/>
    <hyperlink ref="F211" r:id="rId23" xr:uid="{00000000-0004-0000-0400-000016000000}"/>
    <hyperlink ref="F214" r:id="rId24" xr:uid="{00000000-0004-0000-0400-000017000000}"/>
    <hyperlink ref="F217" r:id="rId25" xr:uid="{00000000-0004-0000-0400-000018000000}"/>
    <hyperlink ref="F220" r:id="rId26" xr:uid="{00000000-0004-0000-0400-00001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3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AT2" s="18" t="s">
        <v>110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90</v>
      </c>
    </row>
    <row r="4" spans="2:46" ht="24.95" customHeight="1">
      <c r="B4" s="21"/>
      <c r="D4" s="22" t="s">
        <v>111</v>
      </c>
      <c r="L4" s="21"/>
      <c r="M4" s="92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26.25" customHeight="1">
      <c r="B7" s="21"/>
      <c r="E7" s="284" t="str">
        <f>'Rekapitulace stavby'!K6</f>
        <v>KAPLE SV. PANNY MARIE EINSIEDELNSKÉ A PŘÍSTUPOVÉ SCHODIŠTĚ, OSTROV,STAVEBNÍ ÚPRAVY</v>
      </c>
      <c r="F7" s="285"/>
      <c r="G7" s="285"/>
      <c r="H7" s="285"/>
      <c r="L7" s="21"/>
    </row>
    <row r="8" spans="2:46" s="1" customFormat="1" ht="12" customHeight="1">
      <c r="B8" s="34"/>
      <c r="D8" s="28" t="s">
        <v>112</v>
      </c>
      <c r="L8" s="34"/>
    </row>
    <row r="9" spans="2:46" s="1" customFormat="1" ht="16.5" customHeight="1">
      <c r="B9" s="34"/>
      <c r="E9" s="244" t="s">
        <v>714</v>
      </c>
      <c r="F9" s="286"/>
      <c r="G9" s="286"/>
      <c r="H9" s="286"/>
      <c r="L9" s="34"/>
    </row>
    <row r="10" spans="2:46" s="1" customFormat="1">
      <c r="B10" s="34"/>
      <c r="L10" s="34"/>
    </row>
    <row r="11" spans="2:46" s="1" customFormat="1" ht="12" customHeight="1">
      <c r="B11" s="34"/>
      <c r="D11" s="28" t="s">
        <v>18</v>
      </c>
      <c r="F11" s="26" t="s">
        <v>35</v>
      </c>
      <c r="I11" s="28" t="s">
        <v>20</v>
      </c>
      <c r="J11" s="26" t="s">
        <v>35</v>
      </c>
      <c r="L11" s="34"/>
    </row>
    <row r="12" spans="2:46" s="1" customFormat="1" ht="12" customHeight="1">
      <c r="B12" s="34"/>
      <c r="D12" s="28" t="s">
        <v>22</v>
      </c>
      <c r="F12" s="26" t="s">
        <v>23</v>
      </c>
      <c r="I12" s="28" t="s">
        <v>24</v>
      </c>
      <c r="J12" s="51" t="str">
        <f>'Rekapitulace stavby'!AN8</f>
        <v>20. 3. 2025</v>
      </c>
      <c r="L12" s="34"/>
    </row>
    <row r="13" spans="2:46" s="1" customFormat="1" ht="10.9" customHeight="1">
      <c r="B13" s="34"/>
      <c r="L13" s="34"/>
    </row>
    <row r="14" spans="2:46" s="1" customFormat="1" ht="12" customHeight="1">
      <c r="B14" s="34"/>
      <c r="D14" s="28" t="s">
        <v>30</v>
      </c>
      <c r="I14" s="28" t="s">
        <v>31</v>
      </c>
      <c r="J14" s="26" t="s">
        <v>32</v>
      </c>
      <c r="L14" s="34"/>
    </row>
    <row r="15" spans="2:46" s="1" customFormat="1" ht="18" customHeight="1">
      <c r="B15" s="34"/>
      <c r="E15" s="26" t="s">
        <v>33</v>
      </c>
      <c r="I15" s="28" t="s">
        <v>34</v>
      </c>
      <c r="J15" s="26" t="s">
        <v>35</v>
      </c>
      <c r="L15" s="34"/>
    </row>
    <row r="16" spans="2:46" s="1" customFormat="1" ht="6.95" customHeight="1">
      <c r="B16" s="34"/>
      <c r="L16" s="34"/>
    </row>
    <row r="17" spans="2:12" s="1" customFormat="1" ht="12" customHeight="1">
      <c r="B17" s="34"/>
      <c r="D17" s="28" t="s">
        <v>36</v>
      </c>
      <c r="I17" s="28" t="s">
        <v>31</v>
      </c>
      <c r="J17" s="29" t="str">
        <f>'Rekapitulace stavby'!AN13</f>
        <v>Vyplň údaj</v>
      </c>
      <c r="L17" s="34"/>
    </row>
    <row r="18" spans="2:12" s="1" customFormat="1" ht="18" customHeight="1">
      <c r="B18" s="34"/>
      <c r="E18" s="287" t="str">
        <f>'Rekapitulace stavby'!E14</f>
        <v>Vyplň údaj</v>
      </c>
      <c r="F18" s="269"/>
      <c r="G18" s="269"/>
      <c r="H18" s="269"/>
      <c r="I18" s="28" t="s">
        <v>34</v>
      </c>
      <c r="J18" s="29" t="str">
        <f>'Rekapitulace stavby'!AN14</f>
        <v>Vyplň údaj</v>
      </c>
      <c r="L18" s="34"/>
    </row>
    <row r="19" spans="2:12" s="1" customFormat="1" ht="6.95" customHeight="1">
      <c r="B19" s="34"/>
      <c r="L19" s="34"/>
    </row>
    <row r="20" spans="2:12" s="1" customFormat="1" ht="12" customHeight="1">
      <c r="B20" s="34"/>
      <c r="D20" s="28" t="s">
        <v>38</v>
      </c>
      <c r="I20" s="28" t="s">
        <v>31</v>
      </c>
      <c r="J20" s="26" t="s">
        <v>39</v>
      </c>
      <c r="L20" s="34"/>
    </row>
    <row r="21" spans="2:12" s="1" customFormat="1" ht="18" customHeight="1">
      <c r="B21" s="34"/>
      <c r="E21" s="26" t="s">
        <v>40</v>
      </c>
      <c r="I21" s="28" t="s">
        <v>34</v>
      </c>
      <c r="J21" s="26" t="s">
        <v>35</v>
      </c>
      <c r="L21" s="34"/>
    </row>
    <row r="22" spans="2:12" s="1" customFormat="1" ht="6.95" customHeight="1">
      <c r="B22" s="34"/>
      <c r="L22" s="34"/>
    </row>
    <row r="23" spans="2:12" s="1" customFormat="1" ht="12" customHeight="1">
      <c r="B23" s="34"/>
      <c r="D23" s="28" t="s">
        <v>42</v>
      </c>
      <c r="I23" s="28" t="s">
        <v>31</v>
      </c>
      <c r="J23" s="26" t="s">
        <v>43</v>
      </c>
      <c r="L23" s="34"/>
    </row>
    <row r="24" spans="2:12" s="1" customFormat="1" ht="18" customHeight="1">
      <c r="B24" s="34"/>
      <c r="E24" s="26" t="s">
        <v>44</v>
      </c>
      <c r="I24" s="28" t="s">
        <v>34</v>
      </c>
      <c r="J24" s="26" t="s">
        <v>35</v>
      </c>
      <c r="L24" s="34"/>
    </row>
    <row r="25" spans="2:12" s="1" customFormat="1" ht="6.95" customHeight="1">
      <c r="B25" s="34"/>
      <c r="L25" s="34"/>
    </row>
    <row r="26" spans="2:12" s="1" customFormat="1" ht="12" customHeight="1">
      <c r="B26" s="34"/>
      <c r="D26" s="28" t="s">
        <v>45</v>
      </c>
      <c r="L26" s="34"/>
    </row>
    <row r="27" spans="2:12" s="7" customFormat="1" ht="47.25" customHeight="1">
      <c r="B27" s="93"/>
      <c r="E27" s="273" t="s">
        <v>46</v>
      </c>
      <c r="F27" s="273"/>
      <c r="G27" s="273"/>
      <c r="H27" s="273"/>
      <c r="L27" s="93"/>
    </row>
    <row r="28" spans="2:12" s="1" customFormat="1" ht="6.95" customHeight="1">
      <c r="B28" s="34"/>
      <c r="L28" s="34"/>
    </row>
    <row r="29" spans="2:12" s="1" customFormat="1" ht="6.95" customHeight="1">
      <c r="B29" s="34"/>
      <c r="D29" s="52"/>
      <c r="E29" s="52"/>
      <c r="F29" s="52"/>
      <c r="G29" s="52"/>
      <c r="H29" s="52"/>
      <c r="I29" s="52"/>
      <c r="J29" s="52"/>
      <c r="K29" s="52"/>
      <c r="L29" s="34"/>
    </row>
    <row r="30" spans="2:12" s="1" customFormat="1" ht="25.35" customHeight="1">
      <c r="B30" s="34"/>
      <c r="D30" s="94" t="s">
        <v>47</v>
      </c>
      <c r="J30" s="65">
        <f>ROUND(J84, 2)</f>
        <v>0</v>
      </c>
      <c r="L30" s="34"/>
    </row>
    <row r="31" spans="2:12" s="1" customFormat="1" ht="6.95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14.45" customHeight="1">
      <c r="B32" s="34"/>
      <c r="F32" s="37" t="s">
        <v>49</v>
      </c>
      <c r="I32" s="37" t="s">
        <v>48</v>
      </c>
      <c r="J32" s="37" t="s">
        <v>50</v>
      </c>
      <c r="L32" s="34"/>
    </row>
    <row r="33" spans="2:12" s="1" customFormat="1" ht="14.45" customHeight="1">
      <c r="B33" s="34"/>
      <c r="D33" s="54" t="s">
        <v>51</v>
      </c>
      <c r="E33" s="28" t="s">
        <v>52</v>
      </c>
      <c r="F33" s="85">
        <f>ROUND((SUM(BE84:BE129)),  2)</f>
        <v>0</v>
      </c>
      <c r="I33" s="95">
        <v>0.21</v>
      </c>
      <c r="J33" s="85">
        <f>ROUND(((SUM(BE84:BE129))*I33),  2)</f>
        <v>0</v>
      </c>
      <c r="L33" s="34"/>
    </row>
    <row r="34" spans="2:12" s="1" customFormat="1" ht="14.45" customHeight="1">
      <c r="B34" s="34"/>
      <c r="E34" s="28" t="s">
        <v>53</v>
      </c>
      <c r="F34" s="85">
        <f>ROUND((SUM(BF84:BF129)),  2)</f>
        <v>0</v>
      </c>
      <c r="I34" s="95">
        <v>0.12</v>
      </c>
      <c r="J34" s="85">
        <f>ROUND(((SUM(BF84:BF129))*I34),  2)</f>
        <v>0</v>
      </c>
      <c r="L34" s="34"/>
    </row>
    <row r="35" spans="2:12" s="1" customFormat="1" ht="14.45" hidden="1" customHeight="1">
      <c r="B35" s="34"/>
      <c r="E35" s="28" t="s">
        <v>54</v>
      </c>
      <c r="F35" s="85">
        <f>ROUND((SUM(BG84:BG129)),  2)</f>
        <v>0</v>
      </c>
      <c r="I35" s="95">
        <v>0.21</v>
      </c>
      <c r="J35" s="85">
        <f>0</f>
        <v>0</v>
      </c>
      <c r="L35" s="34"/>
    </row>
    <row r="36" spans="2:12" s="1" customFormat="1" ht="14.45" hidden="1" customHeight="1">
      <c r="B36" s="34"/>
      <c r="E36" s="28" t="s">
        <v>55</v>
      </c>
      <c r="F36" s="85">
        <f>ROUND((SUM(BH84:BH129)),  2)</f>
        <v>0</v>
      </c>
      <c r="I36" s="95">
        <v>0.12</v>
      </c>
      <c r="J36" s="85">
        <f>0</f>
        <v>0</v>
      </c>
      <c r="L36" s="34"/>
    </row>
    <row r="37" spans="2:12" s="1" customFormat="1" ht="14.45" hidden="1" customHeight="1">
      <c r="B37" s="34"/>
      <c r="E37" s="28" t="s">
        <v>56</v>
      </c>
      <c r="F37" s="85">
        <f>ROUND((SUM(BI84:BI129)),  2)</f>
        <v>0</v>
      </c>
      <c r="I37" s="95">
        <v>0</v>
      </c>
      <c r="J37" s="85">
        <f>0</f>
        <v>0</v>
      </c>
      <c r="L37" s="34"/>
    </row>
    <row r="38" spans="2:12" s="1" customFormat="1" ht="6.95" customHeight="1">
      <c r="B38" s="34"/>
      <c r="L38" s="34"/>
    </row>
    <row r="39" spans="2:12" s="1" customFormat="1" ht="25.35" customHeight="1">
      <c r="B39" s="34"/>
      <c r="C39" s="96"/>
      <c r="D39" s="97" t="s">
        <v>57</v>
      </c>
      <c r="E39" s="56"/>
      <c r="F39" s="56"/>
      <c r="G39" s="98" t="s">
        <v>58</v>
      </c>
      <c r="H39" s="99" t="s">
        <v>59</v>
      </c>
      <c r="I39" s="56"/>
      <c r="J39" s="100">
        <f>SUM(J30:J37)</f>
        <v>0</v>
      </c>
      <c r="K39" s="101"/>
      <c r="L39" s="34"/>
    </row>
    <row r="40" spans="2:12" s="1" customFormat="1" ht="14.45" customHeight="1"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34"/>
    </row>
    <row r="44" spans="2:12" s="1" customFormat="1" ht="6.95" customHeight="1"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34"/>
    </row>
    <row r="45" spans="2:12" s="1" customFormat="1" ht="24.95" customHeight="1">
      <c r="B45" s="34"/>
      <c r="C45" s="22" t="s">
        <v>116</v>
      </c>
      <c r="L45" s="34"/>
    </row>
    <row r="46" spans="2:12" s="1" customFormat="1" ht="6.95" customHeight="1">
      <c r="B46" s="34"/>
      <c r="L46" s="34"/>
    </row>
    <row r="47" spans="2:12" s="1" customFormat="1" ht="12" customHeight="1">
      <c r="B47" s="34"/>
      <c r="C47" s="28" t="s">
        <v>16</v>
      </c>
      <c r="L47" s="34"/>
    </row>
    <row r="48" spans="2:12" s="1" customFormat="1" ht="26.25" customHeight="1">
      <c r="B48" s="34"/>
      <c r="E48" s="284" t="str">
        <f>E7</f>
        <v>KAPLE SV. PANNY MARIE EINSIEDELNSKÉ A PŘÍSTUPOVÉ SCHODIŠTĚ, OSTROV,STAVEBNÍ ÚPRAVY</v>
      </c>
      <c r="F48" s="285"/>
      <c r="G48" s="285"/>
      <c r="H48" s="285"/>
      <c r="L48" s="34"/>
    </row>
    <row r="49" spans="2:47" s="1" customFormat="1" ht="12" customHeight="1">
      <c r="B49" s="34"/>
      <c r="C49" s="28" t="s">
        <v>112</v>
      </c>
      <c r="L49" s="34"/>
    </row>
    <row r="50" spans="2:47" s="1" customFormat="1" ht="16.5" customHeight="1">
      <c r="B50" s="34"/>
      <c r="E50" s="244" t="str">
        <f>E9</f>
        <v>000 - VON - Vedlější a ostatní náklady stavby</v>
      </c>
      <c r="F50" s="286"/>
      <c r="G50" s="286"/>
      <c r="H50" s="286"/>
      <c r="L50" s="34"/>
    </row>
    <row r="51" spans="2:47" s="1" customFormat="1" ht="6.95" customHeight="1">
      <c r="B51" s="34"/>
      <c r="L51" s="34"/>
    </row>
    <row r="52" spans="2:47" s="1" customFormat="1" ht="12" customHeight="1">
      <c r="B52" s="34"/>
      <c r="C52" s="28" t="s">
        <v>22</v>
      </c>
      <c r="F52" s="26" t="str">
        <f>F12</f>
        <v xml:space="preserve">Staroměstská, bez č.p., p.č. st.52 a p.č. 80/1 </v>
      </c>
      <c r="I52" s="28" t="s">
        <v>24</v>
      </c>
      <c r="J52" s="51" t="str">
        <f>IF(J12="","",J12)</f>
        <v>20. 3. 2025</v>
      </c>
      <c r="L52" s="34"/>
    </row>
    <row r="53" spans="2:47" s="1" customFormat="1" ht="6.95" customHeight="1">
      <c r="B53" s="34"/>
      <c r="L53" s="34"/>
    </row>
    <row r="54" spans="2:47" s="1" customFormat="1" ht="25.7" customHeight="1">
      <c r="B54" s="34"/>
      <c r="C54" s="28" t="s">
        <v>30</v>
      </c>
      <c r="F54" s="26" t="str">
        <f>E15</f>
        <v>Město Ostrov, Jáchymovská 1, 36301 Ostrov</v>
      </c>
      <c r="I54" s="28" t="s">
        <v>38</v>
      </c>
      <c r="J54" s="32" t="str">
        <f>E21</f>
        <v>ATELIER SOUKUP OPL ŠVEHLA, s. r. o.</v>
      </c>
      <c r="L54" s="34"/>
    </row>
    <row r="55" spans="2:47" s="1" customFormat="1" ht="15.2" customHeight="1">
      <c r="B55" s="34"/>
      <c r="C55" s="28" t="s">
        <v>36</v>
      </c>
      <c r="F55" s="26" t="str">
        <f>IF(E18="","",E18)</f>
        <v>Vyplň údaj</v>
      </c>
      <c r="I55" s="28" t="s">
        <v>42</v>
      </c>
      <c r="J55" s="32" t="str">
        <f>E24</f>
        <v>Eva Vopalecká</v>
      </c>
      <c r="L55" s="34"/>
    </row>
    <row r="56" spans="2:47" s="1" customFormat="1" ht="10.35" customHeight="1">
      <c r="B56" s="34"/>
      <c r="L56" s="34"/>
    </row>
    <row r="57" spans="2:47" s="1" customFormat="1" ht="29.25" customHeight="1">
      <c r="B57" s="34"/>
      <c r="C57" s="102" t="s">
        <v>117</v>
      </c>
      <c r="D57" s="96"/>
      <c r="E57" s="96"/>
      <c r="F57" s="96"/>
      <c r="G57" s="96"/>
      <c r="H57" s="96"/>
      <c r="I57" s="96"/>
      <c r="J57" s="103" t="s">
        <v>118</v>
      </c>
      <c r="K57" s="96"/>
      <c r="L57" s="34"/>
    </row>
    <row r="58" spans="2:47" s="1" customFormat="1" ht="10.35" customHeight="1">
      <c r="B58" s="34"/>
      <c r="L58" s="34"/>
    </row>
    <row r="59" spans="2:47" s="1" customFormat="1" ht="22.9" customHeight="1">
      <c r="B59" s="34"/>
      <c r="C59" s="104" t="s">
        <v>79</v>
      </c>
      <c r="J59" s="65">
        <f>J84</f>
        <v>0</v>
      </c>
      <c r="L59" s="34"/>
      <c r="AU59" s="18" t="s">
        <v>119</v>
      </c>
    </row>
    <row r="60" spans="2:47" s="8" customFormat="1" ht="24.95" customHeight="1">
      <c r="B60" s="105"/>
      <c r="D60" s="106" t="s">
        <v>715</v>
      </c>
      <c r="E60" s="107"/>
      <c r="F60" s="107"/>
      <c r="G60" s="107"/>
      <c r="H60" s="107"/>
      <c r="I60" s="107"/>
      <c r="J60" s="108">
        <f>J85</f>
        <v>0</v>
      </c>
      <c r="L60" s="105"/>
    </row>
    <row r="61" spans="2:47" s="9" customFormat="1" ht="19.899999999999999" customHeight="1">
      <c r="B61" s="109"/>
      <c r="D61" s="110" t="s">
        <v>716</v>
      </c>
      <c r="E61" s="111"/>
      <c r="F61" s="111"/>
      <c r="G61" s="111"/>
      <c r="H61" s="111"/>
      <c r="I61" s="111"/>
      <c r="J61" s="112">
        <f>J86</f>
        <v>0</v>
      </c>
      <c r="L61" s="109"/>
    </row>
    <row r="62" spans="2:47" s="9" customFormat="1" ht="19.899999999999999" customHeight="1">
      <c r="B62" s="109"/>
      <c r="D62" s="110" t="s">
        <v>717</v>
      </c>
      <c r="E62" s="111"/>
      <c r="F62" s="111"/>
      <c r="G62" s="111"/>
      <c r="H62" s="111"/>
      <c r="I62" s="111"/>
      <c r="J62" s="112">
        <f>J98</f>
        <v>0</v>
      </c>
      <c r="L62" s="109"/>
    </row>
    <row r="63" spans="2:47" s="9" customFormat="1" ht="19.899999999999999" customHeight="1">
      <c r="B63" s="109"/>
      <c r="D63" s="110" t="s">
        <v>718</v>
      </c>
      <c r="E63" s="111"/>
      <c r="F63" s="111"/>
      <c r="G63" s="111"/>
      <c r="H63" s="111"/>
      <c r="I63" s="111"/>
      <c r="J63" s="112">
        <f>J105</f>
        <v>0</v>
      </c>
      <c r="L63" s="109"/>
    </row>
    <row r="64" spans="2:47" s="9" customFormat="1" ht="19.899999999999999" customHeight="1">
      <c r="B64" s="109"/>
      <c r="D64" s="110" t="s">
        <v>719</v>
      </c>
      <c r="E64" s="111"/>
      <c r="F64" s="111"/>
      <c r="G64" s="111"/>
      <c r="H64" s="111"/>
      <c r="I64" s="111"/>
      <c r="J64" s="112">
        <f>J127</f>
        <v>0</v>
      </c>
      <c r="L64" s="109"/>
    </row>
    <row r="65" spans="2:12" s="1" customFormat="1" ht="21.75" customHeight="1">
      <c r="B65" s="34"/>
      <c r="L65" s="34"/>
    </row>
    <row r="66" spans="2:12" s="1" customFormat="1" ht="6.95" customHeight="1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34"/>
    </row>
    <row r="70" spans="2:12" s="1" customFormat="1" ht="6.95" customHeight="1">
      <c r="B70" s="45"/>
      <c r="C70" s="46"/>
      <c r="D70" s="46"/>
      <c r="E70" s="46"/>
      <c r="F70" s="46"/>
      <c r="G70" s="46"/>
      <c r="H70" s="46"/>
      <c r="I70" s="46"/>
      <c r="J70" s="46"/>
      <c r="K70" s="46"/>
      <c r="L70" s="34"/>
    </row>
    <row r="71" spans="2:12" s="1" customFormat="1" ht="24.95" customHeight="1">
      <c r="B71" s="34"/>
      <c r="C71" s="22" t="s">
        <v>128</v>
      </c>
      <c r="L71" s="34"/>
    </row>
    <row r="72" spans="2:12" s="1" customFormat="1" ht="6.95" customHeight="1">
      <c r="B72" s="34"/>
      <c r="L72" s="34"/>
    </row>
    <row r="73" spans="2:12" s="1" customFormat="1" ht="12" customHeight="1">
      <c r="B73" s="34"/>
      <c r="C73" s="28" t="s">
        <v>16</v>
      </c>
      <c r="L73" s="34"/>
    </row>
    <row r="74" spans="2:12" s="1" customFormat="1" ht="26.25" customHeight="1">
      <c r="B74" s="34"/>
      <c r="E74" s="284" t="str">
        <f>E7</f>
        <v>KAPLE SV. PANNY MARIE EINSIEDELNSKÉ A PŘÍSTUPOVÉ SCHODIŠTĚ, OSTROV,STAVEBNÍ ÚPRAVY</v>
      </c>
      <c r="F74" s="285"/>
      <c r="G74" s="285"/>
      <c r="H74" s="285"/>
      <c r="L74" s="34"/>
    </row>
    <row r="75" spans="2:12" s="1" customFormat="1" ht="12" customHeight="1">
      <c r="B75" s="34"/>
      <c r="C75" s="28" t="s">
        <v>112</v>
      </c>
      <c r="L75" s="34"/>
    </row>
    <row r="76" spans="2:12" s="1" customFormat="1" ht="16.5" customHeight="1">
      <c r="B76" s="34"/>
      <c r="E76" s="244" t="str">
        <f>E9</f>
        <v>000 - VON - Vedlější a ostatní náklady stavby</v>
      </c>
      <c r="F76" s="286"/>
      <c r="G76" s="286"/>
      <c r="H76" s="286"/>
      <c r="L76" s="34"/>
    </row>
    <row r="77" spans="2:12" s="1" customFormat="1" ht="6.95" customHeight="1">
      <c r="B77" s="34"/>
      <c r="L77" s="34"/>
    </row>
    <row r="78" spans="2:12" s="1" customFormat="1" ht="12" customHeight="1">
      <c r="B78" s="34"/>
      <c r="C78" s="28" t="s">
        <v>22</v>
      </c>
      <c r="F78" s="26" t="str">
        <f>F12</f>
        <v xml:space="preserve">Staroměstská, bez č.p., p.č. st.52 a p.č. 80/1 </v>
      </c>
      <c r="I78" s="28" t="s">
        <v>24</v>
      </c>
      <c r="J78" s="51" t="str">
        <f>IF(J12="","",J12)</f>
        <v>20. 3. 2025</v>
      </c>
      <c r="L78" s="34"/>
    </row>
    <row r="79" spans="2:12" s="1" customFormat="1" ht="6.95" customHeight="1">
      <c r="B79" s="34"/>
      <c r="L79" s="34"/>
    </row>
    <row r="80" spans="2:12" s="1" customFormat="1" ht="25.7" customHeight="1">
      <c r="B80" s="34"/>
      <c r="C80" s="28" t="s">
        <v>30</v>
      </c>
      <c r="F80" s="26" t="str">
        <f>E15</f>
        <v>Město Ostrov, Jáchymovská 1, 36301 Ostrov</v>
      </c>
      <c r="I80" s="28" t="s">
        <v>38</v>
      </c>
      <c r="J80" s="32" t="str">
        <f>E21</f>
        <v>ATELIER SOUKUP OPL ŠVEHLA, s. r. o.</v>
      </c>
      <c r="L80" s="34"/>
    </row>
    <row r="81" spans="2:65" s="1" customFormat="1" ht="15.2" customHeight="1">
      <c r="B81" s="34"/>
      <c r="C81" s="28" t="s">
        <v>36</v>
      </c>
      <c r="F81" s="26" t="str">
        <f>IF(E18="","",E18)</f>
        <v>Vyplň údaj</v>
      </c>
      <c r="I81" s="28" t="s">
        <v>42</v>
      </c>
      <c r="J81" s="32" t="str">
        <f>E24</f>
        <v>Eva Vopalecká</v>
      </c>
      <c r="L81" s="34"/>
    </row>
    <row r="82" spans="2:65" s="1" customFormat="1" ht="10.35" customHeight="1">
      <c r="B82" s="34"/>
      <c r="L82" s="34"/>
    </row>
    <row r="83" spans="2:65" s="10" customFormat="1" ht="29.25" customHeight="1">
      <c r="B83" s="113"/>
      <c r="C83" s="114" t="s">
        <v>129</v>
      </c>
      <c r="D83" s="115" t="s">
        <v>66</v>
      </c>
      <c r="E83" s="115" t="s">
        <v>62</v>
      </c>
      <c r="F83" s="115" t="s">
        <v>63</v>
      </c>
      <c r="G83" s="115" t="s">
        <v>130</v>
      </c>
      <c r="H83" s="115" t="s">
        <v>131</v>
      </c>
      <c r="I83" s="115" t="s">
        <v>132</v>
      </c>
      <c r="J83" s="115" t="s">
        <v>118</v>
      </c>
      <c r="K83" s="116" t="s">
        <v>133</v>
      </c>
      <c r="L83" s="113"/>
      <c r="M83" s="58" t="s">
        <v>35</v>
      </c>
      <c r="N83" s="59" t="s">
        <v>51</v>
      </c>
      <c r="O83" s="59" t="s">
        <v>134</v>
      </c>
      <c r="P83" s="59" t="s">
        <v>135</v>
      </c>
      <c r="Q83" s="59" t="s">
        <v>136</v>
      </c>
      <c r="R83" s="59" t="s">
        <v>137</v>
      </c>
      <c r="S83" s="59" t="s">
        <v>138</v>
      </c>
      <c r="T83" s="60" t="s">
        <v>139</v>
      </c>
    </row>
    <row r="84" spans="2:65" s="1" customFormat="1" ht="22.9" customHeight="1">
      <c r="B84" s="34"/>
      <c r="C84" s="63" t="s">
        <v>140</v>
      </c>
      <c r="J84" s="117">
        <f>BK84</f>
        <v>0</v>
      </c>
      <c r="L84" s="34"/>
      <c r="M84" s="61"/>
      <c r="N84" s="52"/>
      <c r="O84" s="52"/>
      <c r="P84" s="118">
        <f>P85</f>
        <v>0</v>
      </c>
      <c r="Q84" s="52"/>
      <c r="R84" s="118">
        <f>R85</f>
        <v>0</v>
      </c>
      <c r="S84" s="52"/>
      <c r="T84" s="119">
        <f>T85</f>
        <v>0</v>
      </c>
      <c r="AT84" s="18" t="s">
        <v>80</v>
      </c>
      <c r="AU84" s="18" t="s">
        <v>119</v>
      </c>
      <c r="BK84" s="120">
        <f>BK85</f>
        <v>0</v>
      </c>
    </row>
    <row r="85" spans="2:65" s="11" customFormat="1" ht="25.9" customHeight="1">
      <c r="B85" s="121"/>
      <c r="D85" s="122" t="s">
        <v>80</v>
      </c>
      <c r="E85" s="123" t="s">
        <v>720</v>
      </c>
      <c r="F85" s="123" t="s">
        <v>721</v>
      </c>
      <c r="I85" s="124"/>
      <c r="J85" s="125">
        <f>BK85</f>
        <v>0</v>
      </c>
      <c r="L85" s="121"/>
      <c r="M85" s="126"/>
      <c r="P85" s="127">
        <f>P86+P98+P105+P127</f>
        <v>0</v>
      </c>
      <c r="R85" s="127">
        <f>R86+R98+R105+R127</f>
        <v>0</v>
      </c>
      <c r="T85" s="128">
        <f>T86+T98+T105+T127</f>
        <v>0</v>
      </c>
      <c r="AR85" s="122" t="s">
        <v>185</v>
      </c>
      <c r="AT85" s="129" t="s">
        <v>80</v>
      </c>
      <c r="AU85" s="129" t="s">
        <v>81</v>
      </c>
      <c r="AY85" s="122" t="s">
        <v>143</v>
      </c>
      <c r="BK85" s="130">
        <f>BK86+BK98+BK105+BK127</f>
        <v>0</v>
      </c>
    </row>
    <row r="86" spans="2:65" s="11" customFormat="1" ht="22.9" customHeight="1">
      <c r="B86" s="121"/>
      <c r="D86" s="122" t="s">
        <v>80</v>
      </c>
      <c r="E86" s="131" t="s">
        <v>722</v>
      </c>
      <c r="F86" s="131" t="s">
        <v>723</v>
      </c>
      <c r="I86" s="124"/>
      <c r="J86" s="132">
        <f>BK86</f>
        <v>0</v>
      </c>
      <c r="L86" s="121"/>
      <c r="M86" s="126"/>
      <c r="P86" s="127">
        <f>SUM(P87:P97)</f>
        <v>0</v>
      </c>
      <c r="R86" s="127">
        <f>SUM(R87:R97)</f>
        <v>0</v>
      </c>
      <c r="T86" s="128">
        <f>SUM(T87:T97)</f>
        <v>0</v>
      </c>
      <c r="AR86" s="122" t="s">
        <v>185</v>
      </c>
      <c r="AT86" s="129" t="s">
        <v>80</v>
      </c>
      <c r="AU86" s="129" t="s">
        <v>88</v>
      </c>
      <c r="AY86" s="122" t="s">
        <v>143</v>
      </c>
      <c r="BK86" s="130">
        <f>SUM(BK87:BK97)</f>
        <v>0</v>
      </c>
    </row>
    <row r="87" spans="2:65" s="1" customFormat="1" ht="16.5" customHeight="1">
      <c r="B87" s="34"/>
      <c r="C87" s="133" t="s">
        <v>88</v>
      </c>
      <c r="D87" s="133" t="s">
        <v>146</v>
      </c>
      <c r="E87" s="134" t="s">
        <v>724</v>
      </c>
      <c r="F87" s="135" t="s">
        <v>725</v>
      </c>
      <c r="G87" s="136" t="s">
        <v>242</v>
      </c>
      <c r="H87" s="137">
        <v>1</v>
      </c>
      <c r="I87" s="138"/>
      <c r="J87" s="139">
        <f>ROUND(I87*H87,2)</f>
        <v>0</v>
      </c>
      <c r="K87" s="135" t="s">
        <v>150</v>
      </c>
      <c r="L87" s="34"/>
      <c r="M87" s="140" t="s">
        <v>35</v>
      </c>
      <c r="N87" s="141" t="s">
        <v>52</v>
      </c>
      <c r="P87" s="142">
        <f>O87*H87</f>
        <v>0</v>
      </c>
      <c r="Q87" s="142">
        <v>0</v>
      </c>
      <c r="R87" s="142">
        <f>Q87*H87</f>
        <v>0</v>
      </c>
      <c r="S87" s="142">
        <v>0</v>
      </c>
      <c r="T87" s="143">
        <f>S87*H87</f>
        <v>0</v>
      </c>
      <c r="AR87" s="144" t="s">
        <v>726</v>
      </c>
      <c r="AT87" s="144" t="s">
        <v>146</v>
      </c>
      <c r="AU87" s="144" t="s">
        <v>90</v>
      </c>
      <c r="AY87" s="18" t="s">
        <v>143</v>
      </c>
      <c r="BE87" s="145">
        <f>IF(N87="základní",J87,0)</f>
        <v>0</v>
      </c>
      <c r="BF87" s="145">
        <f>IF(N87="snížená",J87,0)</f>
        <v>0</v>
      </c>
      <c r="BG87" s="145">
        <f>IF(N87="zákl. přenesená",J87,0)</f>
        <v>0</v>
      </c>
      <c r="BH87" s="145">
        <f>IF(N87="sníž. přenesená",J87,0)</f>
        <v>0</v>
      </c>
      <c r="BI87" s="145">
        <f>IF(N87="nulová",J87,0)</f>
        <v>0</v>
      </c>
      <c r="BJ87" s="18" t="s">
        <v>88</v>
      </c>
      <c r="BK87" s="145">
        <f>ROUND(I87*H87,2)</f>
        <v>0</v>
      </c>
      <c r="BL87" s="18" t="s">
        <v>726</v>
      </c>
      <c r="BM87" s="144" t="s">
        <v>727</v>
      </c>
    </row>
    <row r="88" spans="2:65" s="1" customFormat="1">
      <c r="B88" s="34"/>
      <c r="D88" s="146" t="s">
        <v>153</v>
      </c>
      <c r="F88" s="147" t="s">
        <v>728</v>
      </c>
      <c r="I88" s="148"/>
      <c r="L88" s="34"/>
      <c r="M88" s="149"/>
      <c r="T88" s="55"/>
      <c r="AT88" s="18" t="s">
        <v>153</v>
      </c>
      <c r="AU88" s="18" t="s">
        <v>90</v>
      </c>
    </row>
    <row r="89" spans="2:65" s="1" customFormat="1" ht="16.5" customHeight="1">
      <c r="B89" s="34"/>
      <c r="C89" s="133" t="s">
        <v>90</v>
      </c>
      <c r="D89" s="133" t="s">
        <v>146</v>
      </c>
      <c r="E89" s="134" t="s">
        <v>729</v>
      </c>
      <c r="F89" s="135" t="s">
        <v>730</v>
      </c>
      <c r="G89" s="136" t="s">
        <v>242</v>
      </c>
      <c r="H89" s="137">
        <v>1</v>
      </c>
      <c r="I89" s="138"/>
      <c r="J89" s="139">
        <f>ROUND(I89*H89,2)</f>
        <v>0</v>
      </c>
      <c r="K89" s="135" t="s">
        <v>150</v>
      </c>
      <c r="L89" s="34"/>
      <c r="M89" s="140" t="s">
        <v>35</v>
      </c>
      <c r="N89" s="141" t="s">
        <v>52</v>
      </c>
      <c r="P89" s="142">
        <f>O89*H89</f>
        <v>0</v>
      </c>
      <c r="Q89" s="142">
        <v>0</v>
      </c>
      <c r="R89" s="142">
        <f>Q89*H89</f>
        <v>0</v>
      </c>
      <c r="S89" s="142">
        <v>0</v>
      </c>
      <c r="T89" s="143">
        <f>S89*H89</f>
        <v>0</v>
      </c>
      <c r="AR89" s="144" t="s">
        <v>726</v>
      </c>
      <c r="AT89" s="144" t="s">
        <v>146</v>
      </c>
      <c r="AU89" s="144" t="s">
        <v>90</v>
      </c>
      <c r="AY89" s="18" t="s">
        <v>143</v>
      </c>
      <c r="BE89" s="145">
        <f>IF(N89="základní",J89,0)</f>
        <v>0</v>
      </c>
      <c r="BF89" s="145">
        <f>IF(N89="snížená",J89,0)</f>
        <v>0</v>
      </c>
      <c r="BG89" s="145">
        <f>IF(N89="zákl. přenesená",J89,0)</f>
        <v>0</v>
      </c>
      <c r="BH89" s="145">
        <f>IF(N89="sníž. přenesená",J89,0)</f>
        <v>0</v>
      </c>
      <c r="BI89" s="145">
        <f>IF(N89="nulová",J89,0)</f>
        <v>0</v>
      </c>
      <c r="BJ89" s="18" t="s">
        <v>88</v>
      </c>
      <c r="BK89" s="145">
        <f>ROUND(I89*H89,2)</f>
        <v>0</v>
      </c>
      <c r="BL89" s="18" t="s">
        <v>726</v>
      </c>
      <c r="BM89" s="144" t="s">
        <v>731</v>
      </c>
    </row>
    <row r="90" spans="2:65" s="1" customFormat="1">
      <c r="B90" s="34"/>
      <c r="D90" s="146" t="s">
        <v>153</v>
      </c>
      <c r="F90" s="147" t="s">
        <v>732</v>
      </c>
      <c r="I90" s="148"/>
      <c r="L90" s="34"/>
      <c r="M90" s="149"/>
      <c r="T90" s="55"/>
      <c r="AT90" s="18" t="s">
        <v>153</v>
      </c>
      <c r="AU90" s="18" t="s">
        <v>90</v>
      </c>
    </row>
    <row r="91" spans="2:65" s="1" customFormat="1" ht="16.5" customHeight="1">
      <c r="B91" s="34"/>
      <c r="C91" s="133" t="s">
        <v>174</v>
      </c>
      <c r="D91" s="133" t="s">
        <v>146</v>
      </c>
      <c r="E91" s="134" t="s">
        <v>733</v>
      </c>
      <c r="F91" s="135" t="s">
        <v>734</v>
      </c>
      <c r="G91" s="136" t="s">
        <v>242</v>
      </c>
      <c r="H91" s="137">
        <v>1</v>
      </c>
      <c r="I91" s="138"/>
      <c r="J91" s="139">
        <f>ROUND(I91*H91,2)</f>
        <v>0</v>
      </c>
      <c r="K91" s="135" t="s">
        <v>150</v>
      </c>
      <c r="L91" s="34"/>
      <c r="M91" s="140" t="s">
        <v>35</v>
      </c>
      <c r="N91" s="141" t="s">
        <v>52</v>
      </c>
      <c r="P91" s="142">
        <f>O91*H91</f>
        <v>0</v>
      </c>
      <c r="Q91" s="142">
        <v>0</v>
      </c>
      <c r="R91" s="142">
        <f>Q91*H91</f>
        <v>0</v>
      </c>
      <c r="S91" s="142">
        <v>0</v>
      </c>
      <c r="T91" s="143">
        <f>S91*H91</f>
        <v>0</v>
      </c>
      <c r="AR91" s="144" t="s">
        <v>726</v>
      </c>
      <c r="AT91" s="144" t="s">
        <v>146</v>
      </c>
      <c r="AU91" s="144" t="s">
        <v>90</v>
      </c>
      <c r="AY91" s="18" t="s">
        <v>143</v>
      </c>
      <c r="BE91" s="145">
        <f>IF(N91="základní",J91,0)</f>
        <v>0</v>
      </c>
      <c r="BF91" s="145">
        <f>IF(N91="snížená",J91,0)</f>
        <v>0</v>
      </c>
      <c r="BG91" s="145">
        <f>IF(N91="zákl. přenesená",J91,0)</f>
        <v>0</v>
      </c>
      <c r="BH91" s="145">
        <f>IF(N91="sníž. přenesená",J91,0)</f>
        <v>0</v>
      </c>
      <c r="BI91" s="145">
        <f>IF(N91="nulová",J91,0)</f>
        <v>0</v>
      </c>
      <c r="BJ91" s="18" t="s">
        <v>88</v>
      </c>
      <c r="BK91" s="145">
        <f>ROUND(I91*H91,2)</f>
        <v>0</v>
      </c>
      <c r="BL91" s="18" t="s">
        <v>726</v>
      </c>
      <c r="BM91" s="144" t="s">
        <v>735</v>
      </c>
    </row>
    <row r="92" spans="2:65" s="1" customFormat="1">
      <c r="B92" s="34"/>
      <c r="D92" s="146" t="s">
        <v>153</v>
      </c>
      <c r="F92" s="147" t="s">
        <v>736</v>
      </c>
      <c r="I92" s="148"/>
      <c r="L92" s="34"/>
      <c r="M92" s="149"/>
      <c r="T92" s="55"/>
      <c r="AT92" s="18" t="s">
        <v>153</v>
      </c>
      <c r="AU92" s="18" t="s">
        <v>90</v>
      </c>
    </row>
    <row r="93" spans="2:65" s="1" customFormat="1" ht="16.5" customHeight="1">
      <c r="B93" s="34"/>
      <c r="C93" s="133" t="s">
        <v>151</v>
      </c>
      <c r="D93" s="133" t="s">
        <v>146</v>
      </c>
      <c r="E93" s="134" t="s">
        <v>737</v>
      </c>
      <c r="F93" s="135" t="s">
        <v>738</v>
      </c>
      <c r="G93" s="136" t="s">
        <v>242</v>
      </c>
      <c r="H93" s="137">
        <v>1</v>
      </c>
      <c r="I93" s="138"/>
      <c r="J93" s="139">
        <f>ROUND(I93*H93,2)</f>
        <v>0</v>
      </c>
      <c r="K93" s="135" t="s">
        <v>35</v>
      </c>
      <c r="L93" s="34"/>
      <c r="M93" s="140" t="s">
        <v>35</v>
      </c>
      <c r="N93" s="141" t="s">
        <v>52</v>
      </c>
      <c r="P93" s="142">
        <f>O93*H93</f>
        <v>0</v>
      </c>
      <c r="Q93" s="142">
        <v>0</v>
      </c>
      <c r="R93" s="142">
        <f>Q93*H93</f>
        <v>0</v>
      </c>
      <c r="S93" s="142">
        <v>0</v>
      </c>
      <c r="T93" s="143">
        <f>S93*H93</f>
        <v>0</v>
      </c>
      <c r="AR93" s="144" t="s">
        <v>726</v>
      </c>
      <c r="AT93" s="144" t="s">
        <v>146</v>
      </c>
      <c r="AU93" s="144" t="s">
        <v>90</v>
      </c>
      <c r="AY93" s="18" t="s">
        <v>143</v>
      </c>
      <c r="BE93" s="145">
        <f>IF(N93="základní",J93,0)</f>
        <v>0</v>
      </c>
      <c r="BF93" s="145">
        <f>IF(N93="snížená",J93,0)</f>
        <v>0</v>
      </c>
      <c r="BG93" s="145">
        <f>IF(N93="zákl. přenesená",J93,0)</f>
        <v>0</v>
      </c>
      <c r="BH93" s="145">
        <f>IF(N93="sníž. přenesená",J93,0)</f>
        <v>0</v>
      </c>
      <c r="BI93" s="145">
        <f>IF(N93="nulová",J93,0)</f>
        <v>0</v>
      </c>
      <c r="BJ93" s="18" t="s">
        <v>88</v>
      </c>
      <c r="BK93" s="145">
        <f>ROUND(I93*H93,2)</f>
        <v>0</v>
      </c>
      <c r="BL93" s="18" t="s">
        <v>726</v>
      </c>
      <c r="BM93" s="144" t="s">
        <v>739</v>
      </c>
    </row>
    <row r="94" spans="2:65" s="1" customFormat="1" ht="16.5" customHeight="1">
      <c r="B94" s="34"/>
      <c r="C94" s="133" t="s">
        <v>185</v>
      </c>
      <c r="D94" s="133" t="s">
        <v>146</v>
      </c>
      <c r="E94" s="134" t="s">
        <v>740</v>
      </c>
      <c r="F94" s="135" t="s">
        <v>741</v>
      </c>
      <c r="G94" s="136" t="s">
        <v>242</v>
      </c>
      <c r="H94" s="137">
        <v>1</v>
      </c>
      <c r="I94" s="138"/>
      <c r="J94" s="139">
        <f>ROUND(I94*H94,2)</f>
        <v>0</v>
      </c>
      <c r="K94" s="135" t="s">
        <v>150</v>
      </c>
      <c r="L94" s="34"/>
      <c r="M94" s="140" t="s">
        <v>35</v>
      </c>
      <c r="N94" s="141" t="s">
        <v>52</v>
      </c>
      <c r="P94" s="142">
        <f>O94*H94</f>
        <v>0</v>
      </c>
      <c r="Q94" s="142">
        <v>0</v>
      </c>
      <c r="R94" s="142">
        <f>Q94*H94</f>
        <v>0</v>
      </c>
      <c r="S94" s="142">
        <v>0</v>
      </c>
      <c r="T94" s="143">
        <f>S94*H94</f>
        <v>0</v>
      </c>
      <c r="AR94" s="144" t="s">
        <v>726</v>
      </c>
      <c r="AT94" s="144" t="s">
        <v>146</v>
      </c>
      <c r="AU94" s="144" t="s">
        <v>90</v>
      </c>
      <c r="AY94" s="18" t="s">
        <v>143</v>
      </c>
      <c r="BE94" s="145">
        <f>IF(N94="základní",J94,0)</f>
        <v>0</v>
      </c>
      <c r="BF94" s="145">
        <f>IF(N94="snížená",J94,0)</f>
        <v>0</v>
      </c>
      <c r="BG94" s="145">
        <f>IF(N94="zákl. přenesená",J94,0)</f>
        <v>0</v>
      </c>
      <c r="BH94" s="145">
        <f>IF(N94="sníž. přenesená",J94,0)</f>
        <v>0</v>
      </c>
      <c r="BI94" s="145">
        <f>IF(N94="nulová",J94,0)</f>
        <v>0</v>
      </c>
      <c r="BJ94" s="18" t="s">
        <v>88</v>
      </c>
      <c r="BK94" s="145">
        <f>ROUND(I94*H94,2)</f>
        <v>0</v>
      </c>
      <c r="BL94" s="18" t="s">
        <v>726</v>
      </c>
      <c r="BM94" s="144" t="s">
        <v>742</v>
      </c>
    </row>
    <row r="95" spans="2:65" s="1" customFormat="1">
      <c r="B95" s="34"/>
      <c r="D95" s="146" t="s">
        <v>153</v>
      </c>
      <c r="F95" s="147" t="s">
        <v>743</v>
      </c>
      <c r="I95" s="148"/>
      <c r="L95" s="34"/>
      <c r="M95" s="149"/>
      <c r="T95" s="55"/>
      <c r="AT95" s="18" t="s">
        <v>153</v>
      </c>
      <c r="AU95" s="18" t="s">
        <v>90</v>
      </c>
    </row>
    <row r="96" spans="2:65" s="1" customFormat="1" ht="16.5" customHeight="1">
      <c r="B96" s="34"/>
      <c r="C96" s="133" t="s">
        <v>144</v>
      </c>
      <c r="D96" s="133" t="s">
        <v>146</v>
      </c>
      <c r="E96" s="134" t="s">
        <v>744</v>
      </c>
      <c r="F96" s="135" t="s">
        <v>745</v>
      </c>
      <c r="G96" s="136" t="s">
        <v>242</v>
      </c>
      <c r="H96" s="137">
        <v>1</v>
      </c>
      <c r="I96" s="138"/>
      <c r="J96" s="139">
        <f>ROUND(I96*H96,2)</f>
        <v>0</v>
      </c>
      <c r="K96" s="135" t="s">
        <v>150</v>
      </c>
      <c r="L96" s="34"/>
      <c r="M96" s="140" t="s">
        <v>35</v>
      </c>
      <c r="N96" s="141" t="s">
        <v>52</v>
      </c>
      <c r="P96" s="142">
        <f>O96*H96</f>
        <v>0</v>
      </c>
      <c r="Q96" s="142">
        <v>0</v>
      </c>
      <c r="R96" s="142">
        <f>Q96*H96</f>
        <v>0</v>
      </c>
      <c r="S96" s="142">
        <v>0</v>
      </c>
      <c r="T96" s="143">
        <f>S96*H96</f>
        <v>0</v>
      </c>
      <c r="AR96" s="144" t="s">
        <v>726</v>
      </c>
      <c r="AT96" s="144" t="s">
        <v>146</v>
      </c>
      <c r="AU96" s="144" t="s">
        <v>90</v>
      </c>
      <c r="AY96" s="18" t="s">
        <v>143</v>
      </c>
      <c r="BE96" s="145">
        <f>IF(N96="základní",J96,0)</f>
        <v>0</v>
      </c>
      <c r="BF96" s="145">
        <f>IF(N96="snížená",J96,0)</f>
        <v>0</v>
      </c>
      <c r="BG96" s="145">
        <f>IF(N96="zákl. přenesená",J96,0)</f>
        <v>0</v>
      </c>
      <c r="BH96" s="145">
        <f>IF(N96="sníž. přenesená",J96,0)</f>
        <v>0</v>
      </c>
      <c r="BI96" s="145">
        <f>IF(N96="nulová",J96,0)</f>
        <v>0</v>
      </c>
      <c r="BJ96" s="18" t="s">
        <v>88</v>
      </c>
      <c r="BK96" s="145">
        <f>ROUND(I96*H96,2)</f>
        <v>0</v>
      </c>
      <c r="BL96" s="18" t="s">
        <v>726</v>
      </c>
      <c r="BM96" s="144" t="s">
        <v>746</v>
      </c>
    </row>
    <row r="97" spans="2:65" s="1" customFormat="1">
      <c r="B97" s="34"/>
      <c r="D97" s="146" t="s">
        <v>153</v>
      </c>
      <c r="F97" s="147" t="s">
        <v>747</v>
      </c>
      <c r="I97" s="148"/>
      <c r="L97" s="34"/>
      <c r="M97" s="149"/>
      <c r="T97" s="55"/>
      <c r="AT97" s="18" t="s">
        <v>153</v>
      </c>
      <c r="AU97" s="18" t="s">
        <v>90</v>
      </c>
    </row>
    <row r="98" spans="2:65" s="11" customFormat="1" ht="22.9" customHeight="1">
      <c r="B98" s="121"/>
      <c r="D98" s="122" t="s">
        <v>80</v>
      </c>
      <c r="E98" s="131" t="s">
        <v>748</v>
      </c>
      <c r="F98" s="131" t="s">
        <v>749</v>
      </c>
      <c r="I98" s="124"/>
      <c r="J98" s="132">
        <f>BK98</f>
        <v>0</v>
      </c>
      <c r="L98" s="121"/>
      <c r="M98" s="126"/>
      <c r="P98" s="127">
        <f>SUM(P99:P104)</f>
        <v>0</v>
      </c>
      <c r="R98" s="127">
        <f>SUM(R99:R104)</f>
        <v>0</v>
      </c>
      <c r="T98" s="128">
        <f>SUM(T99:T104)</f>
        <v>0</v>
      </c>
      <c r="AR98" s="122" t="s">
        <v>185</v>
      </c>
      <c r="AT98" s="129" t="s">
        <v>80</v>
      </c>
      <c r="AU98" s="129" t="s">
        <v>88</v>
      </c>
      <c r="AY98" s="122" t="s">
        <v>143</v>
      </c>
      <c r="BK98" s="130">
        <f>SUM(BK99:BK104)</f>
        <v>0</v>
      </c>
    </row>
    <row r="99" spans="2:65" s="1" customFormat="1" ht="16.5" customHeight="1">
      <c r="B99" s="34"/>
      <c r="C99" s="133" t="s">
        <v>198</v>
      </c>
      <c r="D99" s="133" t="s">
        <v>146</v>
      </c>
      <c r="E99" s="134" t="s">
        <v>750</v>
      </c>
      <c r="F99" s="135" t="s">
        <v>749</v>
      </c>
      <c r="G99" s="136" t="s">
        <v>242</v>
      </c>
      <c r="H99" s="137">
        <v>1</v>
      </c>
      <c r="I99" s="138"/>
      <c r="J99" s="139">
        <f>ROUND(I99*H99,2)</f>
        <v>0</v>
      </c>
      <c r="K99" s="135" t="s">
        <v>150</v>
      </c>
      <c r="L99" s="34"/>
      <c r="M99" s="140" t="s">
        <v>35</v>
      </c>
      <c r="N99" s="141" t="s">
        <v>52</v>
      </c>
      <c r="P99" s="142">
        <f>O99*H99</f>
        <v>0</v>
      </c>
      <c r="Q99" s="142">
        <v>0</v>
      </c>
      <c r="R99" s="142">
        <f>Q99*H99</f>
        <v>0</v>
      </c>
      <c r="S99" s="142">
        <v>0</v>
      </c>
      <c r="T99" s="143">
        <f>S99*H99</f>
        <v>0</v>
      </c>
      <c r="AR99" s="144" t="s">
        <v>726</v>
      </c>
      <c r="AT99" s="144" t="s">
        <v>146</v>
      </c>
      <c r="AU99" s="144" t="s">
        <v>90</v>
      </c>
      <c r="AY99" s="18" t="s">
        <v>143</v>
      </c>
      <c r="BE99" s="145">
        <f>IF(N99="základní",J99,0)</f>
        <v>0</v>
      </c>
      <c r="BF99" s="145">
        <f>IF(N99="snížená",J99,0)</f>
        <v>0</v>
      </c>
      <c r="BG99" s="145">
        <f>IF(N99="zákl. přenesená",J99,0)</f>
        <v>0</v>
      </c>
      <c r="BH99" s="145">
        <f>IF(N99="sníž. přenesená",J99,0)</f>
        <v>0</v>
      </c>
      <c r="BI99" s="145">
        <f>IF(N99="nulová",J99,0)</f>
        <v>0</v>
      </c>
      <c r="BJ99" s="18" t="s">
        <v>88</v>
      </c>
      <c r="BK99" s="145">
        <f>ROUND(I99*H99,2)</f>
        <v>0</v>
      </c>
      <c r="BL99" s="18" t="s">
        <v>726</v>
      </c>
      <c r="BM99" s="144" t="s">
        <v>751</v>
      </c>
    </row>
    <row r="100" spans="2:65" s="1" customFormat="1">
      <c r="B100" s="34"/>
      <c r="D100" s="146" t="s">
        <v>153</v>
      </c>
      <c r="F100" s="147" t="s">
        <v>752</v>
      </c>
      <c r="I100" s="148"/>
      <c r="L100" s="34"/>
      <c r="M100" s="149"/>
      <c r="T100" s="55"/>
      <c r="AT100" s="18" t="s">
        <v>153</v>
      </c>
      <c r="AU100" s="18" t="s">
        <v>90</v>
      </c>
    </row>
    <row r="101" spans="2:65" s="1" customFormat="1" ht="16.5" customHeight="1">
      <c r="B101" s="34"/>
      <c r="C101" s="133" t="s">
        <v>204</v>
      </c>
      <c r="D101" s="133" t="s">
        <v>146</v>
      </c>
      <c r="E101" s="134" t="s">
        <v>753</v>
      </c>
      <c r="F101" s="135" t="s">
        <v>754</v>
      </c>
      <c r="G101" s="136" t="s">
        <v>242</v>
      </c>
      <c r="H101" s="137">
        <v>1</v>
      </c>
      <c r="I101" s="138"/>
      <c r="J101" s="139">
        <f>ROUND(I101*H101,2)</f>
        <v>0</v>
      </c>
      <c r="K101" s="135" t="s">
        <v>150</v>
      </c>
      <c r="L101" s="34"/>
      <c r="M101" s="140" t="s">
        <v>35</v>
      </c>
      <c r="N101" s="141" t="s">
        <v>52</v>
      </c>
      <c r="P101" s="142">
        <f>O101*H101</f>
        <v>0</v>
      </c>
      <c r="Q101" s="142">
        <v>0</v>
      </c>
      <c r="R101" s="142">
        <f>Q101*H101</f>
        <v>0</v>
      </c>
      <c r="S101" s="142">
        <v>0</v>
      </c>
      <c r="T101" s="143">
        <f>S101*H101</f>
        <v>0</v>
      </c>
      <c r="AR101" s="144" t="s">
        <v>726</v>
      </c>
      <c r="AT101" s="144" t="s">
        <v>146</v>
      </c>
      <c r="AU101" s="144" t="s">
        <v>90</v>
      </c>
      <c r="AY101" s="18" t="s">
        <v>143</v>
      </c>
      <c r="BE101" s="145">
        <f>IF(N101="základní",J101,0)</f>
        <v>0</v>
      </c>
      <c r="BF101" s="145">
        <f>IF(N101="snížená",J101,0)</f>
        <v>0</v>
      </c>
      <c r="BG101" s="145">
        <f>IF(N101="zákl. přenesená",J101,0)</f>
        <v>0</v>
      </c>
      <c r="BH101" s="145">
        <f>IF(N101="sníž. přenesená",J101,0)</f>
        <v>0</v>
      </c>
      <c r="BI101" s="145">
        <f>IF(N101="nulová",J101,0)</f>
        <v>0</v>
      </c>
      <c r="BJ101" s="18" t="s">
        <v>88</v>
      </c>
      <c r="BK101" s="145">
        <f>ROUND(I101*H101,2)</f>
        <v>0</v>
      </c>
      <c r="BL101" s="18" t="s">
        <v>726</v>
      </c>
      <c r="BM101" s="144" t="s">
        <v>755</v>
      </c>
    </row>
    <row r="102" spans="2:65" s="1" customFormat="1">
      <c r="B102" s="34"/>
      <c r="D102" s="146" t="s">
        <v>153</v>
      </c>
      <c r="F102" s="147" t="s">
        <v>756</v>
      </c>
      <c r="I102" s="148"/>
      <c r="L102" s="34"/>
      <c r="M102" s="149"/>
      <c r="T102" s="55"/>
      <c r="AT102" s="18" t="s">
        <v>153</v>
      </c>
      <c r="AU102" s="18" t="s">
        <v>90</v>
      </c>
    </row>
    <row r="103" spans="2:65" s="1" customFormat="1" ht="16.5" customHeight="1">
      <c r="B103" s="34"/>
      <c r="C103" s="133" t="s">
        <v>168</v>
      </c>
      <c r="D103" s="133" t="s">
        <v>146</v>
      </c>
      <c r="E103" s="134" t="s">
        <v>757</v>
      </c>
      <c r="F103" s="135" t="s">
        <v>758</v>
      </c>
      <c r="G103" s="136" t="s">
        <v>242</v>
      </c>
      <c r="H103" s="137">
        <v>1</v>
      </c>
      <c r="I103" s="138"/>
      <c r="J103" s="139">
        <f>ROUND(I103*H103,2)</f>
        <v>0</v>
      </c>
      <c r="K103" s="135" t="s">
        <v>150</v>
      </c>
      <c r="L103" s="34"/>
      <c r="M103" s="140" t="s">
        <v>35</v>
      </c>
      <c r="N103" s="141" t="s">
        <v>52</v>
      </c>
      <c r="P103" s="142">
        <f>O103*H103</f>
        <v>0</v>
      </c>
      <c r="Q103" s="142">
        <v>0</v>
      </c>
      <c r="R103" s="142">
        <f>Q103*H103</f>
        <v>0</v>
      </c>
      <c r="S103" s="142">
        <v>0</v>
      </c>
      <c r="T103" s="143">
        <f>S103*H103</f>
        <v>0</v>
      </c>
      <c r="AR103" s="144" t="s">
        <v>726</v>
      </c>
      <c r="AT103" s="144" t="s">
        <v>146</v>
      </c>
      <c r="AU103" s="144" t="s">
        <v>90</v>
      </c>
      <c r="AY103" s="18" t="s">
        <v>143</v>
      </c>
      <c r="BE103" s="145">
        <f>IF(N103="základní",J103,0)</f>
        <v>0</v>
      </c>
      <c r="BF103" s="145">
        <f>IF(N103="snížená",J103,0)</f>
        <v>0</v>
      </c>
      <c r="BG103" s="145">
        <f>IF(N103="zákl. přenesená",J103,0)</f>
        <v>0</v>
      </c>
      <c r="BH103" s="145">
        <f>IF(N103="sníž. přenesená",J103,0)</f>
        <v>0</v>
      </c>
      <c r="BI103" s="145">
        <f>IF(N103="nulová",J103,0)</f>
        <v>0</v>
      </c>
      <c r="BJ103" s="18" t="s">
        <v>88</v>
      </c>
      <c r="BK103" s="145">
        <f>ROUND(I103*H103,2)</f>
        <v>0</v>
      </c>
      <c r="BL103" s="18" t="s">
        <v>726</v>
      </c>
      <c r="BM103" s="144" t="s">
        <v>759</v>
      </c>
    </row>
    <row r="104" spans="2:65" s="1" customFormat="1">
      <c r="B104" s="34"/>
      <c r="D104" s="146" t="s">
        <v>153</v>
      </c>
      <c r="F104" s="147" t="s">
        <v>760</v>
      </c>
      <c r="I104" s="148"/>
      <c r="L104" s="34"/>
      <c r="M104" s="149"/>
      <c r="T104" s="55"/>
      <c r="AT104" s="18" t="s">
        <v>153</v>
      </c>
      <c r="AU104" s="18" t="s">
        <v>90</v>
      </c>
    </row>
    <row r="105" spans="2:65" s="11" customFormat="1" ht="22.9" customHeight="1">
      <c r="B105" s="121"/>
      <c r="D105" s="122" t="s">
        <v>80</v>
      </c>
      <c r="E105" s="131" t="s">
        <v>761</v>
      </c>
      <c r="F105" s="131" t="s">
        <v>762</v>
      </c>
      <c r="I105" s="124"/>
      <c r="J105" s="132">
        <f>BK105</f>
        <v>0</v>
      </c>
      <c r="L105" s="121"/>
      <c r="M105" s="126"/>
      <c r="P105" s="127">
        <f>SUM(P106:P126)</f>
        <v>0</v>
      </c>
      <c r="R105" s="127">
        <f>SUM(R106:R126)</f>
        <v>0</v>
      </c>
      <c r="T105" s="128">
        <f>SUM(T106:T126)</f>
        <v>0</v>
      </c>
      <c r="AR105" s="122" t="s">
        <v>185</v>
      </c>
      <c r="AT105" s="129" t="s">
        <v>80</v>
      </c>
      <c r="AU105" s="129" t="s">
        <v>88</v>
      </c>
      <c r="AY105" s="122" t="s">
        <v>143</v>
      </c>
      <c r="BK105" s="130">
        <f>SUM(BK106:BK126)</f>
        <v>0</v>
      </c>
    </row>
    <row r="106" spans="2:65" s="1" customFormat="1" ht="16.5" customHeight="1">
      <c r="B106" s="34"/>
      <c r="C106" s="133" t="s">
        <v>214</v>
      </c>
      <c r="D106" s="133" t="s">
        <v>146</v>
      </c>
      <c r="E106" s="134" t="s">
        <v>763</v>
      </c>
      <c r="F106" s="135" t="s">
        <v>764</v>
      </c>
      <c r="G106" s="136" t="s">
        <v>242</v>
      </c>
      <c r="H106" s="137">
        <v>1</v>
      </c>
      <c r="I106" s="138"/>
      <c r="J106" s="139">
        <f>ROUND(I106*H106,2)</f>
        <v>0</v>
      </c>
      <c r="K106" s="135" t="s">
        <v>150</v>
      </c>
      <c r="L106" s="34"/>
      <c r="M106" s="140" t="s">
        <v>35</v>
      </c>
      <c r="N106" s="141" t="s">
        <v>52</v>
      </c>
      <c r="P106" s="142">
        <f>O106*H106</f>
        <v>0</v>
      </c>
      <c r="Q106" s="142">
        <v>0</v>
      </c>
      <c r="R106" s="142">
        <f>Q106*H106</f>
        <v>0</v>
      </c>
      <c r="S106" s="142">
        <v>0</v>
      </c>
      <c r="T106" s="143">
        <f>S106*H106</f>
        <v>0</v>
      </c>
      <c r="AR106" s="144" t="s">
        <v>726</v>
      </c>
      <c r="AT106" s="144" t="s">
        <v>146</v>
      </c>
      <c r="AU106" s="144" t="s">
        <v>90</v>
      </c>
      <c r="AY106" s="18" t="s">
        <v>143</v>
      </c>
      <c r="BE106" s="145">
        <f>IF(N106="základní",J106,0)</f>
        <v>0</v>
      </c>
      <c r="BF106" s="145">
        <f>IF(N106="snížená",J106,0)</f>
        <v>0</v>
      </c>
      <c r="BG106" s="145">
        <f>IF(N106="zákl. přenesená",J106,0)</f>
        <v>0</v>
      </c>
      <c r="BH106" s="145">
        <f>IF(N106="sníž. přenesená",J106,0)</f>
        <v>0</v>
      </c>
      <c r="BI106" s="145">
        <f>IF(N106="nulová",J106,0)</f>
        <v>0</v>
      </c>
      <c r="BJ106" s="18" t="s">
        <v>88</v>
      </c>
      <c r="BK106" s="145">
        <f>ROUND(I106*H106,2)</f>
        <v>0</v>
      </c>
      <c r="BL106" s="18" t="s">
        <v>726</v>
      </c>
      <c r="BM106" s="144" t="s">
        <v>765</v>
      </c>
    </row>
    <row r="107" spans="2:65" s="1" customFormat="1">
      <c r="B107" s="34"/>
      <c r="D107" s="146" t="s">
        <v>153</v>
      </c>
      <c r="F107" s="147" t="s">
        <v>766</v>
      </c>
      <c r="I107" s="148"/>
      <c r="L107" s="34"/>
      <c r="M107" s="149"/>
      <c r="T107" s="55"/>
      <c r="AT107" s="18" t="s">
        <v>153</v>
      </c>
      <c r="AU107" s="18" t="s">
        <v>90</v>
      </c>
    </row>
    <row r="108" spans="2:65" s="1" customFormat="1" ht="16.5" customHeight="1">
      <c r="B108" s="34"/>
      <c r="C108" s="133" t="s">
        <v>221</v>
      </c>
      <c r="D108" s="133" t="s">
        <v>146</v>
      </c>
      <c r="E108" s="134" t="s">
        <v>767</v>
      </c>
      <c r="F108" s="135" t="s">
        <v>768</v>
      </c>
      <c r="G108" s="136" t="s">
        <v>242</v>
      </c>
      <c r="H108" s="137">
        <v>1</v>
      </c>
      <c r="I108" s="138"/>
      <c r="J108" s="139">
        <f>ROUND(I108*H108,2)</f>
        <v>0</v>
      </c>
      <c r="K108" s="135" t="s">
        <v>150</v>
      </c>
      <c r="L108" s="34"/>
      <c r="M108" s="140" t="s">
        <v>35</v>
      </c>
      <c r="N108" s="141" t="s">
        <v>52</v>
      </c>
      <c r="P108" s="142">
        <f>O108*H108</f>
        <v>0</v>
      </c>
      <c r="Q108" s="142">
        <v>0</v>
      </c>
      <c r="R108" s="142">
        <f>Q108*H108</f>
        <v>0</v>
      </c>
      <c r="S108" s="142">
        <v>0</v>
      </c>
      <c r="T108" s="143">
        <f>S108*H108</f>
        <v>0</v>
      </c>
      <c r="AR108" s="144" t="s">
        <v>726</v>
      </c>
      <c r="AT108" s="144" t="s">
        <v>146</v>
      </c>
      <c r="AU108" s="144" t="s">
        <v>90</v>
      </c>
      <c r="AY108" s="18" t="s">
        <v>143</v>
      </c>
      <c r="BE108" s="145">
        <f>IF(N108="základní",J108,0)</f>
        <v>0</v>
      </c>
      <c r="BF108" s="145">
        <f>IF(N108="snížená",J108,0)</f>
        <v>0</v>
      </c>
      <c r="BG108" s="145">
        <f>IF(N108="zákl. přenesená",J108,0)</f>
        <v>0</v>
      </c>
      <c r="BH108" s="145">
        <f>IF(N108="sníž. přenesená",J108,0)</f>
        <v>0</v>
      </c>
      <c r="BI108" s="145">
        <f>IF(N108="nulová",J108,0)</f>
        <v>0</v>
      </c>
      <c r="BJ108" s="18" t="s">
        <v>88</v>
      </c>
      <c r="BK108" s="145">
        <f>ROUND(I108*H108,2)</f>
        <v>0</v>
      </c>
      <c r="BL108" s="18" t="s">
        <v>726</v>
      </c>
      <c r="BM108" s="144" t="s">
        <v>769</v>
      </c>
    </row>
    <row r="109" spans="2:65" s="1" customFormat="1">
      <c r="B109" s="34"/>
      <c r="D109" s="146" t="s">
        <v>153</v>
      </c>
      <c r="F109" s="147" t="s">
        <v>770</v>
      </c>
      <c r="I109" s="148"/>
      <c r="L109" s="34"/>
      <c r="M109" s="149"/>
      <c r="T109" s="55"/>
      <c r="AT109" s="18" t="s">
        <v>153</v>
      </c>
      <c r="AU109" s="18" t="s">
        <v>90</v>
      </c>
    </row>
    <row r="110" spans="2:65" s="1" customFormat="1" ht="16.5" customHeight="1">
      <c r="B110" s="34"/>
      <c r="C110" s="133" t="s">
        <v>8</v>
      </c>
      <c r="D110" s="133" t="s">
        <v>146</v>
      </c>
      <c r="E110" s="134" t="s">
        <v>771</v>
      </c>
      <c r="F110" s="135" t="s">
        <v>772</v>
      </c>
      <c r="G110" s="136" t="s">
        <v>242</v>
      </c>
      <c r="H110" s="137">
        <v>1</v>
      </c>
      <c r="I110" s="138"/>
      <c r="J110" s="139">
        <f>ROUND(I110*H110,2)</f>
        <v>0</v>
      </c>
      <c r="K110" s="135" t="s">
        <v>150</v>
      </c>
      <c r="L110" s="34"/>
      <c r="M110" s="140" t="s">
        <v>35</v>
      </c>
      <c r="N110" s="141" t="s">
        <v>52</v>
      </c>
      <c r="P110" s="142">
        <f>O110*H110</f>
        <v>0</v>
      </c>
      <c r="Q110" s="142">
        <v>0</v>
      </c>
      <c r="R110" s="142">
        <f>Q110*H110</f>
        <v>0</v>
      </c>
      <c r="S110" s="142">
        <v>0</v>
      </c>
      <c r="T110" s="143">
        <f>S110*H110</f>
        <v>0</v>
      </c>
      <c r="AR110" s="144" t="s">
        <v>726</v>
      </c>
      <c r="AT110" s="144" t="s">
        <v>146</v>
      </c>
      <c r="AU110" s="144" t="s">
        <v>90</v>
      </c>
      <c r="AY110" s="18" t="s">
        <v>143</v>
      </c>
      <c r="BE110" s="145">
        <f>IF(N110="základní",J110,0)</f>
        <v>0</v>
      </c>
      <c r="BF110" s="145">
        <f>IF(N110="snížená",J110,0)</f>
        <v>0</v>
      </c>
      <c r="BG110" s="145">
        <f>IF(N110="zákl. přenesená",J110,0)</f>
        <v>0</v>
      </c>
      <c r="BH110" s="145">
        <f>IF(N110="sníž. přenesená",J110,0)</f>
        <v>0</v>
      </c>
      <c r="BI110" s="145">
        <f>IF(N110="nulová",J110,0)</f>
        <v>0</v>
      </c>
      <c r="BJ110" s="18" t="s">
        <v>88</v>
      </c>
      <c r="BK110" s="145">
        <f>ROUND(I110*H110,2)</f>
        <v>0</v>
      </c>
      <c r="BL110" s="18" t="s">
        <v>726</v>
      </c>
      <c r="BM110" s="144" t="s">
        <v>773</v>
      </c>
    </row>
    <row r="111" spans="2:65" s="1" customFormat="1">
      <c r="B111" s="34"/>
      <c r="D111" s="146" t="s">
        <v>153</v>
      </c>
      <c r="F111" s="147" t="s">
        <v>774</v>
      </c>
      <c r="I111" s="148"/>
      <c r="L111" s="34"/>
      <c r="M111" s="149"/>
      <c r="T111" s="55"/>
      <c r="AT111" s="18" t="s">
        <v>153</v>
      </c>
      <c r="AU111" s="18" t="s">
        <v>90</v>
      </c>
    </row>
    <row r="112" spans="2:65" s="1" customFormat="1" ht="16.5" customHeight="1">
      <c r="B112" s="34"/>
      <c r="C112" s="133" t="s">
        <v>234</v>
      </c>
      <c r="D112" s="133" t="s">
        <v>146</v>
      </c>
      <c r="E112" s="134" t="s">
        <v>775</v>
      </c>
      <c r="F112" s="135" t="s">
        <v>776</v>
      </c>
      <c r="G112" s="136" t="s">
        <v>242</v>
      </c>
      <c r="H112" s="137">
        <v>1</v>
      </c>
      <c r="I112" s="138"/>
      <c r="J112" s="139">
        <f>ROUND(I112*H112,2)</f>
        <v>0</v>
      </c>
      <c r="K112" s="135" t="s">
        <v>150</v>
      </c>
      <c r="L112" s="34"/>
      <c r="M112" s="140" t="s">
        <v>35</v>
      </c>
      <c r="N112" s="141" t="s">
        <v>52</v>
      </c>
      <c r="P112" s="142">
        <f>O112*H112</f>
        <v>0</v>
      </c>
      <c r="Q112" s="142">
        <v>0</v>
      </c>
      <c r="R112" s="142">
        <f>Q112*H112</f>
        <v>0</v>
      </c>
      <c r="S112" s="142">
        <v>0</v>
      </c>
      <c r="T112" s="143">
        <f>S112*H112</f>
        <v>0</v>
      </c>
      <c r="AR112" s="144" t="s">
        <v>726</v>
      </c>
      <c r="AT112" s="144" t="s">
        <v>146</v>
      </c>
      <c r="AU112" s="144" t="s">
        <v>90</v>
      </c>
      <c r="AY112" s="18" t="s">
        <v>143</v>
      </c>
      <c r="BE112" s="145">
        <f>IF(N112="základní",J112,0)</f>
        <v>0</v>
      </c>
      <c r="BF112" s="145">
        <f>IF(N112="snížená",J112,0)</f>
        <v>0</v>
      </c>
      <c r="BG112" s="145">
        <f>IF(N112="zákl. přenesená",J112,0)</f>
        <v>0</v>
      </c>
      <c r="BH112" s="145">
        <f>IF(N112="sníž. přenesená",J112,0)</f>
        <v>0</v>
      </c>
      <c r="BI112" s="145">
        <f>IF(N112="nulová",J112,0)</f>
        <v>0</v>
      </c>
      <c r="BJ112" s="18" t="s">
        <v>88</v>
      </c>
      <c r="BK112" s="145">
        <f>ROUND(I112*H112,2)</f>
        <v>0</v>
      </c>
      <c r="BL112" s="18" t="s">
        <v>726</v>
      </c>
      <c r="BM112" s="144" t="s">
        <v>777</v>
      </c>
    </row>
    <row r="113" spans="2:65" s="1" customFormat="1">
      <c r="B113" s="34"/>
      <c r="D113" s="146" t="s">
        <v>153</v>
      </c>
      <c r="F113" s="147" t="s">
        <v>778</v>
      </c>
      <c r="I113" s="148"/>
      <c r="L113" s="34"/>
      <c r="M113" s="149"/>
      <c r="T113" s="55"/>
      <c r="AT113" s="18" t="s">
        <v>153</v>
      </c>
      <c r="AU113" s="18" t="s">
        <v>90</v>
      </c>
    </row>
    <row r="114" spans="2:65" s="1" customFormat="1" ht="16.5" customHeight="1">
      <c r="B114" s="34"/>
      <c r="C114" s="133" t="s">
        <v>160</v>
      </c>
      <c r="D114" s="133" t="s">
        <v>146</v>
      </c>
      <c r="E114" s="134" t="s">
        <v>779</v>
      </c>
      <c r="F114" s="135" t="s">
        <v>780</v>
      </c>
      <c r="G114" s="136" t="s">
        <v>242</v>
      </c>
      <c r="H114" s="137">
        <v>1</v>
      </c>
      <c r="I114" s="138"/>
      <c r="J114" s="139">
        <f>ROUND(I114*H114,2)</f>
        <v>0</v>
      </c>
      <c r="K114" s="135" t="s">
        <v>150</v>
      </c>
      <c r="L114" s="34"/>
      <c r="M114" s="140" t="s">
        <v>35</v>
      </c>
      <c r="N114" s="141" t="s">
        <v>52</v>
      </c>
      <c r="P114" s="142">
        <f>O114*H114</f>
        <v>0</v>
      </c>
      <c r="Q114" s="142">
        <v>0</v>
      </c>
      <c r="R114" s="142">
        <f>Q114*H114</f>
        <v>0</v>
      </c>
      <c r="S114" s="142">
        <v>0</v>
      </c>
      <c r="T114" s="143">
        <f>S114*H114</f>
        <v>0</v>
      </c>
      <c r="AR114" s="144" t="s">
        <v>726</v>
      </c>
      <c r="AT114" s="144" t="s">
        <v>146</v>
      </c>
      <c r="AU114" s="144" t="s">
        <v>90</v>
      </c>
      <c r="AY114" s="18" t="s">
        <v>143</v>
      </c>
      <c r="BE114" s="145">
        <f>IF(N114="základní",J114,0)</f>
        <v>0</v>
      </c>
      <c r="BF114" s="145">
        <f>IF(N114="snížená",J114,0)</f>
        <v>0</v>
      </c>
      <c r="BG114" s="145">
        <f>IF(N114="zákl. přenesená",J114,0)</f>
        <v>0</v>
      </c>
      <c r="BH114" s="145">
        <f>IF(N114="sníž. přenesená",J114,0)</f>
        <v>0</v>
      </c>
      <c r="BI114" s="145">
        <f>IF(N114="nulová",J114,0)</f>
        <v>0</v>
      </c>
      <c r="BJ114" s="18" t="s">
        <v>88</v>
      </c>
      <c r="BK114" s="145">
        <f>ROUND(I114*H114,2)</f>
        <v>0</v>
      </c>
      <c r="BL114" s="18" t="s">
        <v>726</v>
      </c>
      <c r="BM114" s="144" t="s">
        <v>781</v>
      </c>
    </row>
    <row r="115" spans="2:65" s="1" customFormat="1">
      <c r="B115" s="34"/>
      <c r="D115" s="146" t="s">
        <v>153</v>
      </c>
      <c r="F115" s="147" t="s">
        <v>782</v>
      </c>
      <c r="I115" s="148"/>
      <c r="L115" s="34"/>
      <c r="M115" s="149"/>
      <c r="T115" s="55"/>
      <c r="AT115" s="18" t="s">
        <v>153</v>
      </c>
      <c r="AU115" s="18" t="s">
        <v>90</v>
      </c>
    </row>
    <row r="116" spans="2:65" s="1" customFormat="1" ht="16.5" customHeight="1">
      <c r="B116" s="34"/>
      <c r="C116" s="133" t="s">
        <v>246</v>
      </c>
      <c r="D116" s="133" t="s">
        <v>146</v>
      </c>
      <c r="E116" s="134" t="s">
        <v>783</v>
      </c>
      <c r="F116" s="135" t="s">
        <v>784</v>
      </c>
      <c r="G116" s="136" t="s">
        <v>242</v>
      </c>
      <c r="H116" s="137">
        <v>1</v>
      </c>
      <c r="I116" s="138"/>
      <c r="J116" s="139">
        <f>ROUND(I116*H116,2)</f>
        <v>0</v>
      </c>
      <c r="K116" s="135" t="s">
        <v>35</v>
      </c>
      <c r="L116" s="34"/>
      <c r="M116" s="140" t="s">
        <v>35</v>
      </c>
      <c r="N116" s="141" t="s">
        <v>52</v>
      </c>
      <c r="P116" s="142">
        <f>O116*H116</f>
        <v>0</v>
      </c>
      <c r="Q116" s="142">
        <v>0</v>
      </c>
      <c r="R116" s="142">
        <f>Q116*H116</f>
        <v>0</v>
      </c>
      <c r="S116" s="142">
        <v>0</v>
      </c>
      <c r="T116" s="143">
        <f>S116*H116</f>
        <v>0</v>
      </c>
      <c r="AR116" s="144" t="s">
        <v>726</v>
      </c>
      <c r="AT116" s="144" t="s">
        <v>146</v>
      </c>
      <c r="AU116" s="144" t="s">
        <v>90</v>
      </c>
      <c r="AY116" s="18" t="s">
        <v>143</v>
      </c>
      <c r="BE116" s="145">
        <f>IF(N116="základní",J116,0)</f>
        <v>0</v>
      </c>
      <c r="BF116" s="145">
        <f>IF(N116="snížená",J116,0)</f>
        <v>0</v>
      </c>
      <c r="BG116" s="145">
        <f>IF(N116="zákl. přenesená",J116,0)</f>
        <v>0</v>
      </c>
      <c r="BH116" s="145">
        <f>IF(N116="sníž. přenesená",J116,0)</f>
        <v>0</v>
      </c>
      <c r="BI116" s="145">
        <f>IF(N116="nulová",J116,0)</f>
        <v>0</v>
      </c>
      <c r="BJ116" s="18" t="s">
        <v>88</v>
      </c>
      <c r="BK116" s="145">
        <f>ROUND(I116*H116,2)</f>
        <v>0</v>
      </c>
      <c r="BL116" s="18" t="s">
        <v>726</v>
      </c>
      <c r="BM116" s="144" t="s">
        <v>785</v>
      </c>
    </row>
    <row r="117" spans="2:65" s="1" customFormat="1" ht="16.5" customHeight="1">
      <c r="B117" s="34"/>
      <c r="C117" s="133" t="s">
        <v>237</v>
      </c>
      <c r="D117" s="133" t="s">
        <v>146</v>
      </c>
      <c r="E117" s="134" t="s">
        <v>786</v>
      </c>
      <c r="F117" s="135" t="s">
        <v>787</v>
      </c>
      <c r="G117" s="136" t="s">
        <v>242</v>
      </c>
      <c r="H117" s="137">
        <v>1</v>
      </c>
      <c r="I117" s="138"/>
      <c r="J117" s="139">
        <f>ROUND(I117*H117,2)</f>
        <v>0</v>
      </c>
      <c r="K117" s="135" t="s">
        <v>150</v>
      </c>
      <c r="L117" s="34"/>
      <c r="M117" s="140" t="s">
        <v>35</v>
      </c>
      <c r="N117" s="141" t="s">
        <v>52</v>
      </c>
      <c r="P117" s="142">
        <f>O117*H117</f>
        <v>0</v>
      </c>
      <c r="Q117" s="142">
        <v>0</v>
      </c>
      <c r="R117" s="142">
        <f>Q117*H117</f>
        <v>0</v>
      </c>
      <c r="S117" s="142">
        <v>0</v>
      </c>
      <c r="T117" s="143">
        <f>S117*H117</f>
        <v>0</v>
      </c>
      <c r="AR117" s="144" t="s">
        <v>726</v>
      </c>
      <c r="AT117" s="144" t="s">
        <v>146</v>
      </c>
      <c r="AU117" s="144" t="s">
        <v>90</v>
      </c>
      <c r="AY117" s="18" t="s">
        <v>143</v>
      </c>
      <c r="BE117" s="145">
        <f>IF(N117="základní",J117,0)</f>
        <v>0</v>
      </c>
      <c r="BF117" s="145">
        <f>IF(N117="snížená",J117,0)</f>
        <v>0</v>
      </c>
      <c r="BG117" s="145">
        <f>IF(N117="zákl. přenesená",J117,0)</f>
        <v>0</v>
      </c>
      <c r="BH117" s="145">
        <f>IF(N117="sníž. přenesená",J117,0)</f>
        <v>0</v>
      </c>
      <c r="BI117" s="145">
        <f>IF(N117="nulová",J117,0)</f>
        <v>0</v>
      </c>
      <c r="BJ117" s="18" t="s">
        <v>88</v>
      </c>
      <c r="BK117" s="145">
        <f>ROUND(I117*H117,2)</f>
        <v>0</v>
      </c>
      <c r="BL117" s="18" t="s">
        <v>726</v>
      </c>
      <c r="BM117" s="144" t="s">
        <v>788</v>
      </c>
    </row>
    <row r="118" spans="2:65" s="1" customFormat="1">
      <c r="B118" s="34"/>
      <c r="D118" s="146" t="s">
        <v>153</v>
      </c>
      <c r="F118" s="147" t="s">
        <v>789</v>
      </c>
      <c r="I118" s="148"/>
      <c r="L118" s="34"/>
      <c r="M118" s="149"/>
      <c r="T118" s="55"/>
      <c r="AT118" s="18" t="s">
        <v>153</v>
      </c>
      <c r="AU118" s="18" t="s">
        <v>90</v>
      </c>
    </row>
    <row r="119" spans="2:65" s="1" customFormat="1">
      <c r="B119" s="34"/>
      <c r="D119" s="151" t="s">
        <v>244</v>
      </c>
      <c r="F119" s="171" t="s">
        <v>790</v>
      </c>
      <c r="I119" s="148"/>
      <c r="L119" s="34"/>
      <c r="M119" s="149"/>
      <c r="T119" s="55"/>
      <c r="AT119" s="18" t="s">
        <v>244</v>
      </c>
      <c r="AU119" s="18" t="s">
        <v>90</v>
      </c>
    </row>
    <row r="120" spans="2:65" s="1" customFormat="1" ht="16.5" customHeight="1">
      <c r="B120" s="34"/>
      <c r="C120" s="133" t="s">
        <v>255</v>
      </c>
      <c r="D120" s="133" t="s">
        <v>146</v>
      </c>
      <c r="E120" s="134" t="s">
        <v>791</v>
      </c>
      <c r="F120" s="135" t="s">
        <v>792</v>
      </c>
      <c r="G120" s="136" t="s">
        <v>242</v>
      </c>
      <c r="H120" s="137">
        <v>1</v>
      </c>
      <c r="I120" s="138"/>
      <c r="J120" s="139">
        <f>ROUND(I120*H120,2)</f>
        <v>0</v>
      </c>
      <c r="K120" s="135" t="s">
        <v>150</v>
      </c>
      <c r="L120" s="34"/>
      <c r="M120" s="140" t="s">
        <v>35</v>
      </c>
      <c r="N120" s="141" t="s">
        <v>52</v>
      </c>
      <c r="P120" s="142">
        <f>O120*H120</f>
        <v>0</v>
      </c>
      <c r="Q120" s="142">
        <v>0</v>
      </c>
      <c r="R120" s="142">
        <f>Q120*H120</f>
        <v>0</v>
      </c>
      <c r="S120" s="142">
        <v>0</v>
      </c>
      <c r="T120" s="143">
        <f>S120*H120</f>
        <v>0</v>
      </c>
      <c r="AR120" s="144" t="s">
        <v>726</v>
      </c>
      <c r="AT120" s="144" t="s">
        <v>146</v>
      </c>
      <c r="AU120" s="144" t="s">
        <v>90</v>
      </c>
      <c r="AY120" s="18" t="s">
        <v>143</v>
      </c>
      <c r="BE120" s="145">
        <f>IF(N120="základní",J120,0)</f>
        <v>0</v>
      </c>
      <c r="BF120" s="145">
        <f>IF(N120="snížená",J120,0)</f>
        <v>0</v>
      </c>
      <c r="BG120" s="145">
        <f>IF(N120="zákl. přenesená",J120,0)</f>
        <v>0</v>
      </c>
      <c r="BH120" s="145">
        <f>IF(N120="sníž. přenesená",J120,0)</f>
        <v>0</v>
      </c>
      <c r="BI120" s="145">
        <f>IF(N120="nulová",J120,0)</f>
        <v>0</v>
      </c>
      <c r="BJ120" s="18" t="s">
        <v>88</v>
      </c>
      <c r="BK120" s="145">
        <f>ROUND(I120*H120,2)</f>
        <v>0</v>
      </c>
      <c r="BL120" s="18" t="s">
        <v>726</v>
      </c>
      <c r="BM120" s="144" t="s">
        <v>793</v>
      </c>
    </row>
    <row r="121" spans="2:65" s="1" customFormat="1">
      <c r="B121" s="34"/>
      <c r="D121" s="146" t="s">
        <v>153</v>
      </c>
      <c r="F121" s="147" t="s">
        <v>794</v>
      </c>
      <c r="I121" s="148"/>
      <c r="L121" s="34"/>
      <c r="M121" s="149"/>
      <c r="T121" s="55"/>
      <c r="AT121" s="18" t="s">
        <v>153</v>
      </c>
      <c r="AU121" s="18" t="s">
        <v>90</v>
      </c>
    </row>
    <row r="122" spans="2:65" s="1" customFormat="1">
      <c r="B122" s="34"/>
      <c r="D122" s="151" t="s">
        <v>244</v>
      </c>
      <c r="F122" s="171" t="s">
        <v>795</v>
      </c>
      <c r="I122" s="148"/>
      <c r="L122" s="34"/>
      <c r="M122" s="149"/>
      <c r="T122" s="55"/>
      <c r="AT122" s="18" t="s">
        <v>244</v>
      </c>
      <c r="AU122" s="18" t="s">
        <v>90</v>
      </c>
    </row>
    <row r="123" spans="2:65" s="1" customFormat="1" ht="16.5" customHeight="1">
      <c r="B123" s="34"/>
      <c r="C123" s="133" t="s">
        <v>260</v>
      </c>
      <c r="D123" s="133" t="s">
        <v>146</v>
      </c>
      <c r="E123" s="134" t="s">
        <v>796</v>
      </c>
      <c r="F123" s="135" t="s">
        <v>797</v>
      </c>
      <c r="G123" s="136" t="s">
        <v>242</v>
      </c>
      <c r="H123" s="137">
        <v>1</v>
      </c>
      <c r="I123" s="138"/>
      <c r="J123" s="139">
        <f>ROUND(I123*H123,2)</f>
        <v>0</v>
      </c>
      <c r="K123" s="135" t="s">
        <v>150</v>
      </c>
      <c r="L123" s="34"/>
      <c r="M123" s="140" t="s">
        <v>35</v>
      </c>
      <c r="N123" s="141" t="s">
        <v>52</v>
      </c>
      <c r="P123" s="142">
        <f>O123*H123</f>
        <v>0</v>
      </c>
      <c r="Q123" s="142">
        <v>0</v>
      </c>
      <c r="R123" s="142">
        <f>Q123*H123</f>
        <v>0</v>
      </c>
      <c r="S123" s="142">
        <v>0</v>
      </c>
      <c r="T123" s="143">
        <f>S123*H123</f>
        <v>0</v>
      </c>
      <c r="AR123" s="144" t="s">
        <v>726</v>
      </c>
      <c r="AT123" s="144" t="s">
        <v>146</v>
      </c>
      <c r="AU123" s="144" t="s">
        <v>90</v>
      </c>
      <c r="AY123" s="18" t="s">
        <v>143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8" t="s">
        <v>88</v>
      </c>
      <c r="BK123" s="145">
        <f>ROUND(I123*H123,2)</f>
        <v>0</v>
      </c>
      <c r="BL123" s="18" t="s">
        <v>726</v>
      </c>
      <c r="BM123" s="144" t="s">
        <v>798</v>
      </c>
    </row>
    <row r="124" spans="2:65" s="1" customFormat="1">
      <c r="B124" s="34"/>
      <c r="D124" s="146" t="s">
        <v>153</v>
      </c>
      <c r="F124" s="147" t="s">
        <v>799</v>
      </c>
      <c r="I124" s="148"/>
      <c r="L124" s="34"/>
      <c r="M124" s="149"/>
      <c r="T124" s="55"/>
      <c r="AT124" s="18" t="s">
        <v>153</v>
      </c>
      <c r="AU124" s="18" t="s">
        <v>90</v>
      </c>
    </row>
    <row r="125" spans="2:65" s="1" customFormat="1" ht="16.5" customHeight="1">
      <c r="B125" s="34"/>
      <c r="C125" s="133" t="s">
        <v>265</v>
      </c>
      <c r="D125" s="133" t="s">
        <v>146</v>
      </c>
      <c r="E125" s="134" t="s">
        <v>800</v>
      </c>
      <c r="F125" s="135" t="s">
        <v>801</v>
      </c>
      <c r="G125" s="136" t="s">
        <v>242</v>
      </c>
      <c r="H125" s="137">
        <v>1</v>
      </c>
      <c r="I125" s="138"/>
      <c r="J125" s="139">
        <f>ROUND(I125*H125,2)</f>
        <v>0</v>
      </c>
      <c r="K125" s="135" t="s">
        <v>150</v>
      </c>
      <c r="L125" s="34"/>
      <c r="M125" s="140" t="s">
        <v>35</v>
      </c>
      <c r="N125" s="141" t="s">
        <v>52</v>
      </c>
      <c r="P125" s="142">
        <f>O125*H125</f>
        <v>0</v>
      </c>
      <c r="Q125" s="142">
        <v>0</v>
      </c>
      <c r="R125" s="142">
        <f>Q125*H125</f>
        <v>0</v>
      </c>
      <c r="S125" s="142">
        <v>0</v>
      </c>
      <c r="T125" s="143">
        <f>S125*H125</f>
        <v>0</v>
      </c>
      <c r="AR125" s="144" t="s">
        <v>726</v>
      </c>
      <c r="AT125" s="144" t="s">
        <v>146</v>
      </c>
      <c r="AU125" s="144" t="s">
        <v>90</v>
      </c>
      <c r="AY125" s="18" t="s">
        <v>143</v>
      </c>
      <c r="BE125" s="145">
        <f>IF(N125="základní",J125,0)</f>
        <v>0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8" t="s">
        <v>88</v>
      </c>
      <c r="BK125" s="145">
        <f>ROUND(I125*H125,2)</f>
        <v>0</v>
      </c>
      <c r="BL125" s="18" t="s">
        <v>726</v>
      </c>
      <c r="BM125" s="144" t="s">
        <v>802</v>
      </c>
    </row>
    <row r="126" spans="2:65" s="1" customFormat="1">
      <c r="B126" s="34"/>
      <c r="D126" s="146" t="s">
        <v>153</v>
      </c>
      <c r="F126" s="147" t="s">
        <v>803</v>
      </c>
      <c r="I126" s="148"/>
      <c r="L126" s="34"/>
      <c r="M126" s="149"/>
      <c r="T126" s="55"/>
      <c r="AT126" s="18" t="s">
        <v>153</v>
      </c>
      <c r="AU126" s="18" t="s">
        <v>90</v>
      </c>
    </row>
    <row r="127" spans="2:65" s="11" customFormat="1" ht="22.9" customHeight="1">
      <c r="B127" s="121"/>
      <c r="D127" s="122" t="s">
        <v>80</v>
      </c>
      <c r="E127" s="131" t="s">
        <v>804</v>
      </c>
      <c r="F127" s="131" t="s">
        <v>805</v>
      </c>
      <c r="I127" s="124"/>
      <c r="J127" s="132">
        <f>BK127</f>
        <v>0</v>
      </c>
      <c r="L127" s="121"/>
      <c r="M127" s="126"/>
      <c r="P127" s="127">
        <f>SUM(P128:P129)</f>
        <v>0</v>
      </c>
      <c r="R127" s="127">
        <f>SUM(R128:R129)</f>
        <v>0</v>
      </c>
      <c r="T127" s="128">
        <f>SUM(T128:T129)</f>
        <v>0</v>
      </c>
      <c r="AR127" s="122" t="s">
        <v>185</v>
      </c>
      <c r="AT127" s="129" t="s">
        <v>80</v>
      </c>
      <c r="AU127" s="129" t="s">
        <v>88</v>
      </c>
      <c r="AY127" s="122" t="s">
        <v>143</v>
      </c>
      <c r="BK127" s="130">
        <f>SUM(BK128:BK129)</f>
        <v>0</v>
      </c>
    </row>
    <row r="128" spans="2:65" s="1" customFormat="1" ht="16.5" customHeight="1">
      <c r="B128" s="34"/>
      <c r="C128" s="133" t="s">
        <v>270</v>
      </c>
      <c r="D128" s="133" t="s">
        <v>146</v>
      </c>
      <c r="E128" s="134" t="s">
        <v>806</v>
      </c>
      <c r="F128" s="135" t="s">
        <v>807</v>
      </c>
      <c r="G128" s="136" t="s">
        <v>242</v>
      </c>
      <c r="H128" s="137">
        <v>1</v>
      </c>
      <c r="I128" s="138"/>
      <c r="J128" s="139">
        <f>ROUND(I128*H128,2)</f>
        <v>0</v>
      </c>
      <c r="K128" s="135" t="s">
        <v>150</v>
      </c>
      <c r="L128" s="34"/>
      <c r="M128" s="140" t="s">
        <v>35</v>
      </c>
      <c r="N128" s="141" t="s">
        <v>52</v>
      </c>
      <c r="P128" s="142">
        <f>O128*H128</f>
        <v>0</v>
      </c>
      <c r="Q128" s="142">
        <v>0</v>
      </c>
      <c r="R128" s="142">
        <f>Q128*H128</f>
        <v>0</v>
      </c>
      <c r="S128" s="142">
        <v>0</v>
      </c>
      <c r="T128" s="143">
        <f>S128*H128</f>
        <v>0</v>
      </c>
      <c r="AR128" s="144" t="s">
        <v>726</v>
      </c>
      <c r="AT128" s="144" t="s">
        <v>146</v>
      </c>
      <c r="AU128" s="144" t="s">
        <v>90</v>
      </c>
      <c r="AY128" s="18" t="s">
        <v>143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8" t="s">
        <v>88</v>
      </c>
      <c r="BK128" s="145">
        <f>ROUND(I128*H128,2)</f>
        <v>0</v>
      </c>
      <c r="BL128" s="18" t="s">
        <v>726</v>
      </c>
      <c r="BM128" s="144" t="s">
        <v>808</v>
      </c>
    </row>
    <row r="129" spans="2:47" s="1" customFormat="1">
      <c r="B129" s="34"/>
      <c r="D129" s="146" t="s">
        <v>153</v>
      </c>
      <c r="F129" s="147" t="s">
        <v>809</v>
      </c>
      <c r="I129" s="148"/>
      <c r="L129" s="34"/>
      <c r="M129" s="192"/>
      <c r="N129" s="193"/>
      <c r="O129" s="193"/>
      <c r="P129" s="193"/>
      <c r="Q129" s="193"/>
      <c r="R129" s="193"/>
      <c r="S129" s="193"/>
      <c r="T129" s="194"/>
      <c r="AT129" s="18" t="s">
        <v>153</v>
      </c>
      <c r="AU129" s="18" t="s">
        <v>90</v>
      </c>
    </row>
    <row r="130" spans="2:47" s="1" customFormat="1" ht="6.95" customHeight="1">
      <c r="B130" s="43"/>
      <c r="C130" s="44"/>
      <c r="D130" s="44"/>
      <c r="E130" s="44"/>
      <c r="F130" s="44"/>
      <c r="G130" s="44"/>
      <c r="H130" s="44"/>
      <c r="I130" s="44"/>
      <c r="J130" s="44"/>
      <c r="K130" s="44"/>
      <c r="L130" s="34"/>
    </row>
  </sheetData>
  <sheetProtection algorithmName="SHA-512" hashValue="LyvD+1pkD84AZVup+JX+P2s8QftqxCdGpj52v26AnZI4N7bJygECjJJtfmJbHEegwFKXstd/aeY62a1QVb09Ew==" saltValue="cogny/TmGoyfKD+WdvvP6T4TZYnhgD1ev63mTO3A8PpQQ8B4MwcZQhfC6WgUD4UJFoxspq5SNdEU2/2EZr2TNw==" spinCount="100000" sheet="1" objects="1" scenarios="1" formatColumns="0" formatRows="0" autoFilter="0"/>
  <autoFilter ref="C83:K129" xr:uid="{00000000-0009-0000-0000-000005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500-000000000000}"/>
    <hyperlink ref="F90" r:id="rId2" xr:uid="{00000000-0004-0000-0500-000001000000}"/>
    <hyperlink ref="F92" r:id="rId3" xr:uid="{00000000-0004-0000-0500-000002000000}"/>
    <hyperlink ref="F95" r:id="rId4" xr:uid="{00000000-0004-0000-0500-000003000000}"/>
    <hyperlink ref="F97" r:id="rId5" xr:uid="{00000000-0004-0000-0500-000004000000}"/>
    <hyperlink ref="F100" r:id="rId6" xr:uid="{00000000-0004-0000-0500-000005000000}"/>
    <hyperlink ref="F102" r:id="rId7" xr:uid="{00000000-0004-0000-0500-000006000000}"/>
    <hyperlink ref="F104" r:id="rId8" xr:uid="{00000000-0004-0000-0500-000007000000}"/>
    <hyperlink ref="F107" r:id="rId9" xr:uid="{00000000-0004-0000-0500-000008000000}"/>
    <hyperlink ref="F109" r:id="rId10" xr:uid="{00000000-0004-0000-0500-000009000000}"/>
    <hyperlink ref="F111" r:id="rId11" xr:uid="{00000000-0004-0000-0500-00000A000000}"/>
    <hyperlink ref="F113" r:id="rId12" xr:uid="{00000000-0004-0000-0500-00000B000000}"/>
    <hyperlink ref="F115" r:id="rId13" xr:uid="{00000000-0004-0000-0500-00000C000000}"/>
    <hyperlink ref="F118" r:id="rId14" xr:uid="{00000000-0004-0000-0500-00000D000000}"/>
    <hyperlink ref="F121" r:id="rId15" xr:uid="{00000000-0004-0000-0500-00000E000000}"/>
    <hyperlink ref="F124" r:id="rId16" xr:uid="{00000000-0004-0000-0500-00000F000000}"/>
    <hyperlink ref="F126" r:id="rId17" xr:uid="{00000000-0004-0000-0500-000010000000}"/>
    <hyperlink ref="F129" r:id="rId18" xr:uid="{00000000-0004-0000-0500-00001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95" customWidth="1"/>
    <col min="2" max="2" width="1.6640625" style="195" customWidth="1"/>
    <col min="3" max="4" width="5" style="195" customWidth="1"/>
    <col min="5" max="5" width="11.6640625" style="195" customWidth="1"/>
    <col min="6" max="6" width="9.1640625" style="195" customWidth="1"/>
    <col min="7" max="7" width="5" style="195" customWidth="1"/>
    <col min="8" max="8" width="77.83203125" style="195" customWidth="1"/>
    <col min="9" max="10" width="20" style="195" customWidth="1"/>
    <col min="11" max="11" width="1.6640625" style="195" customWidth="1"/>
  </cols>
  <sheetData>
    <row r="1" spans="2:11" customFormat="1" ht="37.5" customHeight="1"/>
    <row r="2" spans="2:11" customFormat="1" ht="7.5" customHeight="1">
      <c r="B2" s="297"/>
      <c r="C2" s="298"/>
      <c r="D2" s="298"/>
      <c r="E2" s="298"/>
      <c r="F2" s="298"/>
      <c r="G2" s="298"/>
      <c r="H2" s="298"/>
      <c r="I2" s="298"/>
      <c r="J2" s="298"/>
      <c r="K2" s="299"/>
    </row>
    <row r="3" spans="2:11" s="16" customFormat="1" ht="45" customHeight="1">
      <c r="B3" s="300"/>
      <c r="C3" s="290" t="s">
        <v>810</v>
      </c>
      <c r="D3" s="290"/>
      <c r="E3" s="290"/>
      <c r="F3" s="290"/>
      <c r="G3" s="290"/>
      <c r="H3" s="290"/>
      <c r="I3" s="290"/>
      <c r="J3" s="290"/>
      <c r="K3" s="301"/>
    </row>
    <row r="4" spans="2:11" customFormat="1" ht="25.5" customHeight="1">
      <c r="B4" s="302"/>
      <c r="C4" s="289" t="s">
        <v>811</v>
      </c>
      <c r="D4" s="289"/>
      <c r="E4" s="289"/>
      <c r="F4" s="289"/>
      <c r="G4" s="289"/>
      <c r="H4" s="289"/>
      <c r="I4" s="289"/>
      <c r="J4" s="289"/>
      <c r="K4" s="303"/>
    </row>
    <row r="5" spans="2:11" customFormat="1" ht="5.25" customHeight="1">
      <c r="B5" s="302"/>
      <c r="C5" s="196"/>
      <c r="D5" s="196"/>
      <c r="E5" s="196"/>
      <c r="F5" s="196"/>
      <c r="G5" s="196"/>
      <c r="H5" s="196"/>
      <c r="I5" s="196"/>
      <c r="J5" s="196"/>
      <c r="K5" s="303"/>
    </row>
    <row r="6" spans="2:11" customFormat="1" ht="15" customHeight="1">
      <c r="B6" s="302"/>
      <c r="C6" s="288" t="s">
        <v>812</v>
      </c>
      <c r="D6" s="288"/>
      <c r="E6" s="288"/>
      <c r="F6" s="288"/>
      <c r="G6" s="288"/>
      <c r="H6" s="288"/>
      <c r="I6" s="288"/>
      <c r="J6" s="288"/>
      <c r="K6" s="303"/>
    </row>
    <row r="7" spans="2:11" customFormat="1" ht="15" customHeight="1">
      <c r="B7" s="198"/>
      <c r="C7" s="288" t="s">
        <v>813</v>
      </c>
      <c r="D7" s="288"/>
      <c r="E7" s="288"/>
      <c r="F7" s="288"/>
      <c r="G7" s="288"/>
      <c r="H7" s="288"/>
      <c r="I7" s="288"/>
      <c r="J7" s="288"/>
      <c r="K7" s="303"/>
    </row>
    <row r="8" spans="2:11" customFormat="1" ht="12.75" customHeight="1">
      <c r="B8" s="198"/>
      <c r="C8" s="197"/>
      <c r="D8" s="197"/>
      <c r="E8" s="197"/>
      <c r="F8" s="197"/>
      <c r="G8" s="197"/>
      <c r="H8" s="197"/>
      <c r="I8" s="197"/>
      <c r="J8" s="197"/>
      <c r="K8" s="303"/>
    </row>
    <row r="9" spans="2:11" customFormat="1" ht="15" customHeight="1">
      <c r="B9" s="198"/>
      <c r="C9" s="288" t="s">
        <v>814</v>
      </c>
      <c r="D9" s="288"/>
      <c r="E9" s="288"/>
      <c r="F9" s="288"/>
      <c r="G9" s="288"/>
      <c r="H9" s="288"/>
      <c r="I9" s="288"/>
      <c r="J9" s="288"/>
      <c r="K9" s="303"/>
    </row>
    <row r="10" spans="2:11" customFormat="1" ht="15" customHeight="1">
      <c r="B10" s="198"/>
      <c r="C10" s="197"/>
      <c r="D10" s="288" t="s">
        <v>815</v>
      </c>
      <c r="E10" s="288"/>
      <c r="F10" s="288"/>
      <c r="G10" s="288"/>
      <c r="H10" s="288"/>
      <c r="I10" s="288"/>
      <c r="J10" s="288"/>
      <c r="K10" s="303"/>
    </row>
    <row r="11" spans="2:11" customFormat="1" ht="15" customHeight="1">
      <c r="B11" s="198"/>
      <c r="C11" s="199"/>
      <c r="D11" s="288" t="s">
        <v>816</v>
      </c>
      <c r="E11" s="288"/>
      <c r="F11" s="288"/>
      <c r="G11" s="288"/>
      <c r="H11" s="288"/>
      <c r="I11" s="288"/>
      <c r="J11" s="288"/>
      <c r="K11" s="303"/>
    </row>
    <row r="12" spans="2:11" customFormat="1" ht="15" customHeight="1">
      <c r="B12" s="198"/>
      <c r="C12" s="199"/>
      <c r="D12" s="197"/>
      <c r="E12" s="197"/>
      <c r="F12" s="197"/>
      <c r="G12" s="197"/>
      <c r="H12" s="197"/>
      <c r="I12" s="197"/>
      <c r="J12" s="197"/>
      <c r="K12" s="303"/>
    </row>
    <row r="13" spans="2:11" customFormat="1" ht="15" customHeight="1">
      <c r="B13" s="198"/>
      <c r="C13" s="199"/>
      <c r="D13" s="200" t="s">
        <v>817</v>
      </c>
      <c r="E13" s="197"/>
      <c r="F13" s="197"/>
      <c r="G13" s="197"/>
      <c r="H13" s="197"/>
      <c r="I13" s="197"/>
      <c r="J13" s="197"/>
      <c r="K13" s="303"/>
    </row>
    <row r="14" spans="2:11" customFormat="1" ht="12.75" customHeight="1">
      <c r="B14" s="198"/>
      <c r="C14" s="199"/>
      <c r="D14" s="199"/>
      <c r="E14" s="199"/>
      <c r="F14" s="199"/>
      <c r="G14" s="199"/>
      <c r="H14" s="199"/>
      <c r="I14" s="199"/>
      <c r="J14" s="199"/>
      <c r="K14" s="303"/>
    </row>
    <row r="15" spans="2:11" customFormat="1" ht="15" customHeight="1">
      <c r="B15" s="198"/>
      <c r="C15" s="199"/>
      <c r="D15" s="288" t="s">
        <v>818</v>
      </c>
      <c r="E15" s="288"/>
      <c r="F15" s="288"/>
      <c r="G15" s="288"/>
      <c r="H15" s="288"/>
      <c r="I15" s="288"/>
      <c r="J15" s="288"/>
      <c r="K15" s="303"/>
    </row>
    <row r="16" spans="2:11" customFormat="1" ht="15" customHeight="1">
      <c r="B16" s="198"/>
      <c r="C16" s="199"/>
      <c r="D16" s="288" t="s">
        <v>819</v>
      </c>
      <c r="E16" s="288"/>
      <c r="F16" s="288"/>
      <c r="G16" s="288"/>
      <c r="H16" s="288"/>
      <c r="I16" s="288"/>
      <c r="J16" s="288"/>
      <c r="K16" s="303"/>
    </row>
    <row r="17" spans="2:11" customFormat="1" ht="15" customHeight="1">
      <c r="B17" s="198"/>
      <c r="C17" s="199"/>
      <c r="D17" s="288" t="s">
        <v>820</v>
      </c>
      <c r="E17" s="288"/>
      <c r="F17" s="288"/>
      <c r="G17" s="288"/>
      <c r="H17" s="288"/>
      <c r="I17" s="288"/>
      <c r="J17" s="288"/>
      <c r="K17" s="303"/>
    </row>
    <row r="18" spans="2:11" customFormat="1" ht="15" customHeight="1">
      <c r="B18" s="198"/>
      <c r="C18" s="199"/>
      <c r="D18" s="199"/>
      <c r="E18" s="201" t="s">
        <v>87</v>
      </c>
      <c r="F18" s="288" t="s">
        <v>821</v>
      </c>
      <c r="G18" s="288"/>
      <c r="H18" s="288"/>
      <c r="I18" s="288"/>
      <c r="J18" s="288"/>
      <c r="K18" s="303"/>
    </row>
    <row r="19" spans="2:11" customFormat="1" ht="15" customHeight="1">
      <c r="B19" s="198"/>
      <c r="C19" s="199"/>
      <c r="D19" s="199"/>
      <c r="E19" s="201" t="s">
        <v>822</v>
      </c>
      <c r="F19" s="288" t="s">
        <v>823</v>
      </c>
      <c r="G19" s="288"/>
      <c r="H19" s="288"/>
      <c r="I19" s="288"/>
      <c r="J19" s="288"/>
      <c r="K19" s="303"/>
    </row>
    <row r="20" spans="2:11" customFormat="1" ht="15" customHeight="1">
      <c r="B20" s="198"/>
      <c r="C20" s="199"/>
      <c r="D20" s="199"/>
      <c r="E20" s="201" t="s">
        <v>824</v>
      </c>
      <c r="F20" s="288" t="s">
        <v>825</v>
      </c>
      <c r="G20" s="288"/>
      <c r="H20" s="288"/>
      <c r="I20" s="288"/>
      <c r="J20" s="288"/>
      <c r="K20" s="303"/>
    </row>
    <row r="21" spans="2:11" customFormat="1" ht="15" customHeight="1">
      <c r="B21" s="198"/>
      <c r="C21" s="199"/>
      <c r="D21" s="199"/>
      <c r="E21" s="201" t="s">
        <v>826</v>
      </c>
      <c r="F21" s="288" t="s">
        <v>827</v>
      </c>
      <c r="G21" s="288"/>
      <c r="H21" s="288"/>
      <c r="I21" s="288"/>
      <c r="J21" s="288"/>
      <c r="K21" s="303"/>
    </row>
    <row r="22" spans="2:11" customFormat="1" ht="15" customHeight="1">
      <c r="B22" s="198"/>
      <c r="C22" s="199"/>
      <c r="D22" s="199"/>
      <c r="E22" s="201" t="s">
        <v>828</v>
      </c>
      <c r="F22" s="288" t="s">
        <v>829</v>
      </c>
      <c r="G22" s="288"/>
      <c r="H22" s="288"/>
      <c r="I22" s="288"/>
      <c r="J22" s="288"/>
      <c r="K22" s="303"/>
    </row>
    <row r="23" spans="2:11" customFormat="1" ht="15" customHeight="1">
      <c r="B23" s="198"/>
      <c r="C23" s="199"/>
      <c r="D23" s="199"/>
      <c r="E23" s="201" t="s">
        <v>94</v>
      </c>
      <c r="F23" s="288" t="s">
        <v>830</v>
      </c>
      <c r="G23" s="288"/>
      <c r="H23" s="288"/>
      <c r="I23" s="288"/>
      <c r="J23" s="288"/>
      <c r="K23" s="303"/>
    </row>
    <row r="24" spans="2:11" customFormat="1" ht="12.75" customHeight="1">
      <c r="B24" s="198"/>
      <c r="C24" s="199"/>
      <c r="D24" s="199"/>
      <c r="E24" s="199"/>
      <c r="F24" s="199"/>
      <c r="G24" s="199"/>
      <c r="H24" s="199"/>
      <c r="I24" s="199"/>
      <c r="J24" s="199"/>
      <c r="K24" s="303"/>
    </row>
    <row r="25" spans="2:11" customFormat="1" ht="15" customHeight="1">
      <c r="B25" s="198"/>
      <c r="C25" s="288" t="s">
        <v>831</v>
      </c>
      <c r="D25" s="288"/>
      <c r="E25" s="288"/>
      <c r="F25" s="288"/>
      <c r="G25" s="288"/>
      <c r="H25" s="288"/>
      <c r="I25" s="288"/>
      <c r="J25" s="288"/>
      <c r="K25" s="303"/>
    </row>
    <row r="26" spans="2:11" customFormat="1" ht="15" customHeight="1">
      <c r="B26" s="198"/>
      <c r="C26" s="288" t="s">
        <v>832</v>
      </c>
      <c r="D26" s="288"/>
      <c r="E26" s="288"/>
      <c r="F26" s="288"/>
      <c r="G26" s="288"/>
      <c r="H26" s="288"/>
      <c r="I26" s="288"/>
      <c r="J26" s="288"/>
      <c r="K26" s="303"/>
    </row>
    <row r="27" spans="2:11" customFormat="1" ht="15" customHeight="1">
      <c r="B27" s="198"/>
      <c r="C27" s="197"/>
      <c r="D27" s="288" t="s">
        <v>833</v>
      </c>
      <c r="E27" s="288"/>
      <c r="F27" s="288"/>
      <c r="G27" s="288"/>
      <c r="H27" s="288"/>
      <c r="I27" s="288"/>
      <c r="J27" s="288"/>
      <c r="K27" s="303"/>
    </row>
    <row r="28" spans="2:11" customFormat="1" ht="15" customHeight="1">
      <c r="B28" s="198"/>
      <c r="C28" s="199"/>
      <c r="D28" s="288" t="s">
        <v>834</v>
      </c>
      <c r="E28" s="288"/>
      <c r="F28" s="288"/>
      <c r="G28" s="288"/>
      <c r="H28" s="288"/>
      <c r="I28" s="288"/>
      <c r="J28" s="288"/>
      <c r="K28" s="303"/>
    </row>
    <row r="29" spans="2:11" customFormat="1" ht="12.75" customHeight="1">
      <c r="B29" s="198"/>
      <c r="C29" s="199"/>
      <c r="D29" s="199"/>
      <c r="E29" s="199"/>
      <c r="F29" s="199"/>
      <c r="G29" s="199"/>
      <c r="H29" s="199"/>
      <c r="I29" s="199"/>
      <c r="J29" s="199"/>
      <c r="K29" s="303"/>
    </row>
    <row r="30" spans="2:11" customFormat="1" ht="15" customHeight="1">
      <c r="B30" s="198"/>
      <c r="C30" s="199"/>
      <c r="D30" s="288" t="s">
        <v>835</v>
      </c>
      <c r="E30" s="288"/>
      <c r="F30" s="288"/>
      <c r="G30" s="288"/>
      <c r="H30" s="288"/>
      <c r="I30" s="288"/>
      <c r="J30" s="288"/>
      <c r="K30" s="303"/>
    </row>
    <row r="31" spans="2:11" customFormat="1" ht="15" customHeight="1">
      <c r="B31" s="198"/>
      <c r="C31" s="199"/>
      <c r="D31" s="288" t="s">
        <v>836</v>
      </c>
      <c r="E31" s="288"/>
      <c r="F31" s="288"/>
      <c r="G31" s="288"/>
      <c r="H31" s="288"/>
      <c r="I31" s="288"/>
      <c r="J31" s="288"/>
      <c r="K31" s="303"/>
    </row>
    <row r="32" spans="2:11" customFormat="1" ht="12.75" customHeight="1">
      <c r="B32" s="198"/>
      <c r="C32" s="199"/>
      <c r="D32" s="199"/>
      <c r="E32" s="199"/>
      <c r="F32" s="199"/>
      <c r="G32" s="199"/>
      <c r="H32" s="199"/>
      <c r="I32" s="199"/>
      <c r="J32" s="199"/>
      <c r="K32" s="303"/>
    </row>
    <row r="33" spans="2:11" customFormat="1" ht="15" customHeight="1">
      <c r="B33" s="198"/>
      <c r="C33" s="199"/>
      <c r="D33" s="288" t="s">
        <v>837</v>
      </c>
      <c r="E33" s="288"/>
      <c r="F33" s="288"/>
      <c r="G33" s="288"/>
      <c r="H33" s="288"/>
      <c r="I33" s="288"/>
      <c r="J33" s="288"/>
      <c r="K33" s="303"/>
    </row>
    <row r="34" spans="2:11" customFormat="1" ht="15" customHeight="1">
      <c r="B34" s="198"/>
      <c r="C34" s="199"/>
      <c r="D34" s="288" t="s">
        <v>838</v>
      </c>
      <c r="E34" s="288"/>
      <c r="F34" s="288"/>
      <c r="G34" s="288"/>
      <c r="H34" s="288"/>
      <c r="I34" s="288"/>
      <c r="J34" s="288"/>
      <c r="K34" s="303"/>
    </row>
    <row r="35" spans="2:11" customFormat="1" ht="15" customHeight="1">
      <c r="B35" s="198"/>
      <c r="C35" s="199"/>
      <c r="D35" s="288" t="s">
        <v>839</v>
      </c>
      <c r="E35" s="288"/>
      <c r="F35" s="288"/>
      <c r="G35" s="288"/>
      <c r="H35" s="288"/>
      <c r="I35" s="288"/>
      <c r="J35" s="288"/>
      <c r="K35" s="303"/>
    </row>
    <row r="36" spans="2:11" customFormat="1" ht="15" customHeight="1">
      <c r="B36" s="198"/>
      <c r="C36" s="199"/>
      <c r="D36" s="197"/>
      <c r="E36" s="200" t="s">
        <v>129</v>
      </c>
      <c r="F36" s="197"/>
      <c r="G36" s="288" t="s">
        <v>840</v>
      </c>
      <c r="H36" s="288"/>
      <c r="I36" s="288"/>
      <c r="J36" s="288"/>
      <c r="K36" s="303"/>
    </row>
    <row r="37" spans="2:11" customFormat="1" ht="30.75" customHeight="1">
      <c r="B37" s="198"/>
      <c r="C37" s="199"/>
      <c r="D37" s="197"/>
      <c r="E37" s="200" t="s">
        <v>841</v>
      </c>
      <c r="F37" s="197"/>
      <c r="G37" s="288" t="s">
        <v>842</v>
      </c>
      <c r="H37" s="288"/>
      <c r="I37" s="288"/>
      <c r="J37" s="288"/>
      <c r="K37" s="303"/>
    </row>
    <row r="38" spans="2:11" customFormat="1" ht="15" customHeight="1">
      <c r="B38" s="198"/>
      <c r="C38" s="199"/>
      <c r="D38" s="197"/>
      <c r="E38" s="200" t="s">
        <v>62</v>
      </c>
      <c r="F38" s="197"/>
      <c r="G38" s="288" t="s">
        <v>843</v>
      </c>
      <c r="H38" s="288"/>
      <c r="I38" s="288"/>
      <c r="J38" s="288"/>
      <c r="K38" s="303"/>
    </row>
    <row r="39" spans="2:11" customFormat="1" ht="15" customHeight="1">
      <c r="B39" s="198"/>
      <c r="C39" s="199"/>
      <c r="D39" s="197"/>
      <c r="E39" s="200" t="s">
        <v>63</v>
      </c>
      <c r="F39" s="197"/>
      <c r="G39" s="288" t="s">
        <v>844</v>
      </c>
      <c r="H39" s="288"/>
      <c r="I39" s="288"/>
      <c r="J39" s="288"/>
      <c r="K39" s="303"/>
    </row>
    <row r="40" spans="2:11" customFormat="1" ht="15" customHeight="1">
      <c r="B40" s="198"/>
      <c r="C40" s="199"/>
      <c r="D40" s="197"/>
      <c r="E40" s="200" t="s">
        <v>130</v>
      </c>
      <c r="F40" s="197"/>
      <c r="G40" s="288" t="s">
        <v>845</v>
      </c>
      <c r="H40" s="288"/>
      <c r="I40" s="288"/>
      <c r="J40" s="288"/>
      <c r="K40" s="303"/>
    </row>
    <row r="41" spans="2:11" customFormat="1" ht="15" customHeight="1">
      <c r="B41" s="198"/>
      <c r="C41" s="199"/>
      <c r="D41" s="197"/>
      <c r="E41" s="200" t="s">
        <v>131</v>
      </c>
      <c r="F41" s="197"/>
      <c r="G41" s="288" t="s">
        <v>846</v>
      </c>
      <c r="H41" s="288"/>
      <c r="I41" s="288"/>
      <c r="J41" s="288"/>
      <c r="K41" s="303"/>
    </row>
    <row r="42" spans="2:11" customFormat="1" ht="15" customHeight="1">
      <c r="B42" s="198"/>
      <c r="C42" s="199"/>
      <c r="D42" s="197"/>
      <c r="E42" s="200" t="s">
        <v>847</v>
      </c>
      <c r="F42" s="197"/>
      <c r="G42" s="288" t="s">
        <v>848</v>
      </c>
      <c r="H42" s="288"/>
      <c r="I42" s="288"/>
      <c r="J42" s="288"/>
      <c r="K42" s="303"/>
    </row>
    <row r="43" spans="2:11" customFormat="1" ht="15" customHeight="1">
      <c r="B43" s="198"/>
      <c r="C43" s="199"/>
      <c r="D43" s="197"/>
      <c r="E43" s="200"/>
      <c r="F43" s="197"/>
      <c r="G43" s="288" t="s">
        <v>849</v>
      </c>
      <c r="H43" s="288"/>
      <c r="I43" s="288"/>
      <c r="J43" s="288"/>
      <c r="K43" s="303"/>
    </row>
    <row r="44" spans="2:11" customFormat="1" ht="15" customHeight="1">
      <c r="B44" s="198"/>
      <c r="C44" s="199"/>
      <c r="D44" s="197"/>
      <c r="E44" s="200" t="s">
        <v>850</v>
      </c>
      <c r="F44" s="197"/>
      <c r="G44" s="288" t="s">
        <v>851</v>
      </c>
      <c r="H44" s="288"/>
      <c r="I44" s="288"/>
      <c r="J44" s="288"/>
      <c r="K44" s="303"/>
    </row>
    <row r="45" spans="2:11" customFormat="1" ht="15" customHeight="1">
      <c r="B45" s="198"/>
      <c r="C45" s="199"/>
      <c r="D45" s="197"/>
      <c r="E45" s="200" t="s">
        <v>133</v>
      </c>
      <c r="F45" s="197"/>
      <c r="G45" s="288" t="s">
        <v>852</v>
      </c>
      <c r="H45" s="288"/>
      <c r="I45" s="288"/>
      <c r="J45" s="288"/>
      <c r="K45" s="303"/>
    </row>
    <row r="46" spans="2:11" customFormat="1" ht="12.75" customHeight="1">
      <c r="B46" s="198"/>
      <c r="C46" s="199"/>
      <c r="D46" s="197"/>
      <c r="E46" s="197"/>
      <c r="F46" s="197"/>
      <c r="G46" s="197"/>
      <c r="H46" s="197"/>
      <c r="I46" s="197"/>
      <c r="J46" s="197"/>
      <c r="K46" s="303"/>
    </row>
    <row r="47" spans="2:11" customFormat="1" ht="15" customHeight="1">
      <c r="B47" s="198"/>
      <c r="C47" s="199"/>
      <c r="D47" s="288" t="s">
        <v>853</v>
      </c>
      <c r="E47" s="288"/>
      <c r="F47" s="288"/>
      <c r="G47" s="288"/>
      <c r="H47" s="288"/>
      <c r="I47" s="288"/>
      <c r="J47" s="288"/>
      <c r="K47" s="303"/>
    </row>
    <row r="48" spans="2:11" customFormat="1" ht="15" customHeight="1">
      <c r="B48" s="198"/>
      <c r="C48" s="199"/>
      <c r="D48" s="199"/>
      <c r="E48" s="288" t="s">
        <v>854</v>
      </c>
      <c r="F48" s="288"/>
      <c r="G48" s="288"/>
      <c r="H48" s="288"/>
      <c r="I48" s="288"/>
      <c r="J48" s="288"/>
      <c r="K48" s="303"/>
    </row>
    <row r="49" spans="2:11" customFormat="1" ht="15" customHeight="1">
      <c r="B49" s="198"/>
      <c r="C49" s="199"/>
      <c r="D49" s="199"/>
      <c r="E49" s="288" t="s">
        <v>855</v>
      </c>
      <c r="F49" s="288"/>
      <c r="G49" s="288"/>
      <c r="H49" s="288"/>
      <c r="I49" s="288"/>
      <c r="J49" s="288"/>
      <c r="K49" s="303"/>
    </row>
    <row r="50" spans="2:11" customFormat="1" ht="15" customHeight="1">
      <c r="B50" s="198"/>
      <c r="C50" s="199"/>
      <c r="D50" s="199"/>
      <c r="E50" s="288" t="s">
        <v>856</v>
      </c>
      <c r="F50" s="288"/>
      <c r="G50" s="288"/>
      <c r="H50" s="288"/>
      <c r="I50" s="288"/>
      <c r="J50" s="288"/>
      <c r="K50" s="303"/>
    </row>
    <row r="51" spans="2:11" customFormat="1" ht="15" customHeight="1">
      <c r="B51" s="198"/>
      <c r="C51" s="199"/>
      <c r="D51" s="288" t="s">
        <v>857</v>
      </c>
      <c r="E51" s="288"/>
      <c r="F51" s="288"/>
      <c r="G51" s="288"/>
      <c r="H51" s="288"/>
      <c r="I51" s="288"/>
      <c r="J51" s="288"/>
      <c r="K51" s="303"/>
    </row>
    <row r="52" spans="2:11" customFormat="1" ht="25.5" customHeight="1">
      <c r="B52" s="302"/>
      <c r="C52" s="289" t="s">
        <v>858</v>
      </c>
      <c r="D52" s="289"/>
      <c r="E52" s="289"/>
      <c r="F52" s="289"/>
      <c r="G52" s="289"/>
      <c r="H52" s="289"/>
      <c r="I52" s="289"/>
      <c r="J52" s="289"/>
      <c r="K52" s="303"/>
    </row>
    <row r="53" spans="2:11" customFormat="1" ht="5.25" customHeight="1">
      <c r="B53" s="302"/>
      <c r="C53" s="196"/>
      <c r="D53" s="196"/>
      <c r="E53" s="196"/>
      <c r="F53" s="196"/>
      <c r="G53" s="196"/>
      <c r="H53" s="196"/>
      <c r="I53" s="196"/>
      <c r="J53" s="196"/>
      <c r="K53" s="303"/>
    </row>
    <row r="54" spans="2:11" customFormat="1" ht="15" customHeight="1">
      <c r="B54" s="302"/>
      <c r="C54" s="288" t="s">
        <v>859</v>
      </c>
      <c r="D54" s="288"/>
      <c r="E54" s="288"/>
      <c r="F54" s="288"/>
      <c r="G54" s="288"/>
      <c r="H54" s="288"/>
      <c r="I54" s="288"/>
      <c r="J54" s="288"/>
      <c r="K54" s="303"/>
    </row>
    <row r="55" spans="2:11" customFormat="1" ht="15" customHeight="1">
      <c r="B55" s="302"/>
      <c r="C55" s="288" t="s">
        <v>860</v>
      </c>
      <c r="D55" s="288"/>
      <c r="E55" s="288"/>
      <c r="F55" s="288"/>
      <c r="G55" s="288"/>
      <c r="H55" s="288"/>
      <c r="I55" s="288"/>
      <c r="J55" s="288"/>
      <c r="K55" s="303"/>
    </row>
    <row r="56" spans="2:11" customFormat="1" ht="12.75" customHeight="1">
      <c r="B56" s="302"/>
      <c r="C56" s="197"/>
      <c r="D56" s="197"/>
      <c r="E56" s="197"/>
      <c r="F56" s="197"/>
      <c r="G56" s="197"/>
      <c r="H56" s="197"/>
      <c r="I56" s="197"/>
      <c r="J56" s="197"/>
      <c r="K56" s="303"/>
    </row>
    <row r="57" spans="2:11" customFormat="1" ht="15" customHeight="1">
      <c r="B57" s="302"/>
      <c r="C57" s="288" t="s">
        <v>861</v>
      </c>
      <c r="D57" s="288"/>
      <c r="E57" s="288"/>
      <c r="F57" s="288"/>
      <c r="G57" s="288"/>
      <c r="H57" s="288"/>
      <c r="I57" s="288"/>
      <c r="J57" s="288"/>
      <c r="K57" s="303"/>
    </row>
    <row r="58" spans="2:11" customFormat="1" ht="15" customHeight="1">
      <c r="B58" s="302"/>
      <c r="C58" s="199"/>
      <c r="D58" s="288" t="s">
        <v>862</v>
      </c>
      <c r="E58" s="288"/>
      <c r="F58" s="288"/>
      <c r="G58" s="288"/>
      <c r="H58" s="288"/>
      <c r="I58" s="288"/>
      <c r="J58" s="288"/>
      <c r="K58" s="303"/>
    </row>
    <row r="59" spans="2:11" customFormat="1" ht="15" customHeight="1">
      <c r="B59" s="302"/>
      <c r="C59" s="199"/>
      <c r="D59" s="288" t="s">
        <v>863</v>
      </c>
      <c r="E59" s="288"/>
      <c r="F59" s="288"/>
      <c r="G59" s="288"/>
      <c r="H59" s="288"/>
      <c r="I59" s="288"/>
      <c r="J59" s="288"/>
      <c r="K59" s="303"/>
    </row>
    <row r="60" spans="2:11" customFormat="1" ht="15" customHeight="1">
      <c r="B60" s="302"/>
      <c r="C60" s="199"/>
      <c r="D60" s="288" t="s">
        <v>864</v>
      </c>
      <c r="E60" s="288"/>
      <c r="F60" s="288"/>
      <c r="G60" s="288"/>
      <c r="H60" s="288"/>
      <c r="I60" s="288"/>
      <c r="J60" s="288"/>
      <c r="K60" s="303"/>
    </row>
    <row r="61" spans="2:11" customFormat="1" ht="15" customHeight="1">
      <c r="B61" s="302"/>
      <c r="C61" s="199"/>
      <c r="D61" s="288" t="s">
        <v>865</v>
      </c>
      <c r="E61" s="288"/>
      <c r="F61" s="288"/>
      <c r="G61" s="288"/>
      <c r="H61" s="288"/>
      <c r="I61" s="288"/>
      <c r="J61" s="288"/>
      <c r="K61" s="303"/>
    </row>
    <row r="62" spans="2:11" customFormat="1" ht="15" customHeight="1">
      <c r="B62" s="302"/>
      <c r="C62" s="199"/>
      <c r="D62" s="291" t="s">
        <v>866</v>
      </c>
      <c r="E62" s="291"/>
      <c r="F62" s="291"/>
      <c r="G62" s="291"/>
      <c r="H62" s="291"/>
      <c r="I62" s="291"/>
      <c r="J62" s="291"/>
      <c r="K62" s="303"/>
    </row>
    <row r="63" spans="2:11" customFormat="1" ht="15" customHeight="1">
      <c r="B63" s="302"/>
      <c r="C63" s="199"/>
      <c r="D63" s="288" t="s">
        <v>867</v>
      </c>
      <c r="E63" s="288"/>
      <c r="F63" s="288"/>
      <c r="G63" s="288"/>
      <c r="H63" s="288"/>
      <c r="I63" s="288"/>
      <c r="J63" s="288"/>
      <c r="K63" s="303"/>
    </row>
    <row r="64" spans="2:11" customFormat="1" ht="12.75" customHeight="1">
      <c r="B64" s="302"/>
      <c r="C64" s="199"/>
      <c r="D64" s="199"/>
      <c r="E64" s="202"/>
      <c r="F64" s="199"/>
      <c r="G64" s="199"/>
      <c r="H64" s="199"/>
      <c r="I64" s="199"/>
      <c r="J64" s="199"/>
      <c r="K64" s="303"/>
    </row>
    <row r="65" spans="2:11" customFormat="1" ht="15" customHeight="1">
      <c r="B65" s="302"/>
      <c r="C65" s="199"/>
      <c r="D65" s="288" t="s">
        <v>868</v>
      </c>
      <c r="E65" s="288"/>
      <c r="F65" s="288"/>
      <c r="G65" s="288"/>
      <c r="H65" s="288"/>
      <c r="I65" s="288"/>
      <c r="J65" s="288"/>
      <c r="K65" s="303"/>
    </row>
    <row r="66" spans="2:11" customFormat="1" ht="15" customHeight="1">
      <c r="B66" s="302"/>
      <c r="C66" s="199"/>
      <c r="D66" s="291" t="s">
        <v>869</v>
      </c>
      <c r="E66" s="291"/>
      <c r="F66" s="291"/>
      <c r="G66" s="291"/>
      <c r="H66" s="291"/>
      <c r="I66" s="291"/>
      <c r="J66" s="291"/>
      <c r="K66" s="303"/>
    </row>
    <row r="67" spans="2:11" customFormat="1" ht="15" customHeight="1">
      <c r="B67" s="302"/>
      <c r="C67" s="199"/>
      <c r="D67" s="288" t="s">
        <v>870</v>
      </c>
      <c r="E67" s="288"/>
      <c r="F67" s="288"/>
      <c r="G67" s="288"/>
      <c r="H67" s="288"/>
      <c r="I67" s="288"/>
      <c r="J67" s="288"/>
      <c r="K67" s="303"/>
    </row>
    <row r="68" spans="2:11" customFormat="1" ht="15" customHeight="1">
      <c r="B68" s="302"/>
      <c r="C68" s="199"/>
      <c r="D68" s="288" t="s">
        <v>871</v>
      </c>
      <c r="E68" s="288"/>
      <c r="F68" s="288"/>
      <c r="G68" s="288"/>
      <c r="H68" s="288"/>
      <c r="I68" s="288"/>
      <c r="J68" s="288"/>
      <c r="K68" s="303"/>
    </row>
    <row r="69" spans="2:11" customFormat="1" ht="15" customHeight="1">
      <c r="B69" s="302"/>
      <c r="C69" s="199"/>
      <c r="D69" s="288" t="s">
        <v>872</v>
      </c>
      <c r="E69" s="288"/>
      <c r="F69" s="288"/>
      <c r="G69" s="288"/>
      <c r="H69" s="288"/>
      <c r="I69" s="288"/>
      <c r="J69" s="288"/>
      <c r="K69" s="303"/>
    </row>
    <row r="70" spans="2:11" customFormat="1" ht="15" customHeight="1">
      <c r="B70" s="302"/>
      <c r="C70" s="199"/>
      <c r="D70" s="288" t="s">
        <v>873</v>
      </c>
      <c r="E70" s="288"/>
      <c r="F70" s="288"/>
      <c r="G70" s="288"/>
      <c r="H70" s="288"/>
      <c r="I70" s="288"/>
      <c r="J70" s="288"/>
      <c r="K70" s="303"/>
    </row>
    <row r="71" spans="2:11" customFormat="1" ht="12.75" customHeight="1">
      <c r="B71" s="304"/>
      <c r="C71" s="203"/>
      <c r="D71" s="203"/>
      <c r="E71" s="203"/>
      <c r="F71" s="203"/>
      <c r="G71" s="203"/>
      <c r="H71" s="203"/>
      <c r="I71" s="203"/>
      <c r="J71" s="203"/>
      <c r="K71" s="305"/>
    </row>
    <row r="72" spans="2:11" customFormat="1" ht="18.75" customHeight="1">
      <c r="B72" s="306"/>
      <c r="C72" s="306"/>
      <c r="D72" s="306"/>
      <c r="E72" s="306"/>
      <c r="F72" s="306"/>
      <c r="G72" s="306"/>
      <c r="H72" s="306"/>
      <c r="I72" s="306"/>
      <c r="J72" s="306"/>
      <c r="K72" s="307"/>
    </row>
    <row r="73" spans="2:11" customFormat="1" ht="18.75" customHeight="1">
      <c r="B73" s="307"/>
      <c r="C73" s="307"/>
      <c r="D73" s="307"/>
      <c r="E73" s="307"/>
      <c r="F73" s="307"/>
      <c r="G73" s="307"/>
      <c r="H73" s="307"/>
      <c r="I73" s="307"/>
      <c r="J73" s="307"/>
      <c r="K73" s="307"/>
    </row>
    <row r="74" spans="2:11" customFormat="1" ht="7.5" customHeight="1">
      <c r="B74" s="308"/>
      <c r="C74" s="309"/>
      <c r="D74" s="309"/>
      <c r="E74" s="309"/>
      <c r="F74" s="309"/>
      <c r="G74" s="309"/>
      <c r="H74" s="309"/>
      <c r="I74" s="309"/>
      <c r="J74" s="309"/>
      <c r="K74" s="310"/>
    </row>
    <row r="75" spans="2:11" customFormat="1" ht="45" customHeight="1">
      <c r="B75" s="311"/>
      <c r="C75" s="292" t="s">
        <v>874</v>
      </c>
      <c r="D75" s="292"/>
      <c r="E75" s="292"/>
      <c r="F75" s="292"/>
      <c r="G75" s="292"/>
      <c r="H75" s="292"/>
      <c r="I75" s="292"/>
      <c r="J75" s="292"/>
      <c r="K75" s="312"/>
    </row>
    <row r="76" spans="2:11" customFormat="1" ht="17.25" customHeight="1">
      <c r="B76" s="311"/>
      <c r="C76" s="204" t="s">
        <v>875</v>
      </c>
      <c r="D76" s="204"/>
      <c r="E76" s="204"/>
      <c r="F76" s="204" t="s">
        <v>876</v>
      </c>
      <c r="G76" s="205"/>
      <c r="H76" s="204" t="s">
        <v>63</v>
      </c>
      <c r="I76" s="204" t="s">
        <v>66</v>
      </c>
      <c r="J76" s="204" t="s">
        <v>877</v>
      </c>
      <c r="K76" s="312"/>
    </row>
    <row r="77" spans="2:11" customFormat="1" ht="17.25" customHeight="1">
      <c r="B77" s="311"/>
      <c r="C77" s="206" t="s">
        <v>878</v>
      </c>
      <c r="D77" s="206"/>
      <c r="E77" s="206"/>
      <c r="F77" s="207" t="s">
        <v>879</v>
      </c>
      <c r="G77" s="208"/>
      <c r="H77" s="206"/>
      <c r="I77" s="206"/>
      <c r="J77" s="206" t="s">
        <v>880</v>
      </c>
      <c r="K77" s="312"/>
    </row>
    <row r="78" spans="2:11" customFormat="1" ht="5.25" customHeight="1">
      <c r="B78" s="311"/>
      <c r="C78" s="209"/>
      <c r="D78" s="209"/>
      <c r="E78" s="209"/>
      <c r="F78" s="209"/>
      <c r="G78" s="210"/>
      <c r="H78" s="209"/>
      <c r="I78" s="209"/>
      <c r="J78" s="209"/>
      <c r="K78" s="312"/>
    </row>
    <row r="79" spans="2:11" customFormat="1" ht="15" customHeight="1">
      <c r="B79" s="311"/>
      <c r="C79" s="200" t="s">
        <v>62</v>
      </c>
      <c r="D79" s="211"/>
      <c r="E79" s="211"/>
      <c r="F79" s="212" t="s">
        <v>881</v>
      </c>
      <c r="G79" s="213"/>
      <c r="H79" s="200" t="s">
        <v>882</v>
      </c>
      <c r="I79" s="200" t="s">
        <v>883</v>
      </c>
      <c r="J79" s="200">
        <v>20</v>
      </c>
      <c r="K79" s="312"/>
    </row>
    <row r="80" spans="2:11" customFormat="1" ht="15" customHeight="1">
      <c r="B80" s="311"/>
      <c r="C80" s="200" t="s">
        <v>884</v>
      </c>
      <c r="D80" s="200"/>
      <c r="E80" s="200"/>
      <c r="F80" s="212" t="s">
        <v>881</v>
      </c>
      <c r="G80" s="213"/>
      <c r="H80" s="200" t="s">
        <v>885</v>
      </c>
      <c r="I80" s="200" t="s">
        <v>883</v>
      </c>
      <c r="J80" s="200">
        <v>120</v>
      </c>
      <c r="K80" s="312"/>
    </row>
    <row r="81" spans="2:11" customFormat="1" ht="15" customHeight="1">
      <c r="B81" s="214"/>
      <c r="C81" s="200" t="s">
        <v>886</v>
      </c>
      <c r="D81" s="200"/>
      <c r="E81" s="200"/>
      <c r="F81" s="212" t="s">
        <v>887</v>
      </c>
      <c r="G81" s="213"/>
      <c r="H81" s="200" t="s">
        <v>888</v>
      </c>
      <c r="I81" s="200" t="s">
        <v>883</v>
      </c>
      <c r="J81" s="200">
        <v>50</v>
      </c>
      <c r="K81" s="312"/>
    </row>
    <row r="82" spans="2:11" customFormat="1" ht="15" customHeight="1">
      <c r="B82" s="214"/>
      <c r="C82" s="200" t="s">
        <v>889</v>
      </c>
      <c r="D82" s="200"/>
      <c r="E82" s="200"/>
      <c r="F82" s="212" t="s">
        <v>881</v>
      </c>
      <c r="G82" s="213"/>
      <c r="H82" s="200" t="s">
        <v>890</v>
      </c>
      <c r="I82" s="200" t="s">
        <v>891</v>
      </c>
      <c r="J82" s="200"/>
      <c r="K82" s="312"/>
    </row>
    <row r="83" spans="2:11" customFormat="1" ht="15" customHeight="1">
      <c r="B83" s="214"/>
      <c r="C83" s="200" t="s">
        <v>892</v>
      </c>
      <c r="D83" s="200"/>
      <c r="E83" s="200"/>
      <c r="F83" s="212" t="s">
        <v>887</v>
      </c>
      <c r="G83" s="200"/>
      <c r="H83" s="200" t="s">
        <v>893</v>
      </c>
      <c r="I83" s="200" t="s">
        <v>883</v>
      </c>
      <c r="J83" s="200">
        <v>15</v>
      </c>
      <c r="K83" s="312"/>
    </row>
    <row r="84" spans="2:11" customFormat="1" ht="15" customHeight="1">
      <c r="B84" s="214"/>
      <c r="C84" s="200" t="s">
        <v>894</v>
      </c>
      <c r="D84" s="200"/>
      <c r="E84" s="200"/>
      <c r="F84" s="212" t="s">
        <v>887</v>
      </c>
      <c r="G84" s="200"/>
      <c r="H84" s="200" t="s">
        <v>895</v>
      </c>
      <c r="I84" s="200" t="s">
        <v>883</v>
      </c>
      <c r="J84" s="200">
        <v>15</v>
      </c>
      <c r="K84" s="312"/>
    </row>
    <row r="85" spans="2:11" customFormat="1" ht="15" customHeight="1">
      <c r="B85" s="214"/>
      <c r="C85" s="200" t="s">
        <v>896</v>
      </c>
      <c r="D85" s="200"/>
      <c r="E85" s="200"/>
      <c r="F85" s="212" t="s">
        <v>887</v>
      </c>
      <c r="G85" s="200"/>
      <c r="H85" s="200" t="s">
        <v>897</v>
      </c>
      <c r="I85" s="200" t="s">
        <v>883</v>
      </c>
      <c r="J85" s="200">
        <v>20</v>
      </c>
      <c r="K85" s="312"/>
    </row>
    <row r="86" spans="2:11" customFormat="1" ht="15" customHeight="1">
      <c r="B86" s="214"/>
      <c r="C86" s="200" t="s">
        <v>898</v>
      </c>
      <c r="D86" s="200"/>
      <c r="E86" s="200"/>
      <c r="F86" s="212" t="s">
        <v>887</v>
      </c>
      <c r="G86" s="200"/>
      <c r="H86" s="200" t="s">
        <v>899</v>
      </c>
      <c r="I86" s="200" t="s">
        <v>883</v>
      </c>
      <c r="J86" s="200">
        <v>20</v>
      </c>
      <c r="K86" s="312"/>
    </row>
    <row r="87" spans="2:11" customFormat="1" ht="15" customHeight="1">
      <c r="B87" s="214"/>
      <c r="C87" s="200" t="s">
        <v>900</v>
      </c>
      <c r="D87" s="200"/>
      <c r="E87" s="200"/>
      <c r="F87" s="212" t="s">
        <v>887</v>
      </c>
      <c r="G87" s="213"/>
      <c r="H87" s="200" t="s">
        <v>901</v>
      </c>
      <c r="I87" s="200" t="s">
        <v>883</v>
      </c>
      <c r="J87" s="200">
        <v>50</v>
      </c>
      <c r="K87" s="312"/>
    </row>
    <row r="88" spans="2:11" customFormat="1" ht="15" customHeight="1">
      <c r="B88" s="214"/>
      <c r="C88" s="200" t="s">
        <v>902</v>
      </c>
      <c r="D88" s="200"/>
      <c r="E88" s="200"/>
      <c r="F88" s="212" t="s">
        <v>887</v>
      </c>
      <c r="G88" s="213"/>
      <c r="H88" s="200" t="s">
        <v>903</v>
      </c>
      <c r="I88" s="200" t="s">
        <v>883</v>
      </c>
      <c r="J88" s="200">
        <v>20</v>
      </c>
      <c r="K88" s="312"/>
    </row>
    <row r="89" spans="2:11" customFormat="1" ht="15" customHeight="1">
      <c r="B89" s="214"/>
      <c r="C89" s="200" t="s">
        <v>904</v>
      </c>
      <c r="D89" s="200"/>
      <c r="E89" s="200"/>
      <c r="F89" s="212" t="s">
        <v>887</v>
      </c>
      <c r="G89" s="213"/>
      <c r="H89" s="200" t="s">
        <v>905</v>
      </c>
      <c r="I89" s="200" t="s">
        <v>883</v>
      </c>
      <c r="J89" s="200">
        <v>20</v>
      </c>
      <c r="K89" s="312"/>
    </row>
    <row r="90" spans="2:11" customFormat="1" ht="15" customHeight="1">
      <c r="B90" s="214"/>
      <c r="C90" s="200" t="s">
        <v>906</v>
      </c>
      <c r="D90" s="200"/>
      <c r="E90" s="200"/>
      <c r="F90" s="212" t="s">
        <v>887</v>
      </c>
      <c r="G90" s="213"/>
      <c r="H90" s="200" t="s">
        <v>907</v>
      </c>
      <c r="I90" s="200" t="s">
        <v>883</v>
      </c>
      <c r="J90" s="200">
        <v>50</v>
      </c>
      <c r="K90" s="312"/>
    </row>
    <row r="91" spans="2:11" customFormat="1" ht="15" customHeight="1">
      <c r="B91" s="214"/>
      <c r="C91" s="200" t="s">
        <v>908</v>
      </c>
      <c r="D91" s="200"/>
      <c r="E91" s="200"/>
      <c r="F91" s="212" t="s">
        <v>887</v>
      </c>
      <c r="G91" s="213"/>
      <c r="H91" s="200" t="s">
        <v>908</v>
      </c>
      <c r="I91" s="200" t="s">
        <v>883</v>
      </c>
      <c r="J91" s="200">
        <v>50</v>
      </c>
      <c r="K91" s="312"/>
    </row>
    <row r="92" spans="2:11" customFormat="1" ht="15" customHeight="1">
      <c r="B92" s="214"/>
      <c r="C92" s="200" t="s">
        <v>909</v>
      </c>
      <c r="D92" s="200"/>
      <c r="E92" s="200"/>
      <c r="F92" s="212" t="s">
        <v>887</v>
      </c>
      <c r="G92" s="213"/>
      <c r="H92" s="200" t="s">
        <v>910</v>
      </c>
      <c r="I92" s="200" t="s">
        <v>883</v>
      </c>
      <c r="J92" s="200">
        <v>255</v>
      </c>
      <c r="K92" s="312"/>
    </row>
    <row r="93" spans="2:11" customFormat="1" ht="15" customHeight="1">
      <c r="B93" s="214"/>
      <c r="C93" s="200" t="s">
        <v>911</v>
      </c>
      <c r="D93" s="200"/>
      <c r="E93" s="200"/>
      <c r="F93" s="212" t="s">
        <v>881</v>
      </c>
      <c r="G93" s="213"/>
      <c r="H93" s="200" t="s">
        <v>912</v>
      </c>
      <c r="I93" s="200" t="s">
        <v>913</v>
      </c>
      <c r="J93" s="200"/>
      <c r="K93" s="312"/>
    </row>
    <row r="94" spans="2:11" customFormat="1" ht="15" customHeight="1">
      <c r="B94" s="214"/>
      <c r="C94" s="200" t="s">
        <v>914</v>
      </c>
      <c r="D94" s="200"/>
      <c r="E94" s="200"/>
      <c r="F94" s="212" t="s">
        <v>881</v>
      </c>
      <c r="G94" s="213"/>
      <c r="H94" s="200" t="s">
        <v>915</v>
      </c>
      <c r="I94" s="200" t="s">
        <v>916</v>
      </c>
      <c r="J94" s="200"/>
      <c r="K94" s="312"/>
    </row>
    <row r="95" spans="2:11" customFormat="1" ht="15" customHeight="1">
      <c r="B95" s="214"/>
      <c r="C95" s="200" t="s">
        <v>917</v>
      </c>
      <c r="D95" s="200"/>
      <c r="E95" s="200"/>
      <c r="F95" s="212" t="s">
        <v>881</v>
      </c>
      <c r="G95" s="213"/>
      <c r="H95" s="200" t="s">
        <v>917</v>
      </c>
      <c r="I95" s="200" t="s">
        <v>916</v>
      </c>
      <c r="J95" s="200"/>
      <c r="K95" s="312"/>
    </row>
    <row r="96" spans="2:11" customFormat="1" ht="15" customHeight="1">
      <c r="B96" s="214"/>
      <c r="C96" s="200" t="s">
        <v>47</v>
      </c>
      <c r="D96" s="200"/>
      <c r="E96" s="200"/>
      <c r="F96" s="212" t="s">
        <v>881</v>
      </c>
      <c r="G96" s="213"/>
      <c r="H96" s="200" t="s">
        <v>918</v>
      </c>
      <c r="I96" s="200" t="s">
        <v>916</v>
      </c>
      <c r="J96" s="200"/>
      <c r="K96" s="312"/>
    </row>
    <row r="97" spans="2:11" customFormat="1" ht="15" customHeight="1">
      <c r="B97" s="214"/>
      <c r="C97" s="200" t="s">
        <v>57</v>
      </c>
      <c r="D97" s="200"/>
      <c r="E97" s="200"/>
      <c r="F97" s="212" t="s">
        <v>881</v>
      </c>
      <c r="G97" s="213"/>
      <c r="H97" s="200" t="s">
        <v>919</v>
      </c>
      <c r="I97" s="200" t="s">
        <v>916</v>
      </c>
      <c r="J97" s="200"/>
      <c r="K97" s="312"/>
    </row>
    <row r="98" spans="2:11" customFormat="1" ht="15" customHeight="1">
      <c r="B98" s="313"/>
      <c r="C98" s="215"/>
      <c r="D98" s="215"/>
      <c r="E98" s="215"/>
      <c r="F98" s="215"/>
      <c r="G98" s="215"/>
      <c r="H98" s="215"/>
      <c r="I98" s="215"/>
      <c r="J98" s="215"/>
      <c r="K98" s="314"/>
    </row>
    <row r="99" spans="2:11" customFormat="1" ht="18.75" customHeight="1">
      <c r="B99" s="315"/>
      <c r="C99" s="216"/>
      <c r="D99" s="216"/>
      <c r="E99" s="216"/>
      <c r="F99" s="216"/>
      <c r="G99" s="216"/>
      <c r="H99" s="216"/>
      <c r="I99" s="216"/>
      <c r="J99" s="216"/>
      <c r="K99" s="315"/>
    </row>
    <row r="100" spans="2:11" customFormat="1" ht="18.75" customHeight="1">
      <c r="B100" s="307"/>
      <c r="C100" s="307"/>
      <c r="D100" s="307"/>
      <c r="E100" s="307"/>
      <c r="F100" s="307"/>
      <c r="G100" s="307"/>
      <c r="H100" s="307"/>
      <c r="I100" s="307"/>
      <c r="J100" s="307"/>
      <c r="K100" s="307"/>
    </row>
    <row r="101" spans="2:11" customFormat="1" ht="7.5" customHeight="1">
      <c r="B101" s="308"/>
      <c r="C101" s="309"/>
      <c r="D101" s="309"/>
      <c r="E101" s="309"/>
      <c r="F101" s="309"/>
      <c r="G101" s="309"/>
      <c r="H101" s="309"/>
      <c r="I101" s="309"/>
      <c r="J101" s="309"/>
      <c r="K101" s="310"/>
    </row>
    <row r="102" spans="2:11" customFormat="1" ht="45" customHeight="1">
      <c r="B102" s="311"/>
      <c r="C102" s="292" t="s">
        <v>920</v>
      </c>
      <c r="D102" s="292"/>
      <c r="E102" s="292"/>
      <c r="F102" s="292"/>
      <c r="G102" s="292"/>
      <c r="H102" s="292"/>
      <c r="I102" s="292"/>
      <c r="J102" s="292"/>
      <c r="K102" s="312"/>
    </row>
    <row r="103" spans="2:11" customFormat="1" ht="17.25" customHeight="1">
      <c r="B103" s="311"/>
      <c r="C103" s="204" t="s">
        <v>875</v>
      </c>
      <c r="D103" s="204"/>
      <c r="E103" s="204"/>
      <c r="F103" s="204" t="s">
        <v>876</v>
      </c>
      <c r="G103" s="205"/>
      <c r="H103" s="204" t="s">
        <v>63</v>
      </c>
      <c r="I103" s="204" t="s">
        <v>66</v>
      </c>
      <c r="J103" s="204" t="s">
        <v>877</v>
      </c>
      <c r="K103" s="312"/>
    </row>
    <row r="104" spans="2:11" customFormat="1" ht="17.25" customHeight="1">
      <c r="B104" s="311"/>
      <c r="C104" s="206" t="s">
        <v>878</v>
      </c>
      <c r="D104" s="206"/>
      <c r="E104" s="206"/>
      <c r="F104" s="207" t="s">
        <v>879</v>
      </c>
      <c r="G104" s="208"/>
      <c r="H104" s="206"/>
      <c r="I104" s="206"/>
      <c r="J104" s="206" t="s">
        <v>880</v>
      </c>
      <c r="K104" s="312"/>
    </row>
    <row r="105" spans="2:11" customFormat="1" ht="5.25" customHeight="1">
      <c r="B105" s="311"/>
      <c r="C105" s="204"/>
      <c r="D105" s="204"/>
      <c r="E105" s="204"/>
      <c r="F105" s="204"/>
      <c r="G105" s="217"/>
      <c r="H105" s="204"/>
      <c r="I105" s="204"/>
      <c r="J105" s="204"/>
      <c r="K105" s="312"/>
    </row>
    <row r="106" spans="2:11" customFormat="1" ht="15" customHeight="1">
      <c r="B106" s="311"/>
      <c r="C106" s="200" t="s">
        <v>62</v>
      </c>
      <c r="D106" s="211"/>
      <c r="E106" s="211"/>
      <c r="F106" s="212" t="s">
        <v>881</v>
      </c>
      <c r="G106" s="200"/>
      <c r="H106" s="200" t="s">
        <v>921</v>
      </c>
      <c r="I106" s="200" t="s">
        <v>883</v>
      </c>
      <c r="J106" s="200">
        <v>20</v>
      </c>
      <c r="K106" s="312"/>
    </row>
    <row r="107" spans="2:11" customFormat="1" ht="15" customHeight="1">
      <c r="B107" s="311"/>
      <c r="C107" s="200" t="s">
        <v>884</v>
      </c>
      <c r="D107" s="200"/>
      <c r="E107" s="200"/>
      <c r="F107" s="212" t="s">
        <v>881</v>
      </c>
      <c r="G107" s="200"/>
      <c r="H107" s="200" t="s">
        <v>921</v>
      </c>
      <c r="I107" s="200" t="s">
        <v>883</v>
      </c>
      <c r="J107" s="200">
        <v>120</v>
      </c>
      <c r="K107" s="312"/>
    </row>
    <row r="108" spans="2:11" customFormat="1" ht="15" customHeight="1">
      <c r="B108" s="214"/>
      <c r="C108" s="200" t="s">
        <v>886</v>
      </c>
      <c r="D108" s="200"/>
      <c r="E108" s="200"/>
      <c r="F108" s="212" t="s">
        <v>887</v>
      </c>
      <c r="G108" s="200"/>
      <c r="H108" s="200" t="s">
        <v>921</v>
      </c>
      <c r="I108" s="200" t="s">
        <v>883</v>
      </c>
      <c r="J108" s="200">
        <v>50</v>
      </c>
      <c r="K108" s="312"/>
    </row>
    <row r="109" spans="2:11" customFormat="1" ht="15" customHeight="1">
      <c r="B109" s="214"/>
      <c r="C109" s="200" t="s">
        <v>889</v>
      </c>
      <c r="D109" s="200"/>
      <c r="E109" s="200"/>
      <c r="F109" s="212" t="s">
        <v>881</v>
      </c>
      <c r="G109" s="200"/>
      <c r="H109" s="200" t="s">
        <v>921</v>
      </c>
      <c r="I109" s="200" t="s">
        <v>891</v>
      </c>
      <c r="J109" s="200"/>
      <c r="K109" s="312"/>
    </row>
    <row r="110" spans="2:11" customFormat="1" ht="15" customHeight="1">
      <c r="B110" s="214"/>
      <c r="C110" s="200" t="s">
        <v>900</v>
      </c>
      <c r="D110" s="200"/>
      <c r="E110" s="200"/>
      <c r="F110" s="212" t="s">
        <v>887</v>
      </c>
      <c r="G110" s="200"/>
      <c r="H110" s="200" t="s">
        <v>921</v>
      </c>
      <c r="I110" s="200" t="s">
        <v>883</v>
      </c>
      <c r="J110" s="200">
        <v>50</v>
      </c>
      <c r="K110" s="312"/>
    </row>
    <row r="111" spans="2:11" customFormat="1" ht="15" customHeight="1">
      <c r="B111" s="214"/>
      <c r="C111" s="200" t="s">
        <v>908</v>
      </c>
      <c r="D111" s="200"/>
      <c r="E111" s="200"/>
      <c r="F111" s="212" t="s">
        <v>887</v>
      </c>
      <c r="G111" s="200"/>
      <c r="H111" s="200" t="s">
        <v>921</v>
      </c>
      <c r="I111" s="200" t="s">
        <v>883</v>
      </c>
      <c r="J111" s="200">
        <v>50</v>
      </c>
      <c r="K111" s="312"/>
    </row>
    <row r="112" spans="2:11" customFormat="1" ht="15" customHeight="1">
      <c r="B112" s="214"/>
      <c r="C112" s="200" t="s">
        <v>906</v>
      </c>
      <c r="D112" s="200"/>
      <c r="E112" s="200"/>
      <c r="F112" s="212" t="s">
        <v>887</v>
      </c>
      <c r="G112" s="200"/>
      <c r="H112" s="200" t="s">
        <v>921</v>
      </c>
      <c r="I112" s="200" t="s">
        <v>883</v>
      </c>
      <c r="J112" s="200">
        <v>50</v>
      </c>
      <c r="K112" s="312"/>
    </row>
    <row r="113" spans="2:11" customFormat="1" ht="15" customHeight="1">
      <c r="B113" s="214"/>
      <c r="C113" s="200" t="s">
        <v>62</v>
      </c>
      <c r="D113" s="200"/>
      <c r="E113" s="200"/>
      <c r="F113" s="212" t="s">
        <v>881</v>
      </c>
      <c r="G113" s="200"/>
      <c r="H113" s="200" t="s">
        <v>922</v>
      </c>
      <c r="I113" s="200" t="s">
        <v>883</v>
      </c>
      <c r="J113" s="200">
        <v>20</v>
      </c>
      <c r="K113" s="312"/>
    </row>
    <row r="114" spans="2:11" customFormat="1" ht="15" customHeight="1">
      <c r="B114" s="214"/>
      <c r="C114" s="200" t="s">
        <v>923</v>
      </c>
      <c r="D114" s="200"/>
      <c r="E114" s="200"/>
      <c r="F114" s="212" t="s">
        <v>881</v>
      </c>
      <c r="G114" s="200"/>
      <c r="H114" s="200" t="s">
        <v>924</v>
      </c>
      <c r="I114" s="200" t="s">
        <v>883</v>
      </c>
      <c r="J114" s="200">
        <v>120</v>
      </c>
      <c r="K114" s="312"/>
    </row>
    <row r="115" spans="2:11" customFormat="1" ht="15" customHeight="1">
      <c r="B115" s="214"/>
      <c r="C115" s="200" t="s">
        <v>47</v>
      </c>
      <c r="D115" s="200"/>
      <c r="E115" s="200"/>
      <c r="F115" s="212" t="s">
        <v>881</v>
      </c>
      <c r="G115" s="200"/>
      <c r="H115" s="200" t="s">
        <v>925</v>
      </c>
      <c r="I115" s="200" t="s">
        <v>916</v>
      </c>
      <c r="J115" s="200"/>
      <c r="K115" s="312"/>
    </row>
    <row r="116" spans="2:11" customFormat="1" ht="15" customHeight="1">
      <c r="B116" s="214"/>
      <c r="C116" s="200" t="s">
        <v>57</v>
      </c>
      <c r="D116" s="200"/>
      <c r="E116" s="200"/>
      <c r="F116" s="212" t="s">
        <v>881</v>
      </c>
      <c r="G116" s="200"/>
      <c r="H116" s="200" t="s">
        <v>926</v>
      </c>
      <c r="I116" s="200" t="s">
        <v>916</v>
      </c>
      <c r="J116" s="200"/>
      <c r="K116" s="312"/>
    </row>
    <row r="117" spans="2:11" customFormat="1" ht="15" customHeight="1">
      <c r="B117" s="214"/>
      <c r="C117" s="200" t="s">
        <v>66</v>
      </c>
      <c r="D117" s="200"/>
      <c r="E117" s="200"/>
      <c r="F117" s="212" t="s">
        <v>881</v>
      </c>
      <c r="G117" s="200"/>
      <c r="H117" s="200" t="s">
        <v>927</v>
      </c>
      <c r="I117" s="200" t="s">
        <v>928</v>
      </c>
      <c r="J117" s="200"/>
      <c r="K117" s="312"/>
    </row>
    <row r="118" spans="2:11" customFormat="1" ht="15" customHeight="1">
      <c r="B118" s="313"/>
      <c r="C118" s="218"/>
      <c r="D118" s="218"/>
      <c r="E118" s="218"/>
      <c r="F118" s="218"/>
      <c r="G118" s="218"/>
      <c r="H118" s="218"/>
      <c r="I118" s="218"/>
      <c r="J118" s="218"/>
      <c r="K118" s="314"/>
    </row>
    <row r="119" spans="2:11" customFormat="1" ht="18.75" customHeight="1">
      <c r="B119" s="316"/>
      <c r="C119" s="219"/>
      <c r="D119" s="219"/>
      <c r="E119" s="219"/>
      <c r="F119" s="220"/>
      <c r="G119" s="219"/>
      <c r="H119" s="219"/>
      <c r="I119" s="219"/>
      <c r="J119" s="219"/>
      <c r="K119" s="316"/>
    </row>
    <row r="120" spans="2:11" customFormat="1" ht="18.75" customHeight="1">
      <c r="B120" s="307"/>
      <c r="C120" s="307"/>
      <c r="D120" s="307"/>
      <c r="E120" s="307"/>
      <c r="F120" s="307"/>
      <c r="G120" s="307"/>
      <c r="H120" s="307"/>
      <c r="I120" s="307"/>
      <c r="J120" s="307"/>
      <c r="K120" s="307"/>
    </row>
    <row r="121" spans="2:11" customFormat="1" ht="7.5" customHeight="1">
      <c r="B121" s="317"/>
      <c r="C121" s="318"/>
      <c r="D121" s="318"/>
      <c r="E121" s="318"/>
      <c r="F121" s="318"/>
      <c r="G121" s="318"/>
      <c r="H121" s="318"/>
      <c r="I121" s="318"/>
      <c r="J121" s="318"/>
      <c r="K121" s="319"/>
    </row>
    <row r="122" spans="2:11" customFormat="1" ht="45" customHeight="1">
      <c r="B122" s="320"/>
      <c r="C122" s="290" t="s">
        <v>929</v>
      </c>
      <c r="D122" s="290"/>
      <c r="E122" s="290"/>
      <c r="F122" s="290"/>
      <c r="G122" s="290"/>
      <c r="H122" s="290"/>
      <c r="I122" s="290"/>
      <c r="J122" s="290"/>
      <c r="K122" s="321"/>
    </row>
    <row r="123" spans="2:11" customFormat="1" ht="17.25" customHeight="1">
      <c r="B123" s="221"/>
      <c r="C123" s="204" t="s">
        <v>875</v>
      </c>
      <c r="D123" s="204"/>
      <c r="E123" s="204"/>
      <c r="F123" s="204" t="s">
        <v>876</v>
      </c>
      <c r="G123" s="205"/>
      <c r="H123" s="204" t="s">
        <v>63</v>
      </c>
      <c r="I123" s="204" t="s">
        <v>66</v>
      </c>
      <c r="J123" s="204" t="s">
        <v>877</v>
      </c>
      <c r="K123" s="222"/>
    </row>
    <row r="124" spans="2:11" customFormat="1" ht="17.25" customHeight="1">
      <c r="B124" s="221"/>
      <c r="C124" s="206" t="s">
        <v>878</v>
      </c>
      <c r="D124" s="206"/>
      <c r="E124" s="206"/>
      <c r="F124" s="207" t="s">
        <v>879</v>
      </c>
      <c r="G124" s="208"/>
      <c r="H124" s="206"/>
      <c r="I124" s="206"/>
      <c r="J124" s="206" t="s">
        <v>880</v>
      </c>
      <c r="K124" s="222"/>
    </row>
    <row r="125" spans="2:11" customFormat="1" ht="5.25" customHeight="1">
      <c r="B125" s="223"/>
      <c r="C125" s="209"/>
      <c r="D125" s="209"/>
      <c r="E125" s="209"/>
      <c r="F125" s="209"/>
      <c r="G125" s="224"/>
      <c r="H125" s="209"/>
      <c r="I125" s="209"/>
      <c r="J125" s="209"/>
      <c r="K125" s="225"/>
    </row>
    <row r="126" spans="2:11" customFormat="1" ht="15" customHeight="1">
      <c r="B126" s="223"/>
      <c r="C126" s="200" t="s">
        <v>884</v>
      </c>
      <c r="D126" s="211"/>
      <c r="E126" s="211"/>
      <c r="F126" s="212" t="s">
        <v>881</v>
      </c>
      <c r="G126" s="200"/>
      <c r="H126" s="200" t="s">
        <v>921</v>
      </c>
      <c r="I126" s="200" t="s">
        <v>883</v>
      </c>
      <c r="J126" s="200">
        <v>120</v>
      </c>
      <c r="K126" s="226"/>
    </row>
    <row r="127" spans="2:11" customFormat="1" ht="15" customHeight="1">
      <c r="B127" s="223"/>
      <c r="C127" s="200" t="s">
        <v>930</v>
      </c>
      <c r="D127" s="200"/>
      <c r="E127" s="200"/>
      <c r="F127" s="212" t="s">
        <v>881</v>
      </c>
      <c r="G127" s="200"/>
      <c r="H127" s="200" t="s">
        <v>931</v>
      </c>
      <c r="I127" s="200" t="s">
        <v>883</v>
      </c>
      <c r="J127" s="200" t="s">
        <v>932</v>
      </c>
      <c r="K127" s="226"/>
    </row>
    <row r="128" spans="2:11" customFormat="1" ht="15" customHeight="1">
      <c r="B128" s="223"/>
      <c r="C128" s="200" t="s">
        <v>94</v>
      </c>
      <c r="D128" s="200"/>
      <c r="E128" s="200"/>
      <c r="F128" s="212" t="s">
        <v>881</v>
      </c>
      <c r="G128" s="200"/>
      <c r="H128" s="200" t="s">
        <v>933</v>
      </c>
      <c r="I128" s="200" t="s">
        <v>883</v>
      </c>
      <c r="J128" s="200" t="s">
        <v>932</v>
      </c>
      <c r="K128" s="226"/>
    </row>
    <row r="129" spans="2:11" customFormat="1" ht="15" customHeight="1">
      <c r="B129" s="223"/>
      <c r="C129" s="200" t="s">
        <v>892</v>
      </c>
      <c r="D129" s="200"/>
      <c r="E129" s="200"/>
      <c r="F129" s="212" t="s">
        <v>887</v>
      </c>
      <c r="G129" s="200"/>
      <c r="H129" s="200" t="s">
        <v>893</v>
      </c>
      <c r="I129" s="200" t="s">
        <v>883</v>
      </c>
      <c r="J129" s="200">
        <v>15</v>
      </c>
      <c r="K129" s="226"/>
    </row>
    <row r="130" spans="2:11" customFormat="1" ht="15" customHeight="1">
      <c r="B130" s="223"/>
      <c r="C130" s="200" t="s">
        <v>894</v>
      </c>
      <c r="D130" s="200"/>
      <c r="E130" s="200"/>
      <c r="F130" s="212" t="s">
        <v>887</v>
      </c>
      <c r="G130" s="200"/>
      <c r="H130" s="200" t="s">
        <v>895</v>
      </c>
      <c r="I130" s="200" t="s">
        <v>883</v>
      </c>
      <c r="J130" s="200">
        <v>15</v>
      </c>
      <c r="K130" s="226"/>
    </row>
    <row r="131" spans="2:11" customFormat="1" ht="15" customHeight="1">
      <c r="B131" s="223"/>
      <c r="C131" s="200" t="s">
        <v>896</v>
      </c>
      <c r="D131" s="200"/>
      <c r="E131" s="200"/>
      <c r="F131" s="212" t="s">
        <v>887</v>
      </c>
      <c r="G131" s="200"/>
      <c r="H131" s="200" t="s">
        <v>897</v>
      </c>
      <c r="I131" s="200" t="s">
        <v>883</v>
      </c>
      <c r="J131" s="200">
        <v>20</v>
      </c>
      <c r="K131" s="226"/>
    </row>
    <row r="132" spans="2:11" customFormat="1" ht="15" customHeight="1">
      <c r="B132" s="223"/>
      <c r="C132" s="200" t="s">
        <v>898</v>
      </c>
      <c r="D132" s="200"/>
      <c r="E132" s="200"/>
      <c r="F132" s="212" t="s">
        <v>887</v>
      </c>
      <c r="G132" s="200"/>
      <c r="H132" s="200" t="s">
        <v>899</v>
      </c>
      <c r="I132" s="200" t="s">
        <v>883</v>
      </c>
      <c r="J132" s="200">
        <v>20</v>
      </c>
      <c r="K132" s="226"/>
    </row>
    <row r="133" spans="2:11" customFormat="1" ht="15" customHeight="1">
      <c r="B133" s="223"/>
      <c r="C133" s="200" t="s">
        <v>886</v>
      </c>
      <c r="D133" s="200"/>
      <c r="E133" s="200"/>
      <c r="F133" s="212" t="s">
        <v>887</v>
      </c>
      <c r="G133" s="200"/>
      <c r="H133" s="200" t="s">
        <v>921</v>
      </c>
      <c r="I133" s="200" t="s">
        <v>883</v>
      </c>
      <c r="J133" s="200">
        <v>50</v>
      </c>
      <c r="K133" s="226"/>
    </row>
    <row r="134" spans="2:11" customFormat="1" ht="15" customHeight="1">
      <c r="B134" s="223"/>
      <c r="C134" s="200" t="s">
        <v>900</v>
      </c>
      <c r="D134" s="200"/>
      <c r="E134" s="200"/>
      <c r="F134" s="212" t="s">
        <v>887</v>
      </c>
      <c r="G134" s="200"/>
      <c r="H134" s="200" t="s">
        <v>921</v>
      </c>
      <c r="I134" s="200" t="s">
        <v>883</v>
      </c>
      <c r="J134" s="200">
        <v>50</v>
      </c>
      <c r="K134" s="226"/>
    </row>
    <row r="135" spans="2:11" customFormat="1" ht="15" customHeight="1">
      <c r="B135" s="223"/>
      <c r="C135" s="200" t="s">
        <v>906</v>
      </c>
      <c r="D135" s="200"/>
      <c r="E135" s="200"/>
      <c r="F135" s="212" t="s">
        <v>887</v>
      </c>
      <c r="G135" s="200"/>
      <c r="H135" s="200" t="s">
        <v>921</v>
      </c>
      <c r="I135" s="200" t="s">
        <v>883</v>
      </c>
      <c r="J135" s="200">
        <v>50</v>
      </c>
      <c r="K135" s="226"/>
    </row>
    <row r="136" spans="2:11" customFormat="1" ht="15" customHeight="1">
      <c r="B136" s="223"/>
      <c r="C136" s="200" t="s">
        <v>908</v>
      </c>
      <c r="D136" s="200"/>
      <c r="E136" s="200"/>
      <c r="F136" s="212" t="s">
        <v>887</v>
      </c>
      <c r="G136" s="200"/>
      <c r="H136" s="200" t="s">
        <v>921</v>
      </c>
      <c r="I136" s="200" t="s">
        <v>883</v>
      </c>
      <c r="J136" s="200">
        <v>50</v>
      </c>
      <c r="K136" s="226"/>
    </row>
    <row r="137" spans="2:11" customFormat="1" ht="15" customHeight="1">
      <c r="B137" s="223"/>
      <c r="C137" s="200" t="s">
        <v>909</v>
      </c>
      <c r="D137" s="200"/>
      <c r="E137" s="200"/>
      <c r="F137" s="212" t="s">
        <v>887</v>
      </c>
      <c r="G137" s="200"/>
      <c r="H137" s="200" t="s">
        <v>934</v>
      </c>
      <c r="I137" s="200" t="s">
        <v>883</v>
      </c>
      <c r="J137" s="200">
        <v>255</v>
      </c>
      <c r="K137" s="226"/>
    </row>
    <row r="138" spans="2:11" customFormat="1" ht="15" customHeight="1">
      <c r="B138" s="223"/>
      <c r="C138" s="200" t="s">
        <v>911</v>
      </c>
      <c r="D138" s="200"/>
      <c r="E138" s="200"/>
      <c r="F138" s="212" t="s">
        <v>881</v>
      </c>
      <c r="G138" s="200"/>
      <c r="H138" s="200" t="s">
        <v>935</v>
      </c>
      <c r="I138" s="200" t="s">
        <v>913</v>
      </c>
      <c r="J138" s="200"/>
      <c r="K138" s="226"/>
    </row>
    <row r="139" spans="2:11" customFormat="1" ht="15" customHeight="1">
      <c r="B139" s="223"/>
      <c r="C139" s="200" t="s">
        <v>914</v>
      </c>
      <c r="D139" s="200"/>
      <c r="E139" s="200"/>
      <c r="F139" s="212" t="s">
        <v>881</v>
      </c>
      <c r="G139" s="200"/>
      <c r="H139" s="200" t="s">
        <v>936</v>
      </c>
      <c r="I139" s="200" t="s">
        <v>916</v>
      </c>
      <c r="J139" s="200"/>
      <c r="K139" s="226"/>
    </row>
    <row r="140" spans="2:11" customFormat="1" ht="15" customHeight="1">
      <c r="B140" s="223"/>
      <c r="C140" s="200" t="s">
        <v>917</v>
      </c>
      <c r="D140" s="200"/>
      <c r="E140" s="200"/>
      <c r="F140" s="212" t="s">
        <v>881</v>
      </c>
      <c r="G140" s="200"/>
      <c r="H140" s="200" t="s">
        <v>917</v>
      </c>
      <c r="I140" s="200" t="s">
        <v>916</v>
      </c>
      <c r="J140" s="200"/>
      <c r="K140" s="226"/>
    </row>
    <row r="141" spans="2:11" customFormat="1" ht="15" customHeight="1">
      <c r="B141" s="223"/>
      <c r="C141" s="200" t="s">
        <v>47</v>
      </c>
      <c r="D141" s="200"/>
      <c r="E141" s="200"/>
      <c r="F141" s="212" t="s">
        <v>881</v>
      </c>
      <c r="G141" s="200"/>
      <c r="H141" s="200" t="s">
        <v>937</v>
      </c>
      <c r="I141" s="200" t="s">
        <v>916</v>
      </c>
      <c r="J141" s="200"/>
      <c r="K141" s="226"/>
    </row>
    <row r="142" spans="2:11" customFormat="1" ht="15" customHeight="1">
      <c r="B142" s="223"/>
      <c r="C142" s="200" t="s">
        <v>938</v>
      </c>
      <c r="D142" s="200"/>
      <c r="E142" s="200"/>
      <c r="F142" s="212" t="s">
        <v>881</v>
      </c>
      <c r="G142" s="200"/>
      <c r="H142" s="200" t="s">
        <v>939</v>
      </c>
      <c r="I142" s="200" t="s">
        <v>916</v>
      </c>
      <c r="J142" s="200"/>
      <c r="K142" s="226"/>
    </row>
    <row r="143" spans="2:11" customFormat="1" ht="15" customHeight="1">
      <c r="B143" s="227"/>
      <c r="C143" s="228"/>
      <c r="D143" s="228"/>
      <c r="E143" s="228"/>
      <c r="F143" s="228"/>
      <c r="G143" s="228"/>
      <c r="H143" s="228"/>
      <c r="I143" s="228"/>
      <c r="J143" s="228"/>
      <c r="K143" s="229"/>
    </row>
    <row r="144" spans="2:11" customFormat="1" ht="18.75" customHeight="1">
      <c r="B144" s="219"/>
      <c r="C144" s="219"/>
      <c r="D144" s="219"/>
      <c r="E144" s="219"/>
      <c r="F144" s="220"/>
      <c r="G144" s="219"/>
      <c r="H144" s="219"/>
      <c r="I144" s="219"/>
      <c r="J144" s="219"/>
      <c r="K144" s="219"/>
    </row>
    <row r="145" spans="2:11" customFormat="1" ht="18.75" customHeight="1">
      <c r="B145" s="307"/>
      <c r="C145" s="307"/>
      <c r="D145" s="307"/>
      <c r="E145" s="307"/>
      <c r="F145" s="307"/>
      <c r="G145" s="307"/>
      <c r="H145" s="307"/>
      <c r="I145" s="307"/>
      <c r="J145" s="307"/>
      <c r="K145" s="307"/>
    </row>
    <row r="146" spans="2:11" customFormat="1" ht="7.5" customHeight="1">
      <c r="B146" s="308"/>
      <c r="C146" s="309"/>
      <c r="D146" s="309"/>
      <c r="E146" s="309"/>
      <c r="F146" s="309"/>
      <c r="G146" s="309"/>
      <c r="H146" s="309"/>
      <c r="I146" s="309"/>
      <c r="J146" s="309"/>
      <c r="K146" s="310"/>
    </row>
    <row r="147" spans="2:11" customFormat="1" ht="45" customHeight="1">
      <c r="B147" s="311"/>
      <c r="C147" s="292" t="s">
        <v>940</v>
      </c>
      <c r="D147" s="292"/>
      <c r="E147" s="292"/>
      <c r="F147" s="292"/>
      <c r="G147" s="292"/>
      <c r="H147" s="292"/>
      <c r="I147" s="292"/>
      <c r="J147" s="292"/>
      <c r="K147" s="312"/>
    </row>
    <row r="148" spans="2:11" customFormat="1" ht="17.25" customHeight="1">
      <c r="B148" s="311"/>
      <c r="C148" s="204" t="s">
        <v>875</v>
      </c>
      <c r="D148" s="204"/>
      <c r="E148" s="204"/>
      <c r="F148" s="204" t="s">
        <v>876</v>
      </c>
      <c r="G148" s="205"/>
      <c r="H148" s="204" t="s">
        <v>63</v>
      </c>
      <c r="I148" s="204" t="s">
        <v>66</v>
      </c>
      <c r="J148" s="204" t="s">
        <v>877</v>
      </c>
      <c r="K148" s="312"/>
    </row>
    <row r="149" spans="2:11" customFormat="1" ht="17.25" customHeight="1">
      <c r="B149" s="311"/>
      <c r="C149" s="206" t="s">
        <v>878</v>
      </c>
      <c r="D149" s="206"/>
      <c r="E149" s="206"/>
      <c r="F149" s="207" t="s">
        <v>879</v>
      </c>
      <c r="G149" s="208"/>
      <c r="H149" s="206"/>
      <c r="I149" s="206"/>
      <c r="J149" s="206" t="s">
        <v>880</v>
      </c>
      <c r="K149" s="312"/>
    </row>
    <row r="150" spans="2:11" customFormat="1" ht="5.25" customHeight="1">
      <c r="B150" s="214"/>
      <c r="C150" s="209"/>
      <c r="D150" s="209"/>
      <c r="E150" s="209"/>
      <c r="F150" s="209"/>
      <c r="G150" s="210"/>
      <c r="H150" s="209"/>
      <c r="I150" s="209"/>
      <c r="J150" s="209"/>
      <c r="K150" s="226"/>
    </row>
    <row r="151" spans="2:11" customFormat="1" ht="15" customHeight="1">
      <c r="B151" s="214"/>
      <c r="C151" s="230" t="s">
        <v>884</v>
      </c>
      <c r="D151" s="200"/>
      <c r="E151" s="200"/>
      <c r="F151" s="231" t="s">
        <v>881</v>
      </c>
      <c r="G151" s="200"/>
      <c r="H151" s="230" t="s">
        <v>921</v>
      </c>
      <c r="I151" s="230" t="s">
        <v>883</v>
      </c>
      <c r="J151" s="230">
        <v>120</v>
      </c>
      <c r="K151" s="226"/>
    </row>
    <row r="152" spans="2:11" customFormat="1" ht="15" customHeight="1">
      <c r="B152" s="214"/>
      <c r="C152" s="230" t="s">
        <v>930</v>
      </c>
      <c r="D152" s="200"/>
      <c r="E152" s="200"/>
      <c r="F152" s="231" t="s">
        <v>881</v>
      </c>
      <c r="G152" s="200"/>
      <c r="H152" s="230" t="s">
        <v>941</v>
      </c>
      <c r="I152" s="230" t="s">
        <v>883</v>
      </c>
      <c r="J152" s="230" t="s">
        <v>932</v>
      </c>
      <c r="K152" s="226"/>
    </row>
    <row r="153" spans="2:11" customFormat="1" ht="15" customHeight="1">
      <c r="B153" s="214"/>
      <c r="C153" s="230" t="s">
        <v>94</v>
      </c>
      <c r="D153" s="200"/>
      <c r="E153" s="200"/>
      <c r="F153" s="231" t="s">
        <v>881</v>
      </c>
      <c r="G153" s="200"/>
      <c r="H153" s="230" t="s">
        <v>942</v>
      </c>
      <c r="I153" s="230" t="s">
        <v>883</v>
      </c>
      <c r="J153" s="230" t="s">
        <v>932</v>
      </c>
      <c r="K153" s="226"/>
    </row>
    <row r="154" spans="2:11" customFormat="1" ht="15" customHeight="1">
      <c r="B154" s="214"/>
      <c r="C154" s="230" t="s">
        <v>886</v>
      </c>
      <c r="D154" s="200"/>
      <c r="E154" s="200"/>
      <c r="F154" s="231" t="s">
        <v>887</v>
      </c>
      <c r="G154" s="200"/>
      <c r="H154" s="230" t="s">
        <v>921</v>
      </c>
      <c r="I154" s="230" t="s">
        <v>883</v>
      </c>
      <c r="J154" s="230">
        <v>50</v>
      </c>
      <c r="K154" s="226"/>
    </row>
    <row r="155" spans="2:11" customFormat="1" ht="15" customHeight="1">
      <c r="B155" s="214"/>
      <c r="C155" s="230" t="s">
        <v>889</v>
      </c>
      <c r="D155" s="200"/>
      <c r="E155" s="200"/>
      <c r="F155" s="231" t="s">
        <v>881</v>
      </c>
      <c r="G155" s="200"/>
      <c r="H155" s="230" t="s">
        <v>921</v>
      </c>
      <c r="I155" s="230" t="s">
        <v>891</v>
      </c>
      <c r="J155" s="230"/>
      <c r="K155" s="226"/>
    </row>
    <row r="156" spans="2:11" customFormat="1" ht="15" customHeight="1">
      <c r="B156" s="214"/>
      <c r="C156" s="230" t="s">
        <v>900</v>
      </c>
      <c r="D156" s="200"/>
      <c r="E156" s="200"/>
      <c r="F156" s="231" t="s">
        <v>887</v>
      </c>
      <c r="G156" s="200"/>
      <c r="H156" s="230" t="s">
        <v>921</v>
      </c>
      <c r="I156" s="230" t="s">
        <v>883</v>
      </c>
      <c r="J156" s="230">
        <v>50</v>
      </c>
      <c r="K156" s="226"/>
    </row>
    <row r="157" spans="2:11" customFormat="1" ht="15" customHeight="1">
      <c r="B157" s="214"/>
      <c r="C157" s="230" t="s">
        <v>908</v>
      </c>
      <c r="D157" s="200"/>
      <c r="E157" s="200"/>
      <c r="F157" s="231" t="s">
        <v>887</v>
      </c>
      <c r="G157" s="200"/>
      <c r="H157" s="230" t="s">
        <v>921</v>
      </c>
      <c r="I157" s="230" t="s">
        <v>883</v>
      </c>
      <c r="J157" s="230">
        <v>50</v>
      </c>
      <c r="K157" s="226"/>
    </row>
    <row r="158" spans="2:11" customFormat="1" ht="15" customHeight="1">
      <c r="B158" s="214"/>
      <c r="C158" s="230" t="s">
        <v>906</v>
      </c>
      <c r="D158" s="200"/>
      <c r="E158" s="200"/>
      <c r="F158" s="231" t="s">
        <v>887</v>
      </c>
      <c r="G158" s="200"/>
      <c r="H158" s="230" t="s">
        <v>921</v>
      </c>
      <c r="I158" s="230" t="s">
        <v>883</v>
      </c>
      <c r="J158" s="230">
        <v>50</v>
      </c>
      <c r="K158" s="226"/>
    </row>
    <row r="159" spans="2:11" customFormat="1" ht="15" customHeight="1">
      <c r="B159" s="214"/>
      <c r="C159" s="230" t="s">
        <v>117</v>
      </c>
      <c r="D159" s="200"/>
      <c r="E159" s="200"/>
      <c r="F159" s="231" t="s">
        <v>881</v>
      </c>
      <c r="G159" s="200"/>
      <c r="H159" s="230" t="s">
        <v>943</v>
      </c>
      <c r="I159" s="230" t="s">
        <v>883</v>
      </c>
      <c r="J159" s="230" t="s">
        <v>944</v>
      </c>
      <c r="K159" s="226"/>
    </row>
    <row r="160" spans="2:11" customFormat="1" ht="15" customHeight="1">
      <c r="B160" s="214"/>
      <c r="C160" s="230" t="s">
        <v>945</v>
      </c>
      <c r="D160" s="200"/>
      <c r="E160" s="200"/>
      <c r="F160" s="231" t="s">
        <v>881</v>
      </c>
      <c r="G160" s="200"/>
      <c r="H160" s="230" t="s">
        <v>946</v>
      </c>
      <c r="I160" s="230" t="s">
        <v>916</v>
      </c>
      <c r="J160" s="230"/>
      <c r="K160" s="226"/>
    </row>
    <row r="161" spans="2:11" customFormat="1" ht="15" customHeight="1">
      <c r="B161" s="232"/>
      <c r="C161" s="218"/>
      <c r="D161" s="218"/>
      <c r="E161" s="218"/>
      <c r="F161" s="218"/>
      <c r="G161" s="218"/>
      <c r="H161" s="218"/>
      <c r="I161" s="218"/>
      <c r="J161" s="218"/>
      <c r="K161" s="233"/>
    </row>
    <row r="162" spans="2:11" customFormat="1" ht="18.75" customHeight="1">
      <c r="B162" s="219"/>
      <c r="C162" s="224"/>
      <c r="D162" s="224"/>
      <c r="E162" s="224"/>
      <c r="F162" s="234"/>
      <c r="G162" s="224"/>
      <c r="H162" s="224"/>
      <c r="I162" s="224"/>
      <c r="J162" s="224"/>
      <c r="K162" s="219"/>
    </row>
    <row r="163" spans="2:11" customFormat="1" ht="18.75" customHeight="1">
      <c r="B163" s="307"/>
      <c r="C163" s="307"/>
      <c r="D163" s="307"/>
      <c r="E163" s="307"/>
      <c r="F163" s="307"/>
      <c r="G163" s="307"/>
      <c r="H163" s="307"/>
      <c r="I163" s="307"/>
      <c r="J163" s="307"/>
      <c r="K163" s="307"/>
    </row>
    <row r="164" spans="2:11" customFormat="1" ht="7.5" customHeight="1">
      <c r="B164" s="297"/>
      <c r="C164" s="298"/>
      <c r="D164" s="298"/>
      <c r="E164" s="298"/>
      <c r="F164" s="298"/>
      <c r="G164" s="298"/>
      <c r="H164" s="298"/>
      <c r="I164" s="298"/>
      <c r="J164" s="298"/>
      <c r="K164" s="299"/>
    </row>
    <row r="165" spans="2:11" customFormat="1" ht="45" customHeight="1">
      <c r="B165" s="300"/>
      <c r="C165" s="290" t="s">
        <v>947</v>
      </c>
      <c r="D165" s="290"/>
      <c r="E165" s="290"/>
      <c r="F165" s="290"/>
      <c r="G165" s="290"/>
      <c r="H165" s="290"/>
      <c r="I165" s="290"/>
      <c r="J165" s="290"/>
      <c r="K165" s="301"/>
    </row>
    <row r="166" spans="2:11" customFormat="1" ht="17.25" customHeight="1">
      <c r="B166" s="300"/>
      <c r="C166" s="204" t="s">
        <v>875</v>
      </c>
      <c r="D166" s="204"/>
      <c r="E166" s="204"/>
      <c r="F166" s="204" t="s">
        <v>876</v>
      </c>
      <c r="G166" s="235"/>
      <c r="H166" s="236" t="s">
        <v>63</v>
      </c>
      <c r="I166" s="236" t="s">
        <v>66</v>
      </c>
      <c r="J166" s="204" t="s">
        <v>877</v>
      </c>
      <c r="K166" s="301"/>
    </row>
    <row r="167" spans="2:11" customFormat="1" ht="17.25" customHeight="1">
      <c r="B167" s="302"/>
      <c r="C167" s="206" t="s">
        <v>878</v>
      </c>
      <c r="D167" s="206"/>
      <c r="E167" s="206"/>
      <c r="F167" s="207" t="s">
        <v>879</v>
      </c>
      <c r="G167" s="237"/>
      <c r="H167" s="238"/>
      <c r="I167" s="238"/>
      <c r="J167" s="206" t="s">
        <v>880</v>
      </c>
      <c r="K167" s="303"/>
    </row>
    <row r="168" spans="2:11" customFormat="1" ht="5.25" customHeight="1">
      <c r="B168" s="214"/>
      <c r="C168" s="209"/>
      <c r="D168" s="209"/>
      <c r="E168" s="209"/>
      <c r="F168" s="209"/>
      <c r="G168" s="210"/>
      <c r="H168" s="209"/>
      <c r="I168" s="209"/>
      <c r="J168" s="209"/>
      <c r="K168" s="226"/>
    </row>
    <row r="169" spans="2:11" customFormat="1" ht="15" customHeight="1">
      <c r="B169" s="214"/>
      <c r="C169" s="200" t="s">
        <v>884</v>
      </c>
      <c r="D169" s="200"/>
      <c r="E169" s="200"/>
      <c r="F169" s="212" t="s">
        <v>881</v>
      </c>
      <c r="G169" s="200"/>
      <c r="H169" s="200" t="s">
        <v>921</v>
      </c>
      <c r="I169" s="200" t="s">
        <v>883</v>
      </c>
      <c r="J169" s="200">
        <v>120</v>
      </c>
      <c r="K169" s="226"/>
    </row>
    <row r="170" spans="2:11" customFormat="1" ht="15" customHeight="1">
      <c r="B170" s="214"/>
      <c r="C170" s="200" t="s">
        <v>930</v>
      </c>
      <c r="D170" s="200"/>
      <c r="E170" s="200"/>
      <c r="F170" s="212" t="s">
        <v>881</v>
      </c>
      <c r="G170" s="200"/>
      <c r="H170" s="200" t="s">
        <v>931</v>
      </c>
      <c r="I170" s="200" t="s">
        <v>883</v>
      </c>
      <c r="J170" s="200" t="s">
        <v>932</v>
      </c>
      <c r="K170" s="226"/>
    </row>
    <row r="171" spans="2:11" customFormat="1" ht="15" customHeight="1">
      <c r="B171" s="214"/>
      <c r="C171" s="200" t="s">
        <v>94</v>
      </c>
      <c r="D171" s="200"/>
      <c r="E171" s="200"/>
      <c r="F171" s="212" t="s">
        <v>881</v>
      </c>
      <c r="G171" s="200"/>
      <c r="H171" s="200" t="s">
        <v>948</v>
      </c>
      <c r="I171" s="200" t="s">
        <v>883</v>
      </c>
      <c r="J171" s="200" t="s">
        <v>932</v>
      </c>
      <c r="K171" s="226"/>
    </row>
    <row r="172" spans="2:11" customFormat="1" ht="15" customHeight="1">
      <c r="B172" s="214"/>
      <c r="C172" s="200" t="s">
        <v>886</v>
      </c>
      <c r="D172" s="200"/>
      <c r="E172" s="200"/>
      <c r="F172" s="212" t="s">
        <v>887</v>
      </c>
      <c r="G172" s="200"/>
      <c r="H172" s="200" t="s">
        <v>948</v>
      </c>
      <c r="I172" s="200" t="s">
        <v>883</v>
      </c>
      <c r="J172" s="200">
        <v>50</v>
      </c>
      <c r="K172" s="226"/>
    </row>
    <row r="173" spans="2:11" customFormat="1" ht="15" customHeight="1">
      <c r="B173" s="214"/>
      <c r="C173" s="200" t="s">
        <v>889</v>
      </c>
      <c r="D173" s="200"/>
      <c r="E173" s="200"/>
      <c r="F173" s="212" t="s">
        <v>881</v>
      </c>
      <c r="G173" s="200"/>
      <c r="H173" s="200" t="s">
        <v>948</v>
      </c>
      <c r="I173" s="200" t="s">
        <v>891</v>
      </c>
      <c r="J173" s="200"/>
      <c r="K173" s="226"/>
    </row>
    <row r="174" spans="2:11" customFormat="1" ht="15" customHeight="1">
      <c r="B174" s="214"/>
      <c r="C174" s="200" t="s">
        <v>900</v>
      </c>
      <c r="D174" s="200"/>
      <c r="E174" s="200"/>
      <c r="F174" s="212" t="s">
        <v>887</v>
      </c>
      <c r="G174" s="200"/>
      <c r="H174" s="200" t="s">
        <v>948</v>
      </c>
      <c r="I174" s="200" t="s">
        <v>883</v>
      </c>
      <c r="J174" s="200">
        <v>50</v>
      </c>
      <c r="K174" s="226"/>
    </row>
    <row r="175" spans="2:11" customFormat="1" ht="15" customHeight="1">
      <c r="B175" s="214"/>
      <c r="C175" s="200" t="s">
        <v>908</v>
      </c>
      <c r="D175" s="200"/>
      <c r="E175" s="200"/>
      <c r="F175" s="212" t="s">
        <v>887</v>
      </c>
      <c r="G175" s="200"/>
      <c r="H175" s="200" t="s">
        <v>948</v>
      </c>
      <c r="I175" s="200" t="s">
        <v>883</v>
      </c>
      <c r="J175" s="200">
        <v>50</v>
      </c>
      <c r="K175" s="226"/>
    </row>
    <row r="176" spans="2:11" customFormat="1" ht="15" customHeight="1">
      <c r="B176" s="214"/>
      <c r="C176" s="200" t="s">
        <v>906</v>
      </c>
      <c r="D176" s="200"/>
      <c r="E176" s="200"/>
      <c r="F176" s="212" t="s">
        <v>887</v>
      </c>
      <c r="G176" s="200"/>
      <c r="H176" s="200" t="s">
        <v>948</v>
      </c>
      <c r="I176" s="200" t="s">
        <v>883</v>
      </c>
      <c r="J176" s="200">
        <v>50</v>
      </c>
      <c r="K176" s="226"/>
    </row>
    <row r="177" spans="2:11" customFormat="1" ht="15" customHeight="1">
      <c r="B177" s="214"/>
      <c r="C177" s="200" t="s">
        <v>129</v>
      </c>
      <c r="D177" s="200"/>
      <c r="E177" s="200"/>
      <c r="F177" s="212" t="s">
        <v>881</v>
      </c>
      <c r="G177" s="200"/>
      <c r="H177" s="200" t="s">
        <v>949</v>
      </c>
      <c r="I177" s="200" t="s">
        <v>950</v>
      </c>
      <c r="J177" s="200"/>
      <c r="K177" s="226"/>
    </row>
    <row r="178" spans="2:11" customFormat="1" ht="15" customHeight="1">
      <c r="B178" s="214"/>
      <c r="C178" s="200" t="s">
        <v>66</v>
      </c>
      <c r="D178" s="200"/>
      <c r="E178" s="200"/>
      <c r="F178" s="212" t="s">
        <v>881</v>
      </c>
      <c r="G178" s="200"/>
      <c r="H178" s="200" t="s">
        <v>951</v>
      </c>
      <c r="I178" s="200" t="s">
        <v>952</v>
      </c>
      <c r="J178" s="200">
        <v>1</v>
      </c>
      <c r="K178" s="226"/>
    </row>
    <row r="179" spans="2:11" customFormat="1" ht="15" customHeight="1">
      <c r="B179" s="214"/>
      <c r="C179" s="200" t="s">
        <v>62</v>
      </c>
      <c r="D179" s="200"/>
      <c r="E179" s="200"/>
      <c r="F179" s="212" t="s">
        <v>881</v>
      </c>
      <c r="G179" s="200"/>
      <c r="H179" s="200" t="s">
        <v>953</v>
      </c>
      <c r="I179" s="200" t="s">
        <v>883</v>
      </c>
      <c r="J179" s="200">
        <v>20</v>
      </c>
      <c r="K179" s="226"/>
    </row>
    <row r="180" spans="2:11" customFormat="1" ht="15" customHeight="1">
      <c r="B180" s="214"/>
      <c r="C180" s="200" t="s">
        <v>63</v>
      </c>
      <c r="D180" s="200"/>
      <c r="E180" s="200"/>
      <c r="F180" s="212" t="s">
        <v>881</v>
      </c>
      <c r="G180" s="200"/>
      <c r="H180" s="200" t="s">
        <v>954</v>
      </c>
      <c r="I180" s="200" t="s">
        <v>883</v>
      </c>
      <c r="J180" s="200">
        <v>255</v>
      </c>
      <c r="K180" s="226"/>
    </row>
    <row r="181" spans="2:11" customFormat="1" ht="15" customHeight="1">
      <c r="B181" s="214"/>
      <c r="C181" s="200" t="s">
        <v>130</v>
      </c>
      <c r="D181" s="200"/>
      <c r="E181" s="200"/>
      <c r="F181" s="212" t="s">
        <v>881</v>
      </c>
      <c r="G181" s="200"/>
      <c r="H181" s="200" t="s">
        <v>845</v>
      </c>
      <c r="I181" s="200" t="s">
        <v>883</v>
      </c>
      <c r="J181" s="200">
        <v>10</v>
      </c>
      <c r="K181" s="226"/>
    </row>
    <row r="182" spans="2:11" customFormat="1" ht="15" customHeight="1">
      <c r="B182" s="214"/>
      <c r="C182" s="200" t="s">
        <v>131</v>
      </c>
      <c r="D182" s="200"/>
      <c r="E182" s="200"/>
      <c r="F182" s="212" t="s">
        <v>881</v>
      </c>
      <c r="G182" s="200"/>
      <c r="H182" s="200" t="s">
        <v>955</v>
      </c>
      <c r="I182" s="200" t="s">
        <v>916</v>
      </c>
      <c r="J182" s="200"/>
      <c r="K182" s="226"/>
    </row>
    <row r="183" spans="2:11" customFormat="1" ht="15" customHeight="1">
      <c r="B183" s="214"/>
      <c r="C183" s="200" t="s">
        <v>956</v>
      </c>
      <c r="D183" s="200"/>
      <c r="E183" s="200"/>
      <c r="F183" s="212" t="s">
        <v>881</v>
      </c>
      <c r="G183" s="200"/>
      <c r="H183" s="200" t="s">
        <v>957</v>
      </c>
      <c r="I183" s="200" t="s">
        <v>916</v>
      </c>
      <c r="J183" s="200"/>
      <c r="K183" s="226"/>
    </row>
    <row r="184" spans="2:11" customFormat="1" ht="15" customHeight="1">
      <c r="B184" s="214"/>
      <c r="C184" s="200" t="s">
        <v>945</v>
      </c>
      <c r="D184" s="200"/>
      <c r="E184" s="200"/>
      <c r="F184" s="212" t="s">
        <v>881</v>
      </c>
      <c r="G184" s="200"/>
      <c r="H184" s="200" t="s">
        <v>958</v>
      </c>
      <c r="I184" s="200" t="s">
        <v>916</v>
      </c>
      <c r="J184" s="200"/>
      <c r="K184" s="226"/>
    </row>
    <row r="185" spans="2:11" customFormat="1" ht="15" customHeight="1">
      <c r="B185" s="214"/>
      <c r="C185" s="200" t="s">
        <v>133</v>
      </c>
      <c r="D185" s="200"/>
      <c r="E185" s="200"/>
      <c r="F185" s="212" t="s">
        <v>887</v>
      </c>
      <c r="G185" s="200"/>
      <c r="H185" s="200" t="s">
        <v>959</v>
      </c>
      <c r="I185" s="200" t="s">
        <v>883</v>
      </c>
      <c r="J185" s="200">
        <v>50</v>
      </c>
      <c r="K185" s="226"/>
    </row>
    <row r="186" spans="2:11" customFormat="1" ht="15" customHeight="1">
      <c r="B186" s="214"/>
      <c r="C186" s="200" t="s">
        <v>960</v>
      </c>
      <c r="D186" s="200"/>
      <c r="E186" s="200"/>
      <c r="F186" s="212" t="s">
        <v>887</v>
      </c>
      <c r="G186" s="200"/>
      <c r="H186" s="200" t="s">
        <v>961</v>
      </c>
      <c r="I186" s="200" t="s">
        <v>962</v>
      </c>
      <c r="J186" s="200"/>
      <c r="K186" s="226"/>
    </row>
    <row r="187" spans="2:11" customFormat="1" ht="15" customHeight="1">
      <c r="B187" s="214"/>
      <c r="C187" s="200" t="s">
        <v>963</v>
      </c>
      <c r="D187" s="200"/>
      <c r="E187" s="200"/>
      <c r="F187" s="212" t="s">
        <v>887</v>
      </c>
      <c r="G187" s="200"/>
      <c r="H187" s="200" t="s">
        <v>964</v>
      </c>
      <c r="I187" s="200" t="s">
        <v>962</v>
      </c>
      <c r="J187" s="200"/>
      <c r="K187" s="226"/>
    </row>
    <row r="188" spans="2:11" customFormat="1" ht="15" customHeight="1">
      <c r="B188" s="214"/>
      <c r="C188" s="200" t="s">
        <v>965</v>
      </c>
      <c r="D188" s="200"/>
      <c r="E188" s="200"/>
      <c r="F188" s="212" t="s">
        <v>887</v>
      </c>
      <c r="G188" s="200"/>
      <c r="H188" s="200" t="s">
        <v>966</v>
      </c>
      <c r="I188" s="200" t="s">
        <v>962</v>
      </c>
      <c r="J188" s="200"/>
      <c r="K188" s="226"/>
    </row>
    <row r="189" spans="2:11" customFormat="1" ht="15" customHeight="1">
      <c r="B189" s="214"/>
      <c r="C189" s="239" t="s">
        <v>967</v>
      </c>
      <c r="D189" s="200"/>
      <c r="E189" s="200"/>
      <c r="F189" s="212" t="s">
        <v>887</v>
      </c>
      <c r="G189" s="200"/>
      <c r="H189" s="200" t="s">
        <v>968</v>
      </c>
      <c r="I189" s="200" t="s">
        <v>969</v>
      </c>
      <c r="J189" s="240" t="s">
        <v>970</v>
      </c>
      <c r="K189" s="226"/>
    </row>
    <row r="190" spans="2:11" customFormat="1" ht="15" customHeight="1">
      <c r="B190" s="214"/>
      <c r="C190" s="239" t="s">
        <v>971</v>
      </c>
      <c r="D190" s="200"/>
      <c r="E190" s="200"/>
      <c r="F190" s="212" t="s">
        <v>887</v>
      </c>
      <c r="G190" s="200"/>
      <c r="H190" s="200" t="s">
        <v>972</v>
      </c>
      <c r="I190" s="200" t="s">
        <v>969</v>
      </c>
      <c r="J190" s="240" t="s">
        <v>970</v>
      </c>
      <c r="K190" s="226"/>
    </row>
    <row r="191" spans="2:11" customFormat="1" ht="15" customHeight="1">
      <c r="B191" s="214"/>
      <c r="C191" s="239" t="s">
        <v>51</v>
      </c>
      <c r="D191" s="200"/>
      <c r="E191" s="200"/>
      <c r="F191" s="212" t="s">
        <v>881</v>
      </c>
      <c r="G191" s="200"/>
      <c r="H191" s="197" t="s">
        <v>973</v>
      </c>
      <c r="I191" s="200" t="s">
        <v>974</v>
      </c>
      <c r="J191" s="200"/>
      <c r="K191" s="226"/>
    </row>
    <row r="192" spans="2:11" customFormat="1" ht="15" customHeight="1">
      <c r="B192" s="214"/>
      <c r="C192" s="239" t="s">
        <v>975</v>
      </c>
      <c r="D192" s="200"/>
      <c r="E192" s="200"/>
      <c r="F192" s="212" t="s">
        <v>881</v>
      </c>
      <c r="G192" s="200"/>
      <c r="H192" s="200" t="s">
        <v>976</v>
      </c>
      <c r="I192" s="200" t="s">
        <v>916</v>
      </c>
      <c r="J192" s="200"/>
      <c r="K192" s="226"/>
    </row>
    <row r="193" spans="2:11" customFormat="1" ht="15" customHeight="1">
      <c r="B193" s="214"/>
      <c r="C193" s="239" t="s">
        <v>977</v>
      </c>
      <c r="D193" s="200"/>
      <c r="E193" s="200"/>
      <c r="F193" s="212" t="s">
        <v>881</v>
      </c>
      <c r="G193" s="200"/>
      <c r="H193" s="200" t="s">
        <v>978</v>
      </c>
      <c r="I193" s="200" t="s">
        <v>916</v>
      </c>
      <c r="J193" s="200"/>
      <c r="K193" s="226"/>
    </row>
    <row r="194" spans="2:11" customFormat="1" ht="15" customHeight="1">
      <c r="B194" s="214"/>
      <c r="C194" s="239" t="s">
        <v>979</v>
      </c>
      <c r="D194" s="200"/>
      <c r="E194" s="200"/>
      <c r="F194" s="212" t="s">
        <v>887</v>
      </c>
      <c r="G194" s="200"/>
      <c r="H194" s="200" t="s">
        <v>980</v>
      </c>
      <c r="I194" s="200" t="s">
        <v>916</v>
      </c>
      <c r="J194" s="200"/>
      <c r="K194" s="226"/>
    </row>
    <row r="195" spans="2:11" customFormat="1" ht="15" customHeight="1">
      <c r="B195" s="232"/>
      <c r="C195" s="241"/>
      <c r="D195" s="218"/>
      <c r="E195" s="218"/>
      <c r="F195" s="218"/>
      <c r="G195" s="218"/>
      <c r="H195" s="218"/>
      <c r="I195" s="218"/>
      <c r="J195" s="218"/>
      <c r="K195" s="233"/>
    </row>
    <row r="196" spans="2:11" customFormat="1" ht="18.75" customHeight="1">
      <c r="B196" s="219"/>
      <c r="C196" s="224"/>
      <c r="D196" s="224"/>
      <c r="E196" s="224"/>
      <c r="F196" s="234"/>
      <c r="G196" s="224"/>
      <c r="H196" s="224"/>
      <c r="I196" s="224"/>
      <c r="J196" s="224"/>
      <c r="K196" s="219"/>
    </row>
    <row r="197" spans="2:11" customFormat="1" ht="18.75" customHeight="1">
      <c r="B197" s="219"/>
      <c r="C197" s="224"/>
      <c r="D197" s="224"/>
      <c r="E197" s="224"/>
      <c r="F197" s="234"/>
      <c r="G197" s="224"/>
      <c r="H197" s="224"/>
      <c r="I197" s="224"/>
      <c r="J197" s="224"/>
      <c r="K197" s="219"/>
    </row>
    <row r="198" spans="2:11" customFormat="1" ht="18.75" customHeight="1">
      <c r="B198" s="307"/>
      <c r="C198" s="307"/>
      <c r="D198" s="307"/>
      <c r="E198" s="307"/>
      <c r="F198" s="307"/>
      <c r="G198" s="307"/>
      <c r="H198" s="307"/>
      <c r="I198" s="307"/>
      <c r="J198" s="307"/>
      <c r="K198" s="307"/>
    </row>
    <row r="199" spans="2:11" customFormat="1" ht="13.5">
      <c r="B199" s="297"/>
      <c r="C199" s="298"/>
      <c r="D199" s="298"/>
      <c r="E199" s="298"/>
      <c r="F199" s="298"/>
      <c r="G199" s="298"/>
      <c r="H199" s="298"/>
      <c r="I199" s="298"/>
      <c r="J199" s="298"/>
      <c r="K199" s="299"/>
    </row>
    <row r="200" spans="2:11" customFormat="1" ht="21">
      <c r="B200" s="300"/>
      <c r="C200" s="290" t="s">
        <v>981</v>
      </c>
      <c r="D200" s="290"/>
      <c r="E200" s="290"/>
      <c r="F200" s="290"/>
      <c r="G200" s="290"/>
      <c r="H200" s="290"/>
      <c r="I200" s="290"/>
      <c r="J200" s="290"/>
      <c r="K200" s="301"/>
    </row>
    <row r="201" spans="2:11" customFormat="1" ht="25.5" customHeight="1">
      <c r="B201" s="300"/>
      <c r="C201" s="242" t="s">
        <v>982</v>
      </c>
      <c r="D201" s="242"/>
      <c r="E201" s="242"/>
      <c r="F201" s="242" t="s">
        <v>983</v>
      </c>
      <c r="G201" s="243"/>
      <c r="H201" s="293" t="s">
        <v>984</v>
      </c>
      <c r="I201" s="293"/>
      <c r="J201" s="293"/>
      <c r="K201" s="301"/>
    </row>
    <row r="202" spans="2:11" customFormat="1" ht="5.25" customHeight="1">
      <c r="B202" s="214"/>
      <c r="C202" s="209"/>
      <c r="D202" s="209"/>
      <c r="E202" s="209"/>
      <c r="F202" s="209"/>
      <c r="G202" s="224"/>
      <c r="H202" s="209"/>
      <c r="I202" s="209"/>
      <c r="J202" s="209"/>
      <c r="K202" s="226"/>
    </row>
    <row r="203" spans="2:11" customFormat="1" ht="15" customHeight="1">
      <c r="B203" s="214"/>
      <c r="C203" s="200" t="s">
        <v>974</v>
      </c>
      <c r="D203" s="200"/>
      <c r="E203" s="200"/>
      <c r="F203" s="212" t="s">
        <v>52</v>
      </c>
      <c r="G203" s="200"/>
      <c r="H203" s="294" t="s">
        <v>985</v>
      </c>
      <c r="I203" s="294"/>
      <c r="J203" s="294"/>
      <c r="K203" s="226"/>
    </row>
    <row r="204" spans="2:11" customFormat="1" ht="15" customHeight="1">
      <c r="B204" s="214"/>
      <c r="C204" s="200"/>
      <c r="D204" s="200"/>
      <c r="E204" s="200"/>
      <c r="F204" s="212" t="s">
        <v>53</v>
      </c>
      <c r="G204" s="200"/>
      <c r="H204" s="294" t="s">
        <v>986</v>
      </c>
      <c r="I204" s="294"/>
      <c r="J204" s="294"/>
      <c r="K204" s="226"/>
    </row>
    <row r="205" spans="2:11" customFormat="1" ht="15" customHeight="1">
      <c r="B205" s="214"/>
      <c r="C205" s="200"/>
      <c r="D205" s="200"/>
      <c r="E205" s="200"/>
      <c r="F205" s="212" t="s">
        <v>56</v>
      </c>
      <c r="G205" s="200"/>
      <c r="H205" s="294" t="s">
        <v>987</v>
      </c>
      <c r="I205" s="294"/>
      <c r="J205" s="294"/>
      <c r="K205" s="226"/>
    </row>
    <row r="206" spans="2:11" customFormat="1" ht="15" customHeight="1">
      <c r="B206" s="214"/>
      <c r="C206" s="200"/>
      <c r="D206" s="200"/>
      <c r="E206" s="200"/>
      <c r="F206" s="212" t="s">
        <v>54</v>
      </c>
      <c r="G206" s="200"/>
      <c r="H206" s="294" t="s">
        <v>988</v>
      </c>
      <c r="I206" s="294"/>
      <c r="J206" s="294"/>
      <c r="K206" s="226"/>
    </row>
    <row r="207" spans="2:11" customFormat="1" ht="15" customHeight="1">
      <c r="B207" s="214"/>
      <c r="C207" s="200"/>
      <c r="D207" s="200"/>
      <c r="E207" s="200"/>
      <c r="F207" s="212" t="s">
        <v>55</v>
      </c>
      <c r="G207" s="200"/>
      <c r="H207" s="294" t="s">
        <v>989</v>
      </c>
      <c r="I207" s="294"/>
      <c r="J207" s="294"/>
      <c r="K207" s="226"/>
    </row>
    <row r="208" spans="2:11" customFormat="1" ht="15" customHeight="1">
      <c r="B208" s="214"/>
      <c r="C208" s="200"/>
      <c r="D208" s="200"/>
      <c r="E208" s="200"/>
      <c r="F208" s="212"/>
      <c r="G208" s="200"/>
      <c r="H208" s="200"/>
      <c r="I208" s="200"/>
      <c r="J208" s="200"/>
      <c r="K208" s="226"/>
    </row>
    <row r="209" spans="2:11" customFormat="1" ht="15" customHeight="1">
      <c r="B209" s="214"/>
      <c r="C209" s="200" t="s">
        <v>928</v>
      </c>
      <c r="D209" s="200"/>
      <c r="E209" s="200"/>
      <c r="F209" s="212" t="s">
        <v>87</v>
      </c>
      <c r="G209" s="200"/>
      <c r="H209" s="294" t="s">
        <v>990</v>
      </c>
      <c r="I209" s="294"/>
      <c r="J209" s="294"/>
      <c r="K209" s="226"/>
    </row>
    <row r="210" spans="2:11" customFormat="1" ht="15" customHeight="1">
      <c r="B210" s="214"/>
      <c r="C210" s="200"/>
      <c r="D210" s="200"/>
      <c r="E210" s="200"/>
      <c r="F210" s="212" t="s">
        <v>824</v>
      </c>
      <c r="G210" s="200"/>
      <c r="H210" s="294" t="s">
        <v>825</v>
      </c>
      <c r="I210" s="294"/>
      <c r="J210" s="294"/>
      <c r="K210" s="226"/>
    </row>
    <row r="211" spans="2:11" customFormat="1" ht="15" customHeight="1">
      <c r="B211" s="214"/>
      <c r="C211" s="200"/>
      <c r="D211" s="200"/>
      <c r="E211" s="200"/>
      <c r="F211" s="212" t="s">
        <v>822</v>
      </c>
      <c r="G211" s="200"/>
      <c r="H211" s="294" t="s">
        <v>991</v>
      </c>
      <c r="I211" s="294"/>
      <c r="J211" s="294"/>
      <c r="K211" s="226"/>
    </row>
    <row r="212" spans="2:11" customFormat="1" ht="15" customHeight="1">
      <c r="B212" s="322"/>
      <c r="C212" s="200"/>
      <c r="D212" s="200"/>
      <c r="E212" s="200"/>
      <c r="F212" s="212" t="s">
        <v>826</v>
      </c>
      <c r="G212" s="239"/>
      <c r="H212" s="295" t="s">
        <v>827</v>
      </c>
      <c r="I212" s="295"/>
      <c r="J212" s="295"/>
      <c r="K212" s="323"/>
    </row>
    <row r="213" spans="2:11" customFormat="1" ht="15" customHeight="1">
      <c r="B213" s="322"/>
      <c r="C213" s="200"/>
      <c r="D213" s="200"/>
      <c r="E213" s="200"/>
      <c r="F213" s="212" t="s">
        <v>828</v>
      </c>
      <c r="G213" s="239"/>
      <c r="H213" s="295" t="s">
        <v>805</v>
      </c>
      <c r="I213" s="295"/>
      <c r="J213" s="295"/>
      <c r="K213" s="323"/>
    </row>
    <row r="214" spans="2:11" customFormat="1" ht="15" customHeight="1">
      <c r="B214" s="322"/>
      <c r="C214" s="200"/>
      <c r="D214" s="200"/>
      <c r="E214" s="200"/>
      <c r="F214" s="212"/>
      <c r="G214" s="239"/>
      <c r="H214" s="230"/>
      <c r="I214" s="230"/>
      <c r="J214" s="230"/>
      <c r="K214" s="323"/>
    </row>
    <row r="215" spans="2:11" customFormat="1" ht="15" customHeight="1">
      <c r="B215" s="322"/>
      <c r="C215" s="200" t="s">
        <v>952</v>
      </c>
      <c r="D215" s="200"/>
      <c r="E215" s="200"/>
      <c r="F215" s="212">
        <v>1</v>
      </c>
      <c r="G215" s="239"/>
      <c r="H215" s="295" t="s">
        <v>992</v>
      </c>
      <c r="I215" s="295"/>
      <c r="J215" s="295"/>
      <c r="K215" s="323"/>
    </row>
    <row r="216" spans="2:11" customFormat="1" ht="15" customHeight="1">
      <c r="B216" s="322"/>
      <c r="C216" s="200"/>
      <c r="D216" s="200"/>
      <c r="E216" s="200"/>
      <c r="F216" s="212">
        <v>2</v>
      </c>
      <c r="G216" s="239"/>
      <c r="H216" s="295" t="s">
        <v>993</v>
      </c>
      <c r="I216" s="295"/>
      <c r="J216" s="295"/>
      <c r="K216" s="323"/>
    </row>
    <row r="217" spans="2:11" customFormat="1" ht="15" customHeight="1">
      <c r="B217" s="322"/>
      <c r="C217" s="200"/>
      <c r="D217" s="200"/>
      <c r="E217" s="200"/>
      <c r="F217" s="212">
        <v>3</v>
      </c>
      <c r="G217" s="239"/>
      <c r="H217" s="295" t="s">
        <v>994</v>
      </c>
      <c r="I217" s="295"/>
      <c r="J217" s="295"/>
      <c r="K217" s="323"/>
    </row>
    <row r="218" spans="2:11" customFormat="1" ht="15" customHeight="1">
      <c r="B218" s="322"/>
      <c r="C218" s="200"/>
      <c r="D218" s="200"/>
      <c r="E218" s="200"/>
      <c r="F218" s="212">
        <v>4</v>
      </c>
      <c r="G218" s="239"/>
      <c r="H218" s="295" t="s">
        <v>995</v>
      </c>
      <c r="I218" s="295"/>
      <c r="J218" s="295"/>
      <c r="K218" s="323"/>
    </row>
    <row r="219" spans="2:11" customFormat="1" ht="12.75" customHeight="1">
      <c r="B219" s="324"/>
      <c r="C219" s="325"/>
      <c r="D219" s="325"/>
      <c r="E219" s="325"/>
      <c r="F219" s="325"/>
      <c r="G219" s="325"/>
      <c r="H219" s="325"/>
      <c r="I219" s="325"/>
      <c r="J219" s="325"/>
      <c r="K219" s="326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3c07b0-bec8-415c-85a1-5a72904ae79e" xsi:nil="true"/>
    <lcf76f155ced4ddcb4097134ff3c332f xmlns="172744d7-b7d2-47ac-8879-e5385efed73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B17A6720D00F458F7F3E09855E2E40" ma:contentTypeVersion="13" ma:contentTypeDescription="Vytvoří nový dokument" ma:contentTypeScope="" ma:versionID="01a65ebde31c5306f8020190d6d30f45">
  <xsd:schema xmlns:xsd="http://www.w3.org/2001/XMLSchema" xmlns:xs="http://www.w3.org/2001/XMLSchema" xmlns:p="http://schemas.microsoft.com/office/2006/metadata/properties" xmlns:ns2="172744d7-b7d2-47ac-8879-e5385efed730" xmlns:ns3="193c07b0-bec8-415c-85a1-5a72904ae79e" targetNamespace="http://schemas.microsoft.com/office/2006/metadata/properties" ma:root="true" ma:fieldsID="d1f69494f9417fd78226ecf01eb46e7e" ns2:_="" ns3:_="">
    <xsd:import namespace="172744d7-b7d2-47ac-8879-e5385efed730"/>
    <xsd:import namespace="193c07b0-bec8-415c-85a1-5a72904ae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744d7-b7d2-47ac-8879-e5385efed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53d4f19-23b6-45fa-833f-bf57fbe27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c07b0-bec8-415c-85a1-5a72904ae7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Sloupec zachycení celé taxonomie" ma:hidden="true" ma:list="{3806b3bf-83be-4400-a312-e8b3fe9d6985}" ma:internalName="TaxCatchAll" ma:showField="CatchAllData" ma:web="193c07b0-bec8-415c-85a1-5a72904ae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A0F0E3-E1E2-4B47-A7F9-E50FEDDA4C93}"/>
</file>

<file path=customXml/itemProps2.xml><?xml version="1.0" encoding="utf-8"?>
<ds:datastoreItem xmlns:ds="http://schemas.openxmlformats.org/officeDocument/2006/customXml" ds:itemID="{6216C11B-6D74-4027-AEEC-B69983388AB6}"/>
</file>

<file path=customXml/itemProps3.xml><?xml version="1.0" encoding="utf-8"?>
<ds:datastoreItem xmlns:ds="http://schemas.openxmlformats.org/officeDocument/2006/customXml" ds:itemID="{F52A9866-A4C3-47BF-AF06-2C9E4B11DB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DESKTOP-NN0FOP7\Eva</dc:creator>
  <cp:keywords/>
  <dc:description/>
  <cp:lastModifiedBy>Lenka Kostaňuková</cp:lastModifiedBy>
  <cp:revision/>
  <dcterms:created xsi:type="dcterms:W3CDTF">2025-03-20T12:53:50Z</dcterms:created>
  <dcterms:modified xsi:type="dcterms:W3CDTF">2025-03-21T07:32:20Z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0x010100AEB17A6720D00F458F7F3E09855E2E40</vt:lpwstr>
  </property>
  <property fmtid="{D5CDD505-2E9C-101B-9397-08002B2CF9AE}" pid="3" name="MediaServiceImageTags">
    <vt:lpwstr/>
  </property>
</Properties>
</file>