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ostrovcz.sharepoint.com/OMIS/DokumentyInterni/OMIS/EZAK/2025/2502 Kl - Oranžérie, vstup do parku - stavba/3_dodatečné info/"/>
    </mc:Choice>
  </mc:AlternateContent>
  <xr:revisionPtr revIDLastSave="1" documentId="11_036AA8558D6DE84C38F91CEBDE23B27211AD4D73" xr6:coauthVersionLast="47" xr6:coauthVersionMax="47" xr10:uidLastSave="{014E9A25-CB99-43F8-9CAD-59FF5D29A904}"/>
  <bookViews>
    <workbookView xWindow="-120" yWindow="-120" windowWidth="29040" windowHeight="15720" xr2:uid="{00000000-000D-0000-FFFF-FFFF00000000}"/>
  </bookViews>
  <sheets>
    <sheet name="Rekapitulace stavby" sheetId="1" r:id="rId1"/>
    <sheet name="2019-10-01 - Stavební část" sheetId="2" r:id="rId2"/>
    <sheet name="2019-10-02 - Vytápění" sheetId="3" r:id="rId3"/>
    <sheet name="2019-10-03 - Silnoproudá ..." sheetId="4" r:id="rId4"/>
    <sheet name="2019-10-09 - Vedlejší roz..." sheetId="5" r:id="rId5"/>
  </sheets>
  <definedNames>
    <definedName name="_xlnm._FilterDatabase" localSheetId="1" hidden="1">'2019-10-01 - Stavební část'!$C$135:$K$275</definedName>
    <definedName name="_xlnm._FilterDatabase" localSheetId="2" hidden="1">'2019-10-02 - Vytápění'!$C$124:$K$153</definedName>
    <definedName name="_xlnm._FilterDatabase" localSheetId="3" hidden="1">'2019-10-03 - Silnoproudá ...'!$C$117:$K$121</definedName>
    <definedName name="_xlnm._FilterDatabase" localSheetId="4" hidden="1">'2019-10-09 - Vedlejší roz...'!$C$119:$K$127</definedName>
    <definedName name="_xlnm.Print_Titles" localSheetId="1">'2019-10-01 - Stavební část'!$135:$135</definedName>
    <definedName name="_xlnm.Print_Titles" localSheetId="2">'2019-10-02 - Vytápění'!$124:$124</definedName>
    <definedName name="_xlnm.Print_Titles" localSheetId="3">'2019-10-03 - Silnoproudá ...'!$117:$117</definedName>
    <definedName name="_xlnm.Print_Titles" localSheetId="4">'2019-10-09 - Vedlejší roz...'!$119:$119</definedName>
    <definedName name="_xlnm.Print_Titles" localSheetId="0">'Rekapitulace stavby'!$92:$92</definedName>
    <definedName name="_xlnm.Print_Area" localSheetId="1">'2019-10-01 - Stavební část'!$C$4:$J$76,'2019-10-01 - Stavební část'!$C$82:$J$117,'2019-10-01 - Stavební část'!$C$123:$J$275</definedName>
    <definedName name="_xlnm.Print_Area" localSheetId="2">'2019-10-02 - Vytápění'!$C$4:$J$76,'2019-10-02 - Vytápění'!$C$82:$J$106,'2019-10-02 - Vytápění'!$C$112:$J$153</definedName>
    <definedName name="_xlnm.Print_Area" localSheetId="3">'2019-10-03 - Silnoproudá ...'!$C$4:$J$76,'2019-10-03 - Silnoproudá ...'!$C$82:$J$99,'2019-10-03 - Silnoproudá ...'!$C$105:$J$121</definedName>
    <definedName name="_xlnm.Print_Area" localSheetId="4">'2019-10-09 - Vedlejší roz...'!$C$4:$J$76,'2019-10-09 - Vedlejší roz...'!$C$82:$J$101,'2019-10-09 - Vedlejší roz...'!$C$107:$J$127</definedName>
    <definedName name="_xlnm.Print_Area" localSheetId="0">'Rekapitulace stavby'!$D$4:$AO$76,'Rekapitulace stavby'!$C$82:$AQ$99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 s="1"/>
  <c r="BI127" i="5"/>
  <c r="BH127" i="5"/>
  <c r="BG127" i="5"/>
  <c r="BF127" i="5"/>
  <c r="T127" i="5"/>
  <c r="T126" i="5"/>
  <c r="R127" i="5"/>
  <c r="R126" i="5"/>
  <c r="P127" i="5"/>
  <c r="P126" i="5" s="1"/>
  <c r="BI125" i="5"/>
  <c r="BH125" i="5"/>
  <c r="BG125" i="5"/>
  <c r="BF125" i="5"/>
  <c r="T125" i="5"/>
  <c r="T124" i="5" s="1"/>
  <c r="R125" i="5"/>
  <c r="R124" i="5" s="1"/>
  <c r="P125" i="5"/>
  <c r="P124" i="5"/>
  <c r="BI123" i="5"/>
  <c r="BH123" i="5"/>
  <c r="BG123" i="5"/>
  <c r="BF123" i="5"/>
  <c r="T123" i="5"/>
  <c r="T122" i="5"/>
  <c r="T121" i="5" s="1"/>
  <c r="T120" i="5" s="1"/>
  <c r="R123" i="5"/>
  <c r="R122" i="5" s="1"/>
  <c r="R121" i="5" s="1"/>
  <c r="R120" i="5" s="1"/>
  <c r="P123" i="5"/>
  <c r="P122" i="5" s="1"/>
  <c r="J117" i="5"/>
  <c r="J116" i="5"/>
  <c r="F116" i="5"/>
  <c r="F114" i="5"/>
  <c r="E112" i="5"/>
  <c r="J92" i="5"/>
  <c r="J91" i="5"/>
  <c r="F91" i="5"/>
  <c r="F89" i="5"/>
  <c r="E87" i="5"/>
  <c r="J18" i="5"/>
  <c r="E18" i="5"/>
  <c r="F117" i="5"/>
  <c r="J17" i="5"/>
  <c r="J12" i="5"/>
  <c r="J89" i="5" s="1"/>
  <c r="E7" i="5"/>
  <c r="E110" i="5"/>
  <c r="J37" i="4"/>
  <c r="J36" i="4"/>
  <c r="AY97" i="1" s="1"/>
  <c r="J35" i="4"/>
  <c r="AX97" i="1"/>
  <c r="BI121" i="4"/>
  <c r="BH121" i="4"/>
  <c r="BG121" i="4"/>
  <c r="BF121" i="4"/>
  <c r="T121" i="4"/>
  <c r="T120" i="4"/>
  <c r="T119" i="4"/>
  <c r="T118" i="4"/>
  <c r="R121" i="4"/>
  <c r="R120" i="4" s="1"/>
  <c r="R119" i="4" s="1"/>
  <c r="R118" i="4" s="1"/>
  <c r="P121" i="4"/>
  <c r="P120" i="4"/>
  <c r="P119" i="4" s="1"/>
  <c r="P118" i="4" s="1"/>
  <c r="AU97" i="1" s="1"/>
  <c r="J115" i="4"/>
  <c r="J114" i="4"/>
  <c r="F114" i="4"/>
  <c r="F112" i="4"/>
  <c r="E110" i="4"/>
  <c r="J92" i="4"/>
  <c r="J91" i="4"/>
  <c r="F91" i="4"/>
  <c r="F89" i="4"/>
  <c r="E87" i="4"/>
  <c r="J18" i="4"/>
  <c r="E18" i="4"/>
  <c r="F115" i="4"/>
  <c r="J17" i="4"/>
  <c r="J12" i="4"/>
  <c r="J112" i="4" s="1"/>
  <c r="E7" i="4"/>
  <c r="E108" i="4" s="1"/>
  <c r="J37" i="3"/>
  <c r="J36" i="3"/>
  <c r="AY96" i="1"/>
  <c r="J35" i="3"/>
  <c r="AX96" i="1" s="1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T135" i="3" s="1"/>
  <c r="R136" i="3"/>
  <c r="R135" i="3" s="1"/>
  <c r="P136" i="3"/>
  <c r="P135" i="3" s="1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T129" i="3"/>
  <c r="R130" i="3"/>
  <c r="R129" i="3"/>
  <c r="P130" i="3"/>
  <c r="P129" i="3" s="1"/>
  <c r="BI128" i="3"/>
  <c r="BH128" i="3"/>
  <c r="BG128" i="3"/>
  <c r="BF128" i="3"/>
  <c r="T128" i="3"/>
  <c r="T127" i="3" s="1"/>
  <c r="R128" i="3"/>
  <c r="R127" i="3"/>
  <c r="P128" i="3"/>
  <c r="P127" i="3"/>
  <c r="J122" i="3"/>
  <c r="J121" i="3"/>
  <c r="F121" i="3"/>
  <c r="F119" i="3"/>
  <c r="E117" i="3"/>
  <c r="J92" i="3"/>
  <c r="J91" i="3"/>
  <c r="F91" i="3"/>
  <c r="F89" i="3"/>
  <c r="E87" i="3"/>
  <c r="J18" i="3"/>
  <c r="E18" i="3"/>
  <c r="F122" i="3" s="1"/>
  <c r="J17" i="3"/>
  <c r="J12" i="3"/>
  <c r="J89" i="3" s="1"/>
  <c r="E7" i="3"/>
  <c r="E85" i="3"/>
  <c r="J37" i="2"/>
  <c r="J36" i="2"/>
  <c r="AY95" i="1" s="1"/>
  <c r="J35" i="2"/>
  <c r="AX95" i="1" s="1"/>
  <c r="BI275" i="2"/>
  <c r="BH275" i="2"/>
  <c r="BG275" i="2"/>
  <c r="BF275" i="2"/>
  <c r="T275" i="2"/>
  <c r="T274" i="2" s="1"/>
  <c r="R275" i="2"/>
  <c r="R274" i="2" s="1"/>
  <c r="P275" i="2"/>
  <c r="P274" i="2" s="1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T190" i="2" s="1"/>
  <c r="R191" i="2"/>
  <c r="R190" i="2"/>
  <c r="P191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J133" i="2"/>
  <c r="J132" i="2"/>
  <c r="F132" i="2"/>
  <c r="F130" i="2"/>
  <c r="E128" i="2"/>
  <c r="J92" i="2"/>
  <c r="J91" i="2"/>
  <c r="F91" i="2"/>
  <c r="F89" i="2"/>
  <c r="E87" i="2"/>
  <c r="J18" i="2"/>
  <c r="E18" i="2"/>
  <c r="F133" i="2" s="1"/>
  <c r="J17" i="2"/>
  <c r="J12" i="2"/>
  <c r="J89" i="2" s="1"/>
  <c r="E7" i="2"/>
  <c r="E126" i="2"/>
  <c r="L90" i="1"/>
  <c r="AM90" i="1"/>
  <c r="AM89" i="1"/>
  <c r="L89" i="1"/>
  <c r="AM87" i="1"/>
  <c r="L87" i="1"/>
  <c r="L85" i="1"/>
  <c r="L84" i="1"/>
  <c r="J270" i="2"/>
  <c r="BK264" i="2"/>
  <c r="J258" i="2"/>
  <c r="BK249" i="2"/>
  <c r="BK237" i="2"/>
  <c r="BK230" i="2"/>
  <c r="J224" i="2"/>
  <c r="BK220" i="2"/>
  <c r="J213" i="2"/>
  <c r="BK208" i="2"/>
  <c r="J203" i="2"/>
  <c r="BK196" i="2"/>
  <c r="J186" i="2"/>
  <c r="J177" i="2"/>
  <c r="BK169" i="2"/>
  <c r="BK164" i="2"/>
  <c r="BK157" i="2"/>
  <c r="BK148" i="2"/>
  <c r="BK260" i="2"/>
  <c r="BK255" i="2"/>
  <c r="J245" i="2"/>
  <c r="J240" i="2"/>
  <c r="J214" i="2"/>
  <c r="BK195" i="2"/>
  <c r="BK178" i="2"/>
  <c r="J169" i="2"/>
  <c r="BK160" i="2"/>
  <c r="BK147" i="2"/>
  <c r="BK142" i="2"/>
  <c r="BK272" i="2"/>
  <c r="BK265" i="2"/>
  <c r="BK251" i="2"/>
  <c r="BK238" i="2"/>
  <c r="J215" i="2"/>
  <c r="J204" i="2"/>
  <c r="BK194" i="2"/>
  <c r="J159" i="2"/>
  <c r="J151" i="2"/>
  <c r="BK141" i="2"/>
  <c r="J272" i="2"/>
  <c r="J266" i="2"/>
  <c r="BK261" i="2"/>
  <c r="J254" i="2"/>
  <c r="J249" i="2"/>
  <c r="J248" i="2"/>
  <c r="BK243" i="2"/>
  <c r="BK236" i="2"/>
  <c r="BK225" i="2"/>
  <c r="J220" i="2"/>
  <c r="BK211" i="2"/>
  <c r="BK206" i="2"/>
  <c r="J199" i="2"/>
  <c r="J195" i="2"/>
  <c r="BK186" i="2"/>
  <c r="J179" i="2"/>
  <c r="BK174" i="2"/>
  <c r="J167" i="2"/>
  <c r="J164" i="2"/>
  <c r="J161" i="2"/>
  <c r="BK154" i="2"/>
  <c r="BK144" i="2"/>
  <c r="J152" i="3"/>
  <c r="J147" i="3"/>
  <c r="BK142" i="3"/>
  <c r="BK133" i="3"/>
  <c r="J128" i="3"/>
  <c r="J149" i="3"/>
  <c r="J142" i="3"/>
  <c r="BK134" i="3"/>
  <c r="BK128" i="3"/>
  <c r="J141" i="3"/>
  <c r="J121" i="4"/>
  <c r="J34" i="4"/>
  <c r="AW97" i="1"/>
  <c r="BK127" i="5"/>
  <c r="BK123" i="5"/>
  <c r="J127" i="5"/>
  <c r="J268" i="2"/>
  <c r="J261" i="2"/>
  <c r="J253" i="2"/>
  <c r="J238" i="2"/>
  <c r="BK233" i="2"/>
  <c r="BK229" i="2"/>
  <c r="BK223" i="2"/>
  <c r="J219" i="2"/>
  <c r="BK216" i="2"/>
  <c r="BK209" i="2"/>
  <c r="BK204" i="2"/>
  <c r="J197" i="2"/>
  <c r="BK188" i="2"/>
  <c r="J180" i="2"/>
  <c r="BK171" i="2"/>
  <c r="J162" i="2"/>
  <c r="J153" i="2"/>
  <c r="J146" i="2"/>
  <c r="BK258" i="2"/>
  <c r="J251" i="2"/>
  <c r="J243" i="2"/>
  <c r="J234" i="2"/>
  <c r="J228" i="2"/>
  <c r="BK212" i="2"/>
  <c r="J191" i="2"/>
  <c r="BK181" i="2"/>
  <c r="J171" i="2"/>
  <c r="BK163" i="2"/>
  <c r="J145" i="2"/>
  <c r="J140" i="2"/>
  <c r="BK273" i="2"/>
  <c r="BK267" i="2"/>
  <c r="J252" i="2"/>
  <c r="J236" i="2"/>
  <c r="BK214" i="2"/>
  <c r="BK200" i="2"/>
  <c r="BK182" i="2"/>
  <c r="BK175" i="2"/>
  <c r="J154" i="2"/>
  <c r="J143" i="2"/>
  <c r="BK275" i="2"/>
  <c r="J267" i="2"/>
  <c r="BK262" i="2"/>
  <c r="J255" i="2"/>
  <c r="J250" i="2"/>
  <c r="J247" i="2"/>
  <c r="J241" i="2"/>
  <c r="J231" i="2"/>
  <c r="BK224" i="2"/>
  <c r="J218" i="2"/>
  <c r="BK215" i="2"/>
  <c r="J208" i="2"/>
  <c r="BK202" i="2"/>
  <c r="BK189" i="2"/>
  <c r="J184" i="2"/>
  <c r="J181" i="2"/>
  <c r="BK176" i="2"/>
  <c r="J168" i="2"/>
  <c r="J163" i="2"/>
  <c r="J160" i="2"/>
  <c r="BK153" i="2"/>
  <c r="J142" i="2"/>
  <c r="J151" i="3"/>
  <c r="BK144" i="3"/>
  <c r="J136" i="3"/>
  <c r="BK153" i="3"/>
  <c r="J146" i="3"/>
  <c r="BK139" i="3"/>
  <c r="BK132" i="3"/>
  <c r="BK152" i="3"/>
  <c r="BK140" i="3"/>
  <c r="BK121" i="4"/>
  <c r="F37" i="4"/>
  <c r="BD97" i="1"/>
  <c r="F35" i="4"/>
  <c r="BB97" i="1" s="1"/>
  <c r="BK125" i="5"/>
  <c r="BK266" i="2"/>
  <c r="BK254" i="2"/>
  <c r="BK247" i="2"/>
  <c r="BK234" i="2"/>
  <c r="BK231" i="2"/>
  <c r="J225" i="2"/>
  <c r="BK221" i="2"/>
  <c r="BK217" i="2"/>
  <c r="J212" i="2"/>
  <c r="BK207" i="2"/>
  <c r="J198" i="2"/>
  <c r="BK191" i="2"/>
  <c r="BK183" i="2"/>
  <c r="J173" i="2"/>
  <c r="J165" i="2"/>
  <c r="BK156" i="2"/>
  <c r="BK150" i="2"/>
  <c r="AS94" i="1"/>
  <c r="BK232" i="2"/>
  <c r="J223" i="2"/>
  <c r="J202" i="2"/>
  <c r="BK187" i="2"/>
  <c r="BK172" i="2"/>
  <c r="BK167" i="2"/>
  <c r="J157" i="2"/>
  <c r="BK143" i="2"/>
  <c r="J275" i="2"/>
  <c r="BK268" i="2"/>
  <c r="J256" i="2"/>
  <c r="BK239" i="2"/>
  <c r="BK219" i="2"/>
  <c r="J206" i="2"/>
  <c r="J196" i="2"/>
  <c r="BK179" i="2"/>
  <c r="BK155" i="2"/>
  <c r="J147" i="2"/>
  <c r="BK139" i="2"/>
  <c r="J269" i="2"/>
  <c r="J264" i="2"/>
  <c r="J260" i="2"/>
  <c r="BK253" i="2"/>
  <c r="BK244" i="2"/>
  <c r="J239" i="2"/>
  <c r="J229" i="2"/>
  <c r="BK222" i="2"/>
  <c r="J217" i="2"/>
  <c r="J207" i="2"/>
  <c r="BK198" i="2"/>
  <c r="J188" i="2"/>
  <c r="J183" i="2"/>
  <c r="J178" i="2"/>
  <c r="BK173" i="2"/>
  <c r="BK166" i="2"/>
  <c r="BK162" i="2"/>
  <c r="J156" i="2"/>
  <c r="J150" i="2"/>
  <c r="J153" i="3"/>
  <c r="BK149" i="3"/>
  <c r="BK143" i="3"/>
  <c r="J134" i="3"/>
  <c r="J130" i="3"/>
  <c r="BK150" i="3"/>
  <c r="J144" i="3"/>
  <c r="BK136" i="3"/>
  <c r="BK130" i="3"/>
  <c r="J143" i="3"/>
  <c r="J139" i="3"/>
  <c r="F36" i="4"/>
  <c r="BC97" i="1"/>
  <c r="J125" i="5"/>
  <c r="J273" i="2"/>
  <c r="J262" i="2"/>
  <c r="BK250" i="2"/>
  <c r="BK240" i="2"/>
  <c r="J232" i="2"/>
  <c r="BK228" i="2"/>
  <c r="J222" i="2"/>
  <c r="BK218" i="2"/>
  <c r="J211" i="2"/>
  <c r="BK205" i="2"/>
  <c r="J200" i="2"/>
  <c r="J194" i="2"/>
  <c r="BK184" i="2"/>
  <c r="J175" i="2"/>
  <c r="J166" i="2"/>
  <c r="BK161" i="2"/>
  <c r="BK151" i="2"/>
  <c r="BK145" i="2"/>
  <c r="BK256" i="2"/>
  <c r="BK248" i="2"/>
  <c r="BK241" i="2"/>
  <c r="J230" i="2"/>
  <c r="BK226" i="2"/>
  <c r="BK203" i="2"/>
  <c r="J189" i="2"/>
  <c r="J176" i="2"/>
  <c r="BK168" i="2"/>
  <c r="BK159" i="2"/>
  <c r="J144" i="2"/>
  <c r="J139" i="2"/>
  <c r="BK269" i="2"/>
  <c r="J259" i="2"/>
  <c r="J244" i="2"/>
  <c r="J233" i="2"/>
  <c r="BK213" i="2"/>
  <c r="BK199" i="2"/>
  <c r="BK180" i="2"/>
  <c r="J174" i="2"/>
  <c r="J148" i="2"/>
  <c r="BK140" i="2"/>
  <c r="BK270" i="2"/>
  <c r="J265" i="2"/>
  <c r="BK259" i="2"/>
  <c r="BK252" i="2"/>
  <c r="BK245" i="2"/>
  <c r="J237" i="2"/>
  <c r="J226" i="2"/>
  <c r="J221" i="2"/>
  <c r="J216" i="2"/>
  <c r="J209" i="2"/>
  <c r="J205" i="2"/>
  <c r="BK197" i="2"/>
  <c r="J187" i="2"/>
  <c r="J182" i="2"/>
  <c r="BK177" i="2"/>
  <c r="J172" i="2"/>
  <c r="BK165" i="2"/>
  <c r="J155" i="2"/>
  <c r="BK146" i="2"/>
  <c r="J141" i="2"/>
  <c r="J150" i="3"/>
  <c r="BK146" i="3"/>
  <c r="BK141" i="3"/>
  <c r="J132" i="3"/>
  <c r="BK151" i="3"/>
  <c r="BK147" i="3"/>
  <c r="J140" i="3"/>
  <c r="J133" i="3"/>
  <c r="F37" i="3"/>
  <c r="J123" i="5"/>
  <c r="P121" i="5" l="1"/>
  <c r="P120" i="5" s="1"/>
  <c r="AU98" i="1" s="1"/>
  <c r="P138" i="2"/>
  <c r="P149" i="2"/>
  <c r="P152" i="2"/>
  <c r="P158" i="2"/>
  <c r="T170" i="2"/>
  <c r="T185" i="2"/>
  <c r="R193" i="2"/>
  <c r="P201" i="2"/>
  <c r="BK210" i="2"/>
  <c r="J210" i="2" s="1"/>
  <c r="J108" i="2" s="1"/>
  <c r="P227" i="2"/>
  <c r="P235" i="2"/>
  <c r="BK242" i="2"/>
  <c r="J242" i="2" s="1"/>
  <c r="J111" i="2" s="1"/>
  <c r="BK246" i="2"/>
  <c r="J246" i="2" s="1"/>
  <c r="J112" i="2" s="1"/>
  <c r="BK257" i="2"/>
  <c r="J257" i="2" s="1"/>
  <c r="J113" i="2" s="1"/>
  <c r="BK263" i="2"/>
  <c r="J263" i="2" s="1"/>
  <c r="J114" i="2" s="1"/>
  <c r="T271" i="2"/>
  <c r="BK138" i="2"/>
  <c r="J138" i="2" s="1"/>
  <c r="J98" i="2" s="1"/>
  <c r="BK149" i="2"/>
  <c r="J149" i="2"/>
  <c r="J99" i="2"/>
  <c r="BK152" i="2"/>
  <c r="J152" i="2" s="1"/>
  <c r="J100" i="2" s="1"/>
  <c r="BK158" i="2"/>
  <c r="J158" i="2"/>
  <c r="J101" i="2"/>
  <c r="BK170" i="2"/>
  <c r="J170" i="2" s="1"/>
  <c r="J102" i="2" s="1"/>
  <c r="BK185" i="2"/>
  <c r="J185" i="2"/>
  <c r="J103" i="2"/>
  <c r="P193" i="2"/>
  <c r="R201" i="2"/>
  <c r="P210" i="2"/>
  <c r="R227" i="2"/>
  <c r="R235" i="2"/>
  <c r="P242" i="2"/>
  <c r="R246" i="2"/>
  <c r="R257" i="2"/>
  <c r="P263" i="2"/>
  <c r="R271" i="2"/>
  <c r="R131" i="3"/>
  <c r="R126" i="3"/>
  <c r="R138" i="3"/>
  <c r="P145" i="3"/>
  <c r="R145" i="3"/>
  <c r="T148" i="3"/>
  <c r="R138" i="2"/>
  <c r="R149" i="2"/>
  <c r="R152" i="2"/>
  <c r="T158" i="2"/>
  <c r="R170" i="2"/>
  <c r="P185" i="2"/>
  <c r="BK193" i="2"/>
  <c r="J193" i="2"/>
  <c r="J106" i="2" s="1"/>
  <c r="BK201" i="2"/>
  <c r="J201" i="2"/>
  <c r="J107" i="2" s="1"/>
  <c r="T210" i="2"/>
  <c r="T227" i="2"/>
  <c r="T235" i="2"/>
  <c r="R242" i="2"/>
  <c r="P246" i="2"/>
  <c r="P257" i="2"/>
  <c r="T263" i="2"/>
  <c r="P271" i="2"/>
  <c r="BK131" i="3"/>
  <c r="J131" i="3" s="1"/>
  <c r="J100" i="3" s="1"/>
  <c r="T131" i="3"/>
  <c r="T126" i="3" s="1"/>
  <c r="T125" i="3" s="1"/>
  <c r="P138" i="3"/>
  <c r="BK145" i="3"/>
  <c r="J145" i="3"/>
  <c r="J104" i="3" s="1"/>
  <c r="T145" i="3"/>
  <c r="R148" i="3"/>
  <c r="T138" i="2"/>
  <c r="T137" i="2" s="1"/>
  <c r="T149" i="2"/>
  <c r="T152" i="2"/>
  <c r="R158" i="2"/>
  <c r="P170" i="2"/>
  <c r="R185" i="2"/>
  <c r="T193" i="2"/>
  <c r="T201" i="2"/>
  <c r="R210" i="2"/>
  <c r="BK227" i="2"/>
  <c r="J227" i="2"/>
  <c r="J109" i="2" s="1"/>
  <c r="BK235" i="2"/>
  <c r="J235" i="2"/>
  <c r="J110" i="2" s="1"/>
  <c r="T242" i="2"/>
  <c r="T246" i="2"/>
  <c r="T257" i="2"/>
  <c r="R263" i="2"/>
  <c r="BK271" i="2"/>
  <c r="J271" i="2" s="1"/>
  <c r="J115" i="2" s="1"/>
  <c r="P131" i="3"/>
  <c r="P126" i="3" s="1"/>
  <c r="BK138" i="3"/>
  <c r="J138" i="3"/>
  <c r="J103" i="3" s="1"/>
  <c r="T138" i="3"/>
  <c r="T137" i="3"/>
  <c r="BK148" i="3"/>
  <c r="J148" i="3" s="1"/>
  <c r="J105" i="3" s="1"/>
  <c r="P148" i="3"/>
  <c r="BK127" i="3"/>
  <c r="J127" i="3"/>
  <c r="J98" i="3" s="1"/>
  <c r="BK135" i="3"/>
  <c r="J135" i="3"/>
  <c r="J101" i="3" s="1"/>
  <c r="BK120" i="4"/>
  <c r="J120" i="4"/>
  <c r="J98" i="4" s="1"/>
  <c r="BK190" i="2"/>
  <c r="J190" i="2"/>
  <c r="J104" i="2" s="1"/>
  <c r="BK274" i="2"/>
  <c r="J274" i="2"/>
  <c r="J116" i="2" s="1"/>
  <c r="BK129" i="3"/>
  <c r="J129" i="3"/>
  <c r="J99" i="3" s="1"/>
  <c r="BK122" i="5"/>
  <c r="J122" i="5"/>
  <c r="J98" i="5" s="1"/>
  <c r="BK124" i="5"/>
  <c r="J124" i="5"/>
  <c r="J99" i="5" s="1"/>
  <c r="BK126" i="5"/>
  <c r="J126" i="5"/>
  <c r="J100" i="5" s="1"/>
  <c r="J114" i="5"/>
  <c r="BE127" i="5"/>
  <c r="E85" i="5"/>
  <c r="BE125" i="5"/>
  <c r="F92" i="5"/>
  <c r="BE123" i="5"/>
  <c r="E85" i="4"/>
  <c r="J89" i="4"/>
  <c r="F92" i="4"/>
  <c r="BE121" i="4"/>
  <c r="BE130" i="3"/>
  <c r="BE134" i="3"/>
  <c r="BE147" i="3"/>
  <c r="E115" i="3"/>
  <c r="J119" i="3"/>
  <c r="BE133" i="3"/>
  <c r="BE139" i="3"/>
  <c r="BE143" i="3"/>
  <c r="BE144" i="3"/>
  <c r="BE149" i="3"/>
  <c r="BE151" i="3"/>
  <c r="BE152" i="3"/>
  <c r="F92" i="3"/>
  <c r="BE128" i="3"/>
  <c r="BE132" i="3"/>
  <c r="BE136" i="3"/>
  <c r="BE140" i="3"/>
  <c r="BE141" i="3"/>
  <c r="BE142" i="3"/>
  <c r="BE146" i="3"/>
  <c r="BE150" i="3"/>
  <c r="BE153" i="3"/>
  <c r="BD96" i="1"/>
  <c r="E85" i="2"/>
  <c r="F92" i="2"/>
  <c r="J130" i="2"/>
  <c r="BE142" i="2"/>
  <c r="BE145" i="2"/>
  <c r="BE147" i="2"/>
  <c r="BE148" i="2"/>
  <c r="BE151" i="2"/>
  <c r="BE159" i="2"/>
  <c r="BE166" i="2"/>
  <c r="BE167" i="2"/>
  <c r="BE168" i="2"/>
  <c r="BE169" i="2"/>
  <c r="BE171" i="2"/>
  <c r="BE172" i="2"/>
  <c r="BE174" i="2"/>
  <c r="BE179" i="2"/>
  <c r="BE191" i="2"/>
  <c r="BE200" i="2"/>
  <c r="BE209" i="2"/>
  <c r="BE213" i="2"/>
  <c r="BE214" i="2"/>
  <c r="BE218" i="2"/>
  <c r="BE219" i="2"/>
  <c r="BE228" i="2"/>
  <c r="BE230" i="2"/>
  <c r="BE233" i="2"/>
  <c r="BE239" i="2"/>
  <c r="BE241" i="2"/>
  <c r="BE251" i="2"/>
  <c r="BE256" i="2"/>
  <c r="BE268" i="2"/>
  <c r="BE269" i="2"/>
  <c r="BE270" i="2"/>
  <c r="BE275" i="2"/>
  <c r="BE144" i="2"/>
  <c r="BE146" i="2"/>
  <c r="BE153" i="2"/>
  <c r="BE157" i="2"/>
  <c r="BE161" i="2"/>
  <c r="BE165" i="2"/>
  <c r="BE173" i="2"/>
  <c r="BE176" i="2"/>
  <c r="BE181" i="2"/>
  <c r="BE183" i="2"/>
  <c r="BE195" i="2"/>
  <c r="BE197" i="2"/>
  <c r="BE203" i="2"/>
  <c r="BE205" i="2"/>
  <c r="BE208" i="2"/>
  <c r="BE211" i="2"/>
  <c r="BE212" i="2"/>
  <c r="BE217" i="2"/>
  <c r="BE220" i="2"/>
  <c r="BE223" i="2"/>
  <c r="BE225" i="2"/>
  <c r="BE229" i="2"/>
  <c r="BE232" i="2"/>
  <c r="BE237" i="2"/>
  <c r="BE240" i="2"/>
  <c r="BE243" i="2"/>
  <c r="BE247" i="2"/>
  <c r="BE249" i="2"/>
  <c r="BE260" i="2"/>
  <c r="BE264" i="2"/>
  <c r="BE150" i="2"/>
  <c r="BE154" i="2"/>
  <c r="BE156" i="2"/>
  <c r="BE162" i="2"/>
  <c r="BE164" i="2"/>
  <c r="BE177" i="2"/>
  <c r="BE180" i="2"/>
  <c r="BE182" i="2"/>
  <c r="BE184" i="2"/>
  <c r="BE188" i="2"/>
  <c r="BE194" i="2"/>
  <c r="BE196" i="2"/>
  <c r="BE199" i="2"/>
  <c r="BE204" i="2"/>
  <c r="BE207" i="2"/>
  <c r="BE216" i="2"/>
  <c r="BE221" i="2"/>
  <c r="BE222" i="2"/>
  <c r="BE224" i="2"/>
  <c r="BE231" i="2"/>
  <c r="BE238" i="2"/>
  <c r="BE244" i="2"/>
  <c r="BE250" i="2"/>
  <c r="BE253" i="2"/>
  <c r="BE259" i="2"/>
  <c r="BE261" i="2"/>
  <c r="BE139" i="2"/>
  <c r="BE140" i="2"/>
  <c r="BE141" i="2"/>
  <c r="BE143" i="2"/>
  <c r="BE155" i="2"/>
  <c r="BE160" i="2"/>
  <c r="BE163" i="2"/>
  <c r="BE175" i="2"/>
  <c r="BE178" i="2"/>
  <c r="BE186" i="2"/>
  <c r="BE187" i="2"/>
  <c r="BE189" i="2"/>
  <c r="BE198" i="2"/>
  <c r="BE202" i="2"/>
  <c r="BE206" i="2"/>
  <c r="BE215" i="2"/>
  <c r="BE226" i="2"/>
  <c r="BE234" i="2"/>
  <c r="BE236" i="2"/>
  <c r="BE245" i="2"/>
  <c r="BE248" i="2"/>
  <c r="BE252" i="2"/>
  <c r="BE254" i="2"/>
  <c r="BE255" i="2"/>
  <c r="BE258" i="2"/>
  <c r="BE262" i="2"/>
  <c r="BE265" i="2"/>
  <c r="BE266" i="2"/>
  <c r="BE267" i="2"/>
  <c r="BE272" i="2"/>
  <c r="BE273" i="2"/>
  <c r="J34" i="2"/>
  <c r="AW95" i="1" s="1"/>
  <c r="J34" i="3"/>
  <c r="AW96" i="1" s="1"/>
  <c r="J33" i="4"/>
  <c r="AV97" i="1"/>
  <c r="AT97" i="1" s="1"/>
  <c r="F34" i="5"/>
  <c r="BA98" i="1"/>
  <c r="F37" i="5"/>
  <c r="BD98" i="1"/>
  <c r="F36" i="2"/>
  <c r="BC95" i="1"/>
  <c r="F36" i="3"/>
  <c r="BC96" i="1" s="1"/>
  <c r="F34" i="4"/>
  <c r="BA97" i="1"/>
  <c r="J34" i="5"/>
  <c r="AW98" i="1"/>
  <c r="F36" i="5"/>
  <c r="BC98" i="1" s="1"/>
  <c r="F34" i="2"/>
  <c r="BA95" i="1" s="1"/>
  <c r="F37" i="2"/>
  <c r="BD95" i="1"/>
  <c r="F35" i="2"/>
  <c r="BB95" i="1" s="1"/>
  <c r="F35" i="3"/>
  <c r="BB96" i="1" s="1"/>
  <c r="F34" i="3"/>
  <c r="BA96" i="1"/>
  <c r="F35" i="5"/>
  <c r="BB98" i="1" s="1"/>
  <c r="T192" i="2" l="1"/>
  <c r="T136" i="2"/>
  <c r="P192" i="2"/>
  <c r="R192" i="2"/>
  <c r="R137" i="2"/>
  <c r="R136" i="2"/>
  <c r="R137" i="3"/>
  <c r="R125" i="3"/>
  <c r="P137" i="3"/>
  <c r="P125" i="3"/>
  <c r="AU96" i="1" s="1"/>
  <c r="P137" i="2"/>
  <c r="P136" i="2" s="1"/>
  <c r="AU95" i="1" s="1"/>
  <c r="BK126" i="3"/>
  <c r="J126" i="3"/>
  <c r="J97" i="3" s="1"/>
  <c r="BK137" i="3"/>
  <c r="J137" i="3" s="1"/>
  <c r="J102" i="3" s="1"/>
  <c r="BK192" i="2"/>
  <c r="J192" i="2"/>
  <c r="J105" i="2" s="1"/>
  <c r="BK119" i="4"/>
  <c r="J119" i="4" s="1"/>
  <c r="J97" i="4" s="1"/>
  <c r="BK137" i="2"/>
  <c r="J137" i="2"/>
  <c r="J97" i="2" s="1"/>
  <c r="BK121" i="5"/>
  <c r="J121" i="5" s="1"/>
  <c r="J97" i="5" s="1"/>
  <c r="BD94" i="1"/>
  <c r="W33" i="1"/>
  <c r="J33" i="3"/>
  <c r="AV96" i="1"/>
  <c r="AT96" i="1" s="1"/>
  <c r="BC94" i="1"/>
  <c r="W32" i="1" s="1"/>
  <c r="BB94" i="1"/>
  <c r="AX94" i="1" s="1"/>
  <c r="F33" i="2"/>
  <c r="AZ95" i="1" s="1"/>
  <c r="J33" i="2"/>
  <c r="AV95" i="1" s="1"/>
  <c r="AT95" i="1" s="1"/>
  <c r="F33" i="3"/>
  <c r="AZ96" i="1"/>
  <c r="F33" i="4"/>
  <c r="AZ97" i="1"/>
  <c r="F33" i="5"/>
  <c r="AZ98" i="1"/>
  <c r="J33" i="5"/>
  <c r="AV98" i="1"/>
  <c r="AT98" i="1" s="1"/>
  <c r="BA94" i="1"/>
  <c r="W30" i="1" s="1"/>
  <c r="BK118" i="4" l="1"/>
  <c r="J118" i="4"/>
  <c r="J96" i="4"/>
  <c r="BK136" i="2"/>
  <c r="J136" i="2"/>
  <c r="J30" i="2" s="1"/>
  <c r="AG95" i="1" s="1"/>
  <c r="BK125" i="3"/>
  <c r="J125" i="3" s="1"/>
  <c r="J30" i="3" s="1"/>
  <c r="AG96" i="1" s="1"/>
  <c r="BK120" i="5"/>
  <c r="J120" i="5"/>
  <c r="J96" i="5"/>
  <c r="AU94" i="1"/>
  <c r="AY94" i="1"/>
  <c r="W31" i="1"/>
  <c r="AW94" i="1"/>
  <c r="AK30" i="1" s="1"/>
  <c r="AZ94" i="1"/>
  <c r="W29" i="1"/>
  <c r="J39" i="3" l="1"/>
  <c r="J39" i="2"/>
  <c r="J96" i="3"/>
  <c r="J96" i="2"/>
  <c r="AN96" i="1"/>
  <c r="AN95" i="1"/>
  <c r="J30" i="5"/>
  <c r="AG98" i="1"/>
  <c r="J30" i="4"/>
  <c r="AG97" i="1" s="1"/>
  <c r="AN97" i="1" s="1"/>
  <c r="AV94" i="1"/>
  <c r="AK29" i="1" s="1"/>
  <c r="J39" i="4" l="1"/>
  <c r="J39" i="5"/>
  <c r="AN98" i="1"/>
  <c r="AG94" i="1"/>
  <c r="AK26" i="1"/>
  <c r="AT94" i="1"/>
  <c r="AN94" i="1" s="1"/>
  <c r="AK35" i="1" l="1"/>
</calcChain>
</file>

<file path=xl/sharedStrings.xml><?xml version="1.0" encoding="utf-8"?>
<sst xmlns="http://schemas.openxmlformats.org/spreadsheetml/2006/main" count="2858" uniqueCount="742">
  <si>
    <t>Export Komplet</t>
  </si>
  <si>
    <t/>
  </si>
  <si>
    <t>2.0</t>
  </si>
  <si>
    <t>ZAMOK</t>
  </si>
  <si>
    <t>False</t>
  </si>
  <si>
    <t>{f5e8b5ad-4d9a-4ca7-a8ac-1986045179cc}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</si>
  <si>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</si>
  <si>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</si>
  <si>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</si>
  <si>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</si>
  <si>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</si>
  <si>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</si>
  <si>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</si>
  <si>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</si>
  <si>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14012025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</si>
  <si>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</si>
  <si>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</si>
  <si>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MK Ostrov, Palác princů-oranžerie, vybudování vstupu z parku</t>
  </si>
  <si>
    <t>KSO:</t>
  </si>
  <si>
    <t>CC-CZ:</t>
  </si>
  <si>
    <t>Místo:</t>
  </si>
  <si>
    <t>Ostrov</t>
  </si>
  <si>
    <t>Datum:</t>
  </si>
  <si>
    <t>Zadavatel:</t>
  </si>
  <si>
    <t>IČ:</t>
  </si>
  <si>
    <t>00254843</t>
  </si>
  <si>
    <t>Město Ostrov</t>
  </si>
  <si>
    <t>DIČ:</t>
  </si>
  <si>
    <t>CZ00254843</t>
  </si>
  <si>
    <t>Uchazeč:</t>
  </si>
  <si>
    <t>Vyplň údaj</t>
  </si>
  <si>
    <t>Projektant:</t>
  </si>
  <si>
    <t>26384795</t>
  </si>
  <si>
    <t>JURICA a.s.</t>
  </si>
  <si>
    <t>CZ26384795</t>
  </si>
  <si>
    <t>True</t>
  </si>
  <si>
    <t>Zpracovatel:</t>
  </si>
  <si>
    <t>Ing. Irena Pečimúthová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</si>
  <si>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</si>
  <si>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</si>
  <si>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</si>
  <si>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</si>
  <si>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</si>
  <si>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</si>
  <si>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</si>
  <si>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</si>
  <si>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</si>
  <si>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</si>
  <si>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</si>
  <si>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</si>
  <si>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</si>
  <si>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</si>
  <si>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</si>
  <si>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</si>
  <si>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</si>
  <si>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</si>
  <si>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</si>
  <si>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</si>
  <si>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</si>
  <si>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</si>
  <si>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</si>
  <si>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</si>
  <si>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</si>
  <si>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</si>
  <si>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</si>
  <si>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</si>
  <si>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</si>
  <si>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</si>
  <si>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</si>
  <si>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</si>
  <si>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</si>
  <si>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</si>
  <si>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</si>
  <si>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</si>
  <si>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</si>
  <si>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</si>
  <si>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</si>
  <si>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</si>
  <si>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</si>
  <si>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</si>
  <si>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</si>
  <si>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</si>
  <si>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</si>
  <si>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</si>
  <si>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2019-10-01</t>
  </si>
  <si>
    <t>Stavební část</t>
  </si>
  <si>
    <t>STA</t>
  </si>
  <si>
    <t>1</t>
  </si>
  <si>
    <t>{c902bb3d-9801-4492-b250-41cd0e1e92e9}</t>
  </si>
  <si>
    <t>2</t>
  </si>
  <si>
    <t>2019-10-02</t>
  </si>
  <si>
    <t>Vytápění</t>
  </si>
  <si>
    <t>{86b3b721-5699-4584-a102-a1500dfade1e}</t>
  </si>
  <si>
    <t>2019-10-03</t>
  </si>
  <si>
    <t>Silnoproudá a slaboproudá elektrotechnika</t>
  </si>
  <si>
    <t>{4ca439a5-83a8-4d70-92f0-a754745e82c2}</t>
  </si>
  <si>
    <t>2019-10-09</t>
  </si>
  <si>
    <t>Vedlejší rozpočtové náklady</t>
  </si>
  <si>
    <t>{63522488-a1b7-4b02-b626-109a1c5caf3b}</t>
  </si>
  <si>
    <t>KRYCÍ LIST SOUPISU PRACÍ</t>
  </si>
  <si>
    <t>Objekt:</t>
  </si>
  <si>
    <t>2019-10-01 -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</si>
  <si>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</si>
  <si>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</si>
  <si>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</si>
  <si>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</si>
  <si>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</si>
  <si>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</si>
  <si>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</si>
  <si>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</si>
  <si>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</si>
  <si>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</si>
  <si>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</si>
  <si>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</si>
  <si>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</si>
  <si>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</si>
  <si>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</si>
  <si>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</si>
  <si>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</si>
  <si>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</si>
  <si>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</si>
  <si>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</si>
  <si>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</si>
  <si>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</si>
  <si>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</si>
  <si>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</si>
  <si>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</si>
  <si>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</si>
  <si>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</si>
  <si>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</si>
  <si>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</si>
  <si>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</si>
  <si>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</si>
  <si>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</si>
  <si>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</si>
  <si>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</si>
  <si>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</si>
  <si>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</si>
  <si>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</si>
  <si>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</si>
  <si>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</si>
  <si>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</si>
  <si>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</si>
  <si>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</si>
  <si>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</si>
  <si>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113106151</t>
  </si>
  <si>
    <t>Rozebrání dlažeb a dílců vozovek a ploch s přemístěním hmot na skládku na vzdálenost do 3 m nebo s naložením na dopravní prostředek, s jakoukoliv výplní spár ručně z velkých kostek s ložem z kameniva</t>
  </si>
  <si>
    <t>m2</t>
  </si>
  <si>
    <t>4</t>
  </si>
  <si>
    <t>-681283771</t>
  </si>
  <si>
    <t>113107111</t>
  </si>
  <si>
    <t>Odstranění podkladů nebo krytů ručně s přemístěním hmot na skládku na vzdálenost do 3 m nebo s naložením na dopravní prostředek z kameniva těženého, o tl. vrstvy do 100 mm</t>
  </si>
  <si>
    <t>688882838</t>
  </si>
  <si>
    <t>3</t>
  </si>
  <si>
    <t>113107123</t>
  </si>
  <si>
    <t>Odstranění podkladů nebo krytů ručně s přemístěním hmot na skládku na vzdálenost do 3 m nebo s naložením na dopravní prostředek z kameniva hrubého drceného, o tl. vrstvy přes 200 do 300 mm</t>
  </si>
  <si>
    <t>-1451285822</t>
  </si>
  <si>
    <t>113204111</t>
  </si>
  <si>
    <t>Vytrhání obrub  s vybouráním lože, s přemístěním hmot na skládku na vzdálenost do 3 m nebo s naložením na dopravní prostředek záhonových</t>
  </si>
  <si>
    <t>m</t>
  </si>
  <si>
    <t>45081433</t>
  </si>
  <si>
    <t>5</t>
  </si>
  <si>
    <t>122211101</t>
  </si>
  <si>
    <t>Odkopávky a prokopávky ručně zapažené i nezapažené v hornině třídy těžitelnosti I skupiny 3</t>
  </si>
  <si>
    <t>m3</t>
  </si>
  <si>
    <t>-1157829388</t>
  </si>
  <si>
    <t>6</t>
  </si>
  <si>
    <t>132212331</t>
  </si>
  <si>
    <t>Hloubení nezapažených rýh šířky přes 800 do 2 000 mm ručně s urovnáním dna do předepsaného profilu a spádu v hornině třídy těžitelnosti I skupiny 3 soudržných</t>
  </si>
  <si>
    <t>-628274091</t>
  </si>
  <si>
    <t>7</t>
  </si>
  <si>
    <t>162751115</t>
  </si>
  <si>
    <t>Vodorovné přemístění výkopku nebo sypaniny po suchu na obvyklém dopravním prostředku, bez naložení výkopku, avšak se složením bez rozhrnutí z horniny třídy těžitelnosti I skupiny 1 až 3 na vzdálenost přes 7 000 do 8 000 m</t>
  </si>
  <si>
    <t>-1681823495</t>
  </si>
  <si>
    <t>8</t>
  </si>
  <si>
    <t>171251201</t>
  </si>
  <si>
    <t>Uložení sypaniny na skládky nebo meziskládky bez hutnění s upravením uložené sypaniny do předepsaného tvaru</t>
  </si>
  <si>
    <t>1044126863</t>
  </si>
  <si>
    <t>9</t>
  </si>
  <si>
    <t>171201221</t>
  </si>
  <si>
    <t>Poplatek za uložení stavebního odpadu na skládce (skládkovné) zeminy a kamení zatříděného do Katalogu odpadů pod kódem 17 05 04</t>
  </si>
  <si>
    <t>t</t>
  </si>
  <si>
    <t>-1148985078</t>
  </si>
  <si>
    <t>10</t>
  </si>
  <si>
    <t>174101101</t>
  </si>
  <si>
    <t>Zásyp sypaninou z jakékoliv horniny strojně s uložením výkopku ve vrstvách se zhutněním jam, šachet, rýh nebo kolem objektů v těchto vykopávkách</t>
  </si>
  <si>
    <t>1666133722</t>
  </si>
  <si>
    <t>Svislé a kompletní konstrukce</t>
  </si>
  <si>
    <t>11</t>
  </si>
  <si>
    <t>311234031</t>
  </si>
  <si>
    <t>Zdivo jednovrstvé z cihel děrovaných nebroušených klasických spojených na pero a drážku na maltu M5, pevnost cihel do P10, tl. zdiva 240 mm</t>
  </si>
  <si>
    <t>1194360390</t>
  </si>
  <si>
    <t>12</t>
  </si>
  <si>
    <t>342291131</t>
  </si>
  <si>
    <t>Ukotvení příček  plochými kotvami, do konstrukce betonové</t>
  </si>
  <si>
    <t>-1562921155</t>
  </si>
  <si>
    <t>Komunikace pozemní</t>
  </si>
  <si>
    <t>13</t>
  </si>
  <si>
    <t>564211011</t>
  </si>
  <si>
    <t>Podklad nebo podsyp ze štěrkopísku ŠP s rozprostřením, vlhčením a zhutněním plochy jednotlivě do 100 m2, po zhutnění tl. 50 mm</t>
  </si>
  <si>
    <t>1636458811</t>
  </si>
  <si>
    <t>14</t>
  </si>
  <si>
    <t>564762113</t>
  </si>
  <si>
    <t>Podklad nebo kryt z vibrovaného štěrku VŠ  s rozprostřením, vlhčením a zhutněním, po zhutnění tl. 220 mm</t>
  </si>
  <si>
    <t>-1867179208</t>
  </si>
  <si>
    <t>591211111</t>
  </si>
  <si>
    <t>Kladení dlažby z kostek  s provedením lože do tl. 50 mm, s vyplněním spár, s dvojím beraněním a se smetením přebytečného materiálu na krajnici drobných z kamene, do lože z kameniva těženého</t>
  </si>
  <si>
    <t>1558190919</t>
  </si>
  <si>
    <t>16</t>
  </si>
  <si>
    <t>591241111</t>
  </si>
  <si>
    <t>Kladení dlažby z kostek  s provedením lože do tl. 50 mm, s vyplněním spár, s dvojím beraněním a se smetením přebytečného materiálu na krajnici drobných z kamene, do lože z cementové malty</t>
  </si>
  <si>
    <t>934152469</t>
  </si>
  <si>
    <t>17</t>
  </si>
  <si>
    <t>M</t>
  </si>
  <si>
    <t>58381007</t>
  </si>
  <si>
    <t>kostka štípaná dlažební žula drobná 8/10</t>
  </si>
  <si>
    <t>1839946508</t>
  </si>
  <si>
    <t>Úpravy povrchů, podlahy a osazování výplní</t>
  </si>
  <si>
    <t>18</t>
  </si>
  <si>
    <t>612131121</t>
  </si>
  <si>
    <t>Podkladní a spojovací vrstva vnitřních omítaných ploch  penetrace disperzní nanášená ručně stěn</t>
  </si>
  <si>
    <t>-205978735</t>
  </si>
  <si>
    <t>19</t>
  </si>
  <si>
    <t>612321141</t>
  </si>
  <si>
    <t>Omítka vápenocementová vnitřních ploch  nanášená ručně dvouvrstvá, tloušťky jádrové omítky do 10 mm a tloušťky štuku do 3 mm štuková svislých konstrukcí stěn</t>
  </si>
  <si>
    <t>-1931078010</t>
  </si>
  <si>
    <t>20</t>
  </si>
  <si>
    <t>612321191</t>
  </si>
  <si>
    <t>Omítka vápenocementová vnitřních ploch  nanášená ručně Příplatek k cenám za každých dalších i započatých 5 mm tloušťky omítky přes 10 mm stěn</t>
  </si>
  <si>
    <t>1340313392</t>
  </si>
  <si>
    <t>622211021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</si>
  <si>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</si>
  <si>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-441763559</t>
  </si>
  <si>
    <t>22</t>
  </si>
  <si>
    <t>1620147916</t>
  </si>
  <si>
    <t>Tepelná izolace Baumit openPlus 100 mm (2,5 m2/bal.)</t>
  </si>
  <si>
    <t>1421390303</t>
  </si>
  <si>
    <t>23</t>
  </si>
  <si>
    <t>622251101</t>
  </si>
  <si>
    <t>Montáž kontaktního zateplení lepením a mechanickým kotvením Příplatek k cenám za zápustnou montáž kotev s použitím tepelněizolačních zátek na vnější stěny z polystyrenu</t>
  </si>
  <si>
    <t>-902994138</t>
  </si>
  <si>
    <t>24</t>
  </si>
  <si>
    <t>622151011</t>
  </si>
  <si>
    <t>Penetrační nátěr vnějších pastovitých tenkovrstvých omítek silikátový paropropustný stěn</t>
  </si>
  <si>
    <t>-1129224655</t>
  </si>
  <si>
    <t>25</t>
  </si>
  <si>
    <t>622521012</t>
  </si>
  <si>
    <t>Omítka tenkovrstvá silikátová vnějších ploch  probarvená bez penetrace zatíraná (škrábaná ), zrnitost 1,5 mm stěn</t>
  </si>
  <si>
    <t>-693913094</t>
  </si>
  <si>
    <t>26</t>
  </si>
  <si>
    <t>629999001</t>
  </si>
  <si>
    <t>Příplatky k cenám úprav vnějších povrchů  za každé další kropení vodou vysoce nasákavého povrchu</t>
  </si>
  <si>
    <t>2101911536</t>
  </si>
  <si>
    <t>27</t>
  </si>
  <si>
    <t>631311115</t>
  </si>
  <si>
    <t>Mazanina z betonu  prostého bez zvýšených nároků na prostředí tl. přes 50 do 80 mm tř. C 20/25</t>
  </si>
  <si>
    <t>1010031666</t>
  </si>
  <si>
    <t>28</t>
  </si>
  <si>
    <t>634111116</t>
  </si>
  <si>
    <t>Obvodová dilatace mezi stěnou a mazaninou nebo potěrem pružnou těsnicí páskou na bázi syntetického kaučuku výšky 150 mm</t>
  </si>
  <si>
    <t>-979507718</t>
  </si>
  <si>
    <t>Ostatní konstrukce a práce-bourání</t>
  </si>
  <si>
    <t>29</t>
  </si>
  <si>
    <t>916241213</t>
  </si>
  <si>
    <t>Osazení obrubníku kamenného se zřízením lože, s vyplněním a zatřením spár cementovou maltou stojatého s boční opěrou z betonu prostého, do lože z betonu prostého</t>
  </si>
  <si>
    <t>2033949594</t>
  </si>
  <si>
    <t>30</t>
  </si>
  <si>
    <t>58380314R</t>
  </si>
  <si>
    <t>obrubník žulový</t>
  </si>
  <si>
    <t>-729197570</t>
  </si>
  <si>
    <t>116</t>
  </si>
  <si>
    <t>941211111</t>
  </si>
  <si>
    <t>Lešení řadové rámové lehké pracovní s podlahami s provozním zatížením tř. 3 do 200 kg/m2 šířky tř. SW06 od 0,6 do 0,9 m výšky do 10 m montáž</t>
  </si>
  <si>
    <t>-709887426</t>
  </si>
  <si>
    <t>117</t>
  </si>
  <si>
    <t>941211211</t>
  </si>
  <si>
    <t>Lešení řadové rámové lehké pracovní s podlahami s provozním zatížením tř. 3 do 200 kg/m2 šířky tř. SW06 od 0,6 do 0,9 m výšky do 10 m příplatek za každý den použití</t>
  </si>
  <si>
    <t>1700704176</t>
  </si>
  <si>
    <t>118</t>
  </si>
  <si>
    <t>941211811</t>
  </si>
  <si>
    <t>Lešení řadové rámové lehké pracovní s podlahami s provozním zatížením tř. 3 do 200 kg/m2 šířky tř. SW06 od 0,6 do 0,9 m výšky do 10 m demontáž</t>
  </si>
  <si>
    <t>-1212871270</t>
  </si>
  <si>
    <t>31</t>
  </si>
  <si>
    <t>949101111</t>
  </si>
  <si>
    <t>Lešení pomocné pracovní pro objekty pozemních staveb  pro zatížení do 150 kg/m2, o výšce lešeňové podlahy do 1,9 m</t>
  </si>
  <si>
    <t>-1058038252</t>
  </si>
  <si>
    <t>32</t>
  </si>
  <si>
    <t>962033111</t>
  </si>
  <si>
    <t>Bourání zdiva nadzákladového z tvárnic ztraceného bednění včetně výplně z betonu a výztuže objemu do 1 m3</t>
  </si>
  <si>
    <t>-1687908983</t>
  </si>
  <si>
    <t>33</t>
  </si>
  <si>
    <t>965043321</t>
  </si>
  <si>
    <t>Bourání mazanin betonových s potěrem nebo teracem tl. do 100 mm, plochy do 1 m2</t>
  </si>
  <si>
    <t>-764308140</t>
  </si>
  <si>
    <t>34</t>
  </si>
  <si>
    <t>965049111</t>
  </si>
  <si>
    <t>Bourání mazanin Příplatek k cenám za bourání mazanin betonových se svařovanou sítí, tl. do 100 mm</t>
  </si>
  <si>
    <t>1356399970</t>
  </si>
  <si>
    <t>35</t>
  </si>
  <si>
    <t>968062375</t>
  </si>
  <si>
    <t>Vybourání dřevěných rámů oken s křídly, dveřních zárubní, vrat, stěn, ostění nebo obkladů  rámů oken s křídly zdvojených, plochy do 2 m2</t>
  </si>
  <si>
    <t>1548964190</t>
  </si>
  <si>
    <t>36</t>
  </si>
  <si>
    <t>979 R01</t>
  </si>
  <si>
    <t>Vyklizení řešených částí stávajícího objektu oranžerie (exponáty, vybavení,...)</t>
  </si>
  <si>
    <t>kpl</t>
  </si>
  <si>
    <t>-130895695</t>
  </si>
  <si>
    <t>37</t>
  </si>
  <si>
    <t>979 R02</t>
  </si>
  <si>
    <t>Statické zajištění nosné konstrukce oranžerie-podepření dotčeného nosného dřevěného rámu - mtž a dmtž</t>
  </si>
  <si>
    <t>-1576466329</t>
  </si>
  <si>
    <t>38</t>
  </si>
  <si>
    <t>979 R03</t>
  </si>
  <si>
    <t>Závěrečný úklid</t>
  </si>
  <si>
    <t>1759447894</t>
  </si>
  <si>
    <t>39</t>
  </si>
  <si>
    <t>979071121</t>
  </si>
  <si>
    <t>Očištění vybouraných dlažebních kostek  od spojovacího materiálu, s uložením očištěných kostek na skládku, s odklizením odpadových hmot na hromady a s odklizením vybouraných kostek na vzdálenost do 3 m drobných, s původním vyplněním spár kamenivem těženým</t>
  </si>
  <si>
    <t>1426909353</t>
  </si>
  <si>
    <t>997</t>
  </si>
  <si>
    <t>Přesun sutě</t>
  </si>
  <si>
    <t>40</t>
  </si>
  <si>
    <t>997013111</t>
  </si>
  <si>
    <t>Vnitrostaveništní doprava suti a vybouraných hmot  vodorovně do 50 m svisle s použitím mechanizace pro budovy a haly výšky do 6 m</t>
  </si>
  <si>
    <t>-1657103887</t>
  </si>
  <si>
    <t>41</t>
  </si>
  <si>
    <t>997013501</t>
  </si>
  <si>
    <t>Odvoz suti a vybouraných hmot na skládku nebo meziskládku  se složením, na vzdálenost do 1 km</t>
  </si>
  <si>
    <t>-1483145201</t>
  </si>
  <si>
    <t>42</t>
  </si>
  <si>
    <t>997013509</t>
  </si>
  <si>
    <t>Odvoz suti a vybouraných hmot na skládku nebo meziskládku  se složením, na vzdálenost Příplatek k ceně za každý další i započatý 1 km přes 1 km</t>
  </si>
  <si>
    <t>-414408287</t>
  </si>
  <si>
    <t>43</t>
  </si>
  <si>
    <t>997013631</t>
  </si>
  <si>
    <t>Poplatek za uložení stavebního odpadu na skládce (skládkovné) směsného stavebního a demoličního zatříděného do Katalogu odpadů pod kódem 17 09 04</t>
  </si>
  <si>
    <t>2026953753</t>
  </si>
  <si>
    <t>998</t>
  </si>
  <si>
    <t>Přesun hmot</t>
  </si>
  <si>
    <t>44</t>
  </si>
  <si>
    <t>998011001</t>
  </si>
  <si>
    <t>Přesun hmot pro budovy občanské výstavby, bydlení, výrobu a služby  s nosnou svislou konstrukcí zděnou z cihel, tvárnic nebo kamene vodorovná dopravní vzdálenost do 100 m pro budovy výšky do 6 m</t>
  </si>
  <si>
    <t>108763845</t>
  </si>
  <si>
    <t>PSV</t>
  </si>
  <si>
    <t>Práce a dodávky PSV</t>
  </si>
  <si>
    <t>711</t>
  </si>
  <si>
    <t>Izolace proti vodě, vlhkosti a plynům</t>
  </si>
  <si>
    <t>45</t>
  </si>
  <si>
    <t>711 99R</t>
  </si>
  <si>
    <t>Očištění podkladu před provedením izolace</t>
  </si>
  <si>
    <t>-1426093158</t>
  </si>
  <si>
    <t>46</t>
  </si>
  <si>
    <t>711111002</t>
  </si>
  <si>
    <t>Provedení izolace proti zemní vlhkosti natěradly a tmely za studena  na ploše vodorovné V nátěrem lakem asfaltovým</t>
  </si>
  <si>
    <t>-1465310</t>
  </si>
  <si>
    <t>47</t>
  </si>
  <si>
    <t>11163150</t>
  </si>
  <si>
    <t>lak penetrační asfaltový</t>
  </si>
  <si>
    <t>714240846</t>
  </si>
  <si>
    <t>48</t>
  </si>
  <si>
    <t>711141559</t>
  </si>
  <si>
    <t>Provedení izolace proti zemní vlhkosti pásy přitavením  NAIP na ploše vodorovné V</t>
  </si>
  <si>
    <t>-1467362896</t>
  </si>
  <si>
    <t>49</t>
  </si>
  <si>
    <t>62832001</t>
  </si>
  <si>
    <t>pás asfaltový natavitelný oxidovaný tl 3,5mm typu V60 S35 s vložkou ze skleněné rohože, s jemnozrnným minerálním posypem</t>
  </si>
  <si>
    <t>1091491758</t>
  </si>
  <si>
    <t>50</t>
  </si>
  <si>
    <t>62836110</t>
  </si>
  <si>
    <t>pás asfaltový natavitelný oxidovaný tl 4,0mm s vložkou z hliníkové fólie / hliníkové fólie s textilií, se spalitelnou PE folií nebo jemnozrnným minerálním posypem</t>
  </si>
  <si>
    <t>1533492333</t>
  </si>
  <si>
    <t>51</t>
  </si>
  <si>
    <t>998711101</t>
  </si>
  <si>
    <t>Přesun hmot pro izolace proti vodě, vlhkosti a plynům  stanovený z hmotnosti přesunovaného materiálu vodorovná dopravní vzdálenost do 50 m v objektech výšky do 6 m</t>
  </si>
  <si>
    <t>1914818700</t>
  </si>
  <si>
    <t>713</t>
  </si>
  <si>
    <t>Izolace tepelné</t>
  </si>
  <si>
    <t>52</t>
  </si>
  <si>
    <t>713111111</t>
  </si>
  <si>
    <t>Montáž tepelné izolace stropů rohožemi, pásy, dílci, deskami, bloky (izolační materiál ve specifikaci) vrchem bez překrytí lepenkou kladenými volně</t>
  </si>
  <si>
    <t>-604135914</t>
  </si>
  <si>
    <t>53</t>
  </si>
  <si>
    <t>713111122</t>
  </si>
  <si>
    <t>Montáž tepelné izolace stropů rohožemi, pásy, dílci, deskami, bloky (izolační materiál ve specifikaci) rovných spodem s přibitím na dřevěnou konstrukci</t>
  </si>
  <si>
    <t>2044362020</t>
  </si>
  <si>
    <t>54</t>
  </si>
  <si>
    <t>713120821</t>
  </si>
  <si>
    <t>Odstranění tepelné izolace podlah z rohoží, pásů, dílců, desek, bloků podlah volně kladených nebo mezi trámy z polystyrenu, tloušťka izolace suchého, tloušťka izolace do 100 mm</t>
  </si>
  <si>
    <t>1266147155</t>
  </si>
  <si>
    <t>55</t>
  </si>
  <si>
    <t>713130843</t>
  </si>
  <si>
    <t>Odstranění tepelné izolace stěn a příček z rohoží, pásů, dílců, desek, bloků připevněných lepením z vláknitých materiálů, tloušťka izolace přes 100 mm</t>
  </si>
  <si>
    <t>1938579282</t>
  </si>
  <si>
    <t>56</t>
  </si>
  <si>
    <t>713131121</t>
  </si>
  <si>
    <t>Montáž tepelné izolace stěn rohožemi, pásy, deskami, dílci, bloky (izolační materiál ve specifikaci) přichycením úchytnými dráty a závlačkami</t>
  </si>
  <si>
    <t>935134556</t>
  </si>
  <si>
    <t>57</t>
  </si>
  <si>
    <t>63153713</t>
  </si>
  <si>
    <t>deska tepelně izolační minerální univerzální λ=0,036-0,037 tl 160mm</t>
  </si>
  <si>
    <t>-1238000827</t>
  </si>
  <si>
    <t>58</t>
  </si>
  <si>
    <t>6315370R</t>
  </si>
  <si>
    <t>deska tepelně izolační minerální univerzální λ=0,036-0,037 tl 20mm</t>
  </si>
  <si>
    <t>2112820656</t>
  </si>
  <si>
    <t>59</t>
  </si>
  <si>
    <t>998713101</t>
  </si>
  <si>
    <t>Přesun hmot pro izolace tepelné stanovený z hmotnosti přesunovaného materiálu vodorovná dopravní vzdálenost do 50 m v objektech výšky do 6 m</t>
  </si>
  <si>
    <t>-719889470</t>
  </si>
  <si>
    <t>762</t>
  </si>
  <si>
    <t>Konstrukce tesařské</t>
  </si>
  <si>
    <t>60</t>
  </si>
  <si>
    <t>762081410</t>
  </si>
  <si>
    <t>Hoblování hraněného řeziva zabudovaného do konstrukce vícestranné hranoly</t>
  </si>
  <si>
    <t>-618201621</t>
  </si>
  <si>
    <t>61</t>
  </si>
  <si>
    <t>762131124</t>
  </si>
  <si>
    <t>Montáž bednění stěn  z hrubých prken tl. do 32 mm na sraz</t>
  </si>
  <si>
    <t>342324087</t>
  </si>
  <si>
    <t>62</t>
  </si>
  <si>
    <t>60515111</t>
  </si>
  <si>
    <t>řezivo jehličnaté boční prkno 20-30mm</t>
  </si>
  <si>
    <t>230325934</t>
  </si>
  <si>
    <t>63</t>
  </si>
  <si>
    <t>762195000</t>
  </si>
  <si>
    <t>Spojovací prostředky stěn a příček  hřebíky, svory, fixační prkna</t>
  </si>
  <si>
    <t>-369821041</t>
  </si>
  <si>
    <t>64</t>
  </si>
  <si>
    <t>762711820</t>
  </si>
  <si>
    <t>Demontáž prostorových vázaných konstrukcí z řeziva hraněného nebo polohraněného  průřezové plochy přes 120 do 224 cm2</t>
  </si>
  <si>
    <t>1722207108</t>
  </si>
  <si>
    <t>65</t>
  </si>
  <si>
    <t>762711840</t>
  </si>
  <si>
    <t>Demontáž prostorových vázaných konstrukcí z řeziva hraněného nebo polohraněného  průřezové plochy přes 288 do 450 cm2</t>
  </si>
  <si>
    <t>237094122</t>
  </si>
  <si>
    <t>66</t>
  </si>
  <si>
    <t>762713110</t>
  </si>
  <si>
    <t>Montáž prostorových vázaných konstrukcí z řeziva hraněného nebo polohraněného  průřezové plochy do 120 cm2</t>
  </si>
  <si>
    <t>-18978847</t>
  </si>
  <si>
    <t>67</t>
  </si>
  <si>
    <t>762713120</t>
  </si>
  <si>
    <t>Montáž prostorových vázaných konstrukcí z řeziva hraněného nebo polohraněného  průřezové plochy přes 120 do 224 cm2</t>
  </si>
  <si>
    <t>1354777941</t>
  </si>
  <si>
    <t>68</t>
  </si>
  <si>
    <t>762713130</t>
  </si>
  <si>
    <t>Montáž prostorových vázaných konstrukcí z řeziva hraněného nebo polohraněného  průřezové plochy přes 224 do 288 cm2</t>
  </si>
  <si>
    <t>1202704632</t>
  </si>
  <si>
    <t>69</t>
  </si>
  <si>
    <t>60512135</t>
  </si>
  <si>
    <t>hranol stavební řezivo průřezu do 288cm2 do dl 6m</t>
  </si>
  <si>
    <t>430758578</t>
  </si>
  <si>
    <t>70</t>
  </si>
  <si>
    <t>762795000</t>
  </si>
  <si>
    <t>Spojovací prostředky prostorových vázaných konstrukcí  hřebíky, svory, fixační prkna</t>
  </si>
  <si>
    <t>292855064</t>
  </si>
  <si>
    <t>71</t>
  </si>
  <si>
    <t>76279500R</t>
  </si>
  <si>
    <t>Ostatní  lišty</t>
  </si>
  <si>
    <t>-844238187</t>
  </si>
  <si>
    <t>72</t>
  </si>
  <si>
    <t>762841110</t>
  </si>
  <si>
    <t>Montáž podbíjení  stropů a střech vodorovných z hrubých prken na sraz</t>
  </si>
  <si>
    <t>-1789374327</t>
  </si>
  <si>
    <t>73</t>
  </si>
  <si>
    <t>1574309925</t>
  </si>
  <si>
    <t>74</t>
  </si>
  <si>
    <t>762895000</t>
  </si>
  <si>
    <t>Spojovací prostředky záklopu stropů, stropnic, podbíjení  hřebíky, svory</t>
  </si>
  <si>
    <t>-1229268300</t>
  </si>
  <si>
    <t>75</t>
  </si>
  <si>
    <t>998762101</t>
  </si>
  <si>
    <t>Přesun hmot pro konstrukce tesařské  stanovený z hmotnosti přesunovaného materiálu vodorovná dopravní vzdálenost do 50 m v objektech výšky do 6 m</t>
  </si>
  <si>
    <t>-1745135527</t>
  </si>
  <si>
    <t>763</t>
  </si>
  <si>
    <t>Konstrukce suché výstavby</t>
  </si>
  <si>
    <t>76</t>
  </si>
  <si>
    <t>763121447</t>
  </si>
  <si>
    <t>Stěna předsazená ze sádrokartonových desek s nosnou konstrukcí z ocelových profilů CW, UW jednoduše opláštěná deskou protipožární impregnovanou DFH2 tl. 15 mm s izolací, EI 30, stěna tl. 115 mm, profil 100</t>
  </si>
  <si>
    <t>1036599722</t>
  </si>
  <si>
    <t>77</t>
  </si>
  <si>
    <t>763121714</t>
  </si>
  <si>
    <t>Stěna předsazená ze sádrokartonových desek ostatní konstrukce a práce na předsazených stěnách ze sádrokartonových desek základní penetrační nátěr</t>
  </si>
  <si>
    <t>-1347293986</t>
  </si>
  <si>
    <t>78</t>
  </si>
  <si>
    <t>763121715</t>
  </si>
  <si>
    <t>Stěna předsazená ze sádrokartonových desek ostatní konstrukce a práce na předsazených stěnách ze sádrokartonových desek úprava styku stěny a podhledu separační páskou s akrylátem</t>
  </si>
  <si>
    <t>-1526709591</t>
  </si>
  <si>
    <t>79</t>
  </si>
  <si>
    <t>763121751</t>
  </si>
  <si>
    <t>Stěna předsazená ze sádrokartonových desek Příplatek k cenám za plochu do 6 m2 jednotlivě</t>
  </si>
  <si>
    <t>-1192637902</t>
  </si>
  <si>
    <t>80</t>
  </si>
  <si>
    <t>763131714</t>
  </si>
  <si>
    <t>Podhled ze sádrokartonových desek  ostatní práce a konstrukce na podhledech ze sádrokartonových desek základní penetrační nátěr</t>
  </si>
  <si>
    <t>-526859141</t>
  </si>
  <si>
    <t>81</t>
  </si>
  <si>
    <t>763164612</t>
  </si>
  <si>
    <t>Obklad konstrukcí sádrokartonovými deskami včetně ochranných úhelníků ve tvaru U rozvinuté šíře do 0,6 m, opláštěný deskou standardní A, tl. 15 mm</t>
  </si>
  <si>
    <t>-1781184958</t>
  </si>
  <si>
    <t>82</t>
  </si>
  <si>
    <t>998763100</t>
  </si>
  <si>
    <t>Přesun hmot pro dřevostavby  stanovený z hmotnosti přesunovaného materiálu vodorovná dopravní vzdálenost do 50 m v objektech výšky do 6 m</t>
  </si>
  <si>
    <t>-1566090622</t>
  </si>
  <si>
    <t>764</t>
  </si>
  <si>
    <t>Konstrukce klempířské</t>
  </si>
  <si>
    <t>83</t>
  </si>
  <si>
    <t>764001901</t>
  </si>
  <si>
    <t>Napojení na stávající klempířské konstrukce délky spoje do 0,5 m</t>
  </si>
  <si>
    <t>kus</t>
  </si>
  <si>
    <t>-264162777</t>
  </si>
  <si>
    <t>84</t>
  </si>
  <si>
    <t>764002851</t>
  </si>
  <si>
    <t>Demontáž klempířských konstrukcí oplechování parapetů do suti</t>
  </si>
  <si>
    <t>-984400227</t>
  </si>
  <si>
    <t>85</t>
  </si>
  <si>
    <t>764131405</t>
  </si>
  <si>
    <t>Krytina ze svitků nebo tabulí z měděného plechu s úpravou u okapů, prostupů a výčnělků střechy rovné drážkováním ze svitků rš 500 mm, sklon střechy přes 60°</t>
  </si>
  <si>
    <t>-1889510217</t>
  </si>
  <si>
    <t>86</t>
  </si>
  <si>
    <t>764236402</t>
  </si>
  <si>
    <t>Oplechování parapetů z měděného plechu rovných mechanicky kotvených, bez rohů rš 200 mm</t>
  </si>
  <si>
    <t>1187660042</t>
  </si>
  <si>
    <t>119</t>
  </si>
  <si>
    <t>764236404</t>
  </si>
  <si>
    <t>Oplechování parapetů z měděného plechu rovných mechanicky kotvených, bez rohů rš 330 mm</t>
  </si>
  <si>
    <t>-1517537686</t>
  </si>
  <si>
    <t>87</t>
  </si>
  <si>
    <t>998764101</t>
  </si>
  <si>
    <t>Přesun hmot pro konstrukce klempířské stanovený z hmotnosti přesunovaného materiálu vodorovná dopravní vzdálenost do 50 m v objektech výšky do 6 m</t>
  </si>
  <si>
    <t>-771460870</t>
  </si>
  <si>
    <t>765</t>
  </si>
  <si>
    <t>Krytina skládaná</t>
  </si>
  <si>
    <t>88</t>
  </si>
  <si>
    <t>765191023</t>
  </si>
  <si>
    <t>Montáž pojistné hydroizolační nebo parotěsné fólie kladené ve sklonu přes 20° s lepenými přesahy na bednění nebo tepelnou izolaci</t>
  </si>
  <si>
    <t>-893097324</t>
  </si>
  <si>
    <t>89</t>
  </si>
  <si>
    <t>28329268</t>
  </si>
  <si>
    <t>fólie nekontaktní nízkodifuzně propustná PE mikroperforovaná pro doplňkovou hydroizolační vrstvu třípláštových střech (reakce na oheň - třída E) 140g/m2</t>
  </si>
  <si>
    <t>-415456990</t>
  </si>
  <si>
    <t>90</t>
  </si>
  <si>
    <t>998765101</t>
  </si>
  <si>
    <t>Přesun hmot pro krytiny skládané stanovený z hmotnosti přesunovaného materiálu vodorovná dopravní vzdálenost do 50 m na objektech výšky do 6 m</t>
  </si>
  <si>
    <t>-2134616622</t>
  </si>
  <si>
    <t>766</t>
  </si>
  <si>
    <t>Konstrukce truhlářské</t>
  </si>
  <si>
    <t>115</t>
  </si>
  <si>
    <t>766411823R</t>
  </si>
  <si>
    <t>Demontáž obložení stěn palubkami</t>
  </si>
  <si>
    <t>1141640419</t>
  </si>
  <si>
    <t>91</t>
  </si>
  <si>
    <t>766441811</t>
  </si>
  <si>
    <t>Demontáž parapetních desek dřevěných nebo plastových šířky do 300 mm, délky do 1000 mm</t>
  </si>
  <si>
    <t>-875728978</t>
  </si>
  <si>
    <t>92</t>
  </si>
  <si>
    <t>766621001</t>
  </si>
  <si>
    <t>Montáž oken dřevěných včetně montáže rámu plochy přes 1 m2 pevných do dřevěné konstrukce, výšky do 1,5 m</t>
  </si>
  <si>
    <t>-769919767</t>
  </si>
  <si>
    <t>93</t>
  </si>
  <si>
    <t>611R1</t>
  </si>
  <si>
    <t>okno dřevěné fixní 945 x 118 cm, dřevěná okapnice (specifikace dle PD)</t>
  </si>
  <si>
    <t>383866605</t>
  </si>
  <si>
    <t>94</t>
  </si>
  <si>
    <t>766629415</t>
  </si>
  <si>
    <t>Montáž oken dřevěných Příplatek k cenám za izolaci mezi ostěním a rámem okna při rovném ostění fólií, připojovací spára tl. do 65 mm</t>
  </si>
  <si>
    <t>1025786759</t>
  </si>
  <si>
    <t>95</t>
  </si>
  <si>
    <t>766660551</t>
  </si>
  <si>
    <t>Montáž dveřních křídel dřevěných nebo plastových vchodových dveří včetně rámu do dřevěných konstrukcí dvoukřídlových bez nadsvětlíku</t>
  </si>
  <si>
    <t>-284790300</t>
  </si>
  <si>
    <t>96</t>
  </si>
  <si>
    <t>611R2</t>
  </si>
  <si>
    <t>dveře vstupní exterier prosklene masiv dvoukřídlé 189x209cm (specifikace dle PD)</t>
  </si>
  <si>
    <t>-1883209477</t>
  </si>
  <si>
    <t>113</t>
  </si>
  <si>
    <t>766699761R</t>
  </si>
  <si>
    <t>Montáž ostatních truhlářských konstrukcí překrytí spár stěn lištou plochou</t>
  </si>
  <si>
    <t>1116499973</t>
  </si>
  <si>
    <t>114</t>
  </si>
  <si>
    <t>61418199R</t>
  </si>
  <si>
    <t>Hoblované prkno 19 x 140mm vč.nátěru dle výběru investora</t>
  </si>
  <si>
    <t>-1499311332</t>
  </si>
  <si>
    <t>97</t>
  </si>
  <si>
    <t>998766101</t>
  </si>
  <si>
    <t>Přesun hmot pro konstrukce truhlářské stanovený z hmotnosti přesunovaného materiálu vodorovná dopravní vzdálenost do 50 m v objektech výšky do 6 m</t>
  </si>
  <si>
    <t>662027151</t>
  </si>
  <si>
    <t>767</t>
  </si>
  <si>
    <t>Konstrukce zámečnické</t>
  </si>
  <si>
    <t>98</t>
  </si>
  <si>
    <t>767531111</t>
  </si>
  <si>
    <t>Montáž vstupních čistících zón z rohoží  kovových nebo plastových</t>
  </si>
  <si>
    <t>-2090405796</t>
  </si>
  <si>
    <t>99</t>
  </si>
  <si>
    <t>767531121</t>
  </si>
  <si>
    <t>Montáž vstupních čistících zón z rohoží  osazení rámu mosazného nebo hliníkového zapuštěného z L profilů</t>
  </si>
  <si>
    <t>1250858535</t>
  </si>
  <si>
    <t>100</t>
  </si>
  <si>
    <t>697520R</t>
  </si>
  <si>
    <t>rohož čistící 1000/500mm s odtokem, rošt ocel pozink 9/31mm</t>
  </si>
  <si>
    <t>1750293746</t>
  </si>
  <si>
    <t>101</t>
  </si>
  <si>
    <t>767R</t>
  </si>
  <si>
    <t>Napojení odtoku čistící rohože na dešťovou kanalizaci</t>
  </si>
  <si>
    <t>212827801</t>
  </si>
  <si>
    <t>102</t>
  </si>
  <si>
    <t>998767101</t>
  </si>
  <si>
    <t>Přesun hmot pro zámečnické konstrukce  stanovený z hmotnosti přesunovaného materiálu vodorovná dopravní vzdálenost do 50 m v objektech výšky do 6 m</t>
  </si>
  <si>
    <t>1282788804</t>
  </si>
  <si>
    <t>771</t>
  </si>
  <si>
    <t>Podlahy z dlaždic</t>
  </si>
  <si>
    <t>103</t>
  </si>
  <si>
    <t>771473112</t>
  </si>
  <si>
    <t>Montáž soklů z dlaždic keramických lepených standardním lepidlem rovných, výšky přes 65 do 90 mm</t>
  </si>
  <si>
    <t>1052028063</t>
  </si>
  <si>
    <t>104</t>
  </si>
  <si>
    <t>771473810</t>
  </si>
  <si>
    <t>Demontáž soklíků z dlaždic keramických  lepených rovných</t>
  </si>
  <si>
    <t>-2117702037</t>
  </si>
  <si>
    <t>105</t>
  </si>
  <si>
    <t>771573810</t>
  </si>
  <si>
    <t>Demontáž podlah z dlaždic keramických lepených</t>
  </si>
  <si>
    <t>-1281668351</t>
  </si>
  <si>
    <t>106</t>
  </si>
  <si>
    <t>771573913</t>
  </si>
  <si>
    <t>Výměna keramické dlaždice lepené velikosti přes 9 do 12 ks/m2</t>
  </si>
  <si>
    <t>116628361</t>
  </si>
  <si>
    <t>107</t>
  </si>
  <si>
    <t>59764281R</t>
  </si>
  <si>
    <t>dlažba keramická tl.9mm (dle původní dlažby)</t>
  </si>
  <si>
    <t>-336128221</t>
  </si>
  <si>
    <t>108</t>
  </si>
  <si>
    <t>59764320R</t>
  </si>
  <si>
    <t>sokl keramický v.80mm, tl.9mm (dle původního soklu)</t>
  </si>
  <si>
    <t>-245906863</t>
  </si>
  <si>
    <t>109</t>
  </si>
  <si>
    <t>998771101</t>
  </si>
  <si>
    <t>Přesun hmot pro podlahy z dlaždic stanovený z hmotnosti přesunovaného materiálu vodorovná dopravní vzdálenost do 50 m v objektech výšky do 6 m</t>
  </si>
  <si>
    <t>1712396893</t>
  </si>
  <si>
    <t>783</t>
  </si>
  <si>
    <t>Dokončovací práce - nátěry</t>
  </si>
  <si>
    <t>110</t>
  </si>
  <si>
    <t>783213121</t>
  </si>
  <si>
    <t>Preventivní napouštěcí nátěr tesařských prvků proti dřevokazným houbám, hmyzu a plísním zabudovaných do konstrukce dvojnásobný syntetický</t>
  </si>
  <si>
    <t>265891752</t>
  </si>
  <si>
    <t>111</t>
  </si>
  <si>
    <t>783218111</t>
  </si>
  <si>
    <t>Lazurovací nátěr tesařských konstrukcí dvojnásobný syntetický</t>
  </si>
  <si>
    <t>-836631856</t>
  </si>
  <si>
    <t>784</t>
  </si>
  <si>
    <t>Dokončovací práce - malby a tapety</t>
  </si>
  <si>
    <t>112</t>
  </si>
  <si>
    <t>784211001</t>
  </si>
  <si>
    <t>Malby z malířských směsí oděruvzdorných za mokra jednonásobné, bílé za mokra odruvzdorné výborně v místnostech výšky do 3,80 m</t>
  </si>
  <si>
    <t>581160038</t>
  </si>
  <si>
    <t>2019-10-02 -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</si>
  <si>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</si>
  <si>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</si>
  <si>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</si>
  <si>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631312141</t>
  </si>
  <si>
    <t>Doplnění dosavadních mazanin prostým betonem  s dodáním hmot, bez potěru, plochy jednotlivě rýh v dosavadních mazaninách</t>
  </si>
  <si>
    <t>-1684088480</t>
  </si>
  <si>
    <t>974042555</t>
  </si>
  <si>
    <t>Vysekání rýh v betonové nebo jiné monolitické dlažbě s betonovým podkladem  do hl. 100 mm a šířky do 200 mm</t>
  </si>
  <si>
    <t>-1093930138</t>
  </si>
  <si>
    <t>-2026604523</t>
  </si>
  <si>
    <t>-1031129234</t>
  </si>
  <si>
    <t>978151413</t>
  </si>
  <si>
    <t>563888484</t>
  </si>
  <si>
    <t>733</t>
  </si>
  <si>
    <t>Ústřední vytápění - rozvodné potrubí</t>
  </si>
  <si>
    <t>733223204</t>
  </si>
  <si>
    <t>Potrubí z trubek měděných tvrdých spojovaných tvrdým pájením Ø 22/1</t>
  </si>
  <si>
    <t>-623805626</t>
  </si>
  <si>
    <t>733290801</t>
  </si>
  <si>
    <t>Demontáž potrubí z trubek měděných  Ø do 35/1,5</t>
  </si>
  <si>
    <t>-767279578</t>
  </si>
  <si>
    <t>733291904</t>
  </si>
  <si>
    <t>Opravy rozvodů potrubí z trubek měděných  propojení potrubí Ø 22/1,5</t>
  </si>
  <si>
    <t>-251847345</t>
  </si>
  <si>
    <t>733811251R</t>
  </si>
  <si>
    <t>Ochrana potrubí termoizolačními trubicemi z pěnového polyetylenu PE přilepenými v příčných a podélných spojích, tloušťky izolace do 30 mm, vnitřního průměru izolace DN do 22 mm</t>
  </si>
  <si>
    <t>-220706078</t>
  </si>
  <si>
    <t>733890801</t>
  </si>
  <si>
    <t>Vnitrostaveništní přemístění vybouraných (demontovaných) hmot rozvodů potrubí  vodorovně do 100 m v objektech výšky do 6 m</t>
  </si>
  <si>
    <t>1216964681</t>
  </si>
  <si>
    <t>998733101</t>
  </si>
  <si>
    <t>Přesun hmot pro rozvody potrubí  stanovený z hmotnosti přesunovaného materiálu vodorovná dopravní vzdálenost do 50 m v objektech výšky do 6 m</t>
  </si>
  <si>
    <t>1794490202</t>
  </si>
  <si>
    <t>734</t>
  </si>
  <si>
    <t>Ústřední vytápění - armatury</t>
  </si>
  <si>
    <t>734200811</t>
  </si>
  <si>
    <t>Demontáž armatur závitových  s jedním závitem do G 1/2</t>
  </si>
  <si>
    <t>1482380404</t>
  </si>
  <si>
    <t>734209103</t>
  </si>
  <si>
    <t>Montáž závitových armatur  s 1 závitem G 1/2 (DN 15)</t>
  </si>
  <si>
    <t>-2120363982</t>
  </si>
  <si>
    <t>735</t>
  </si>
  <si>
    <t>Ústřední vytápění - otopná tělesa</t>
  </si>
  <si>
    <t>735 R</t>
  </si>
  <si>
    <t>Ochranný obal stávajícího deskového tělesa po dobu stavby + odstranění</t>
  </si>
  <si>
    <t>-1731008547</t>
  </si>
  <si>
    <t>735151812</t>
  </si>
  <si>
    <t>Demontáž otopných těles panelových  jednořadých stavební délky přes 1500 do 2820 mm</t>
  </si>
  <si>
    <t>1330502036</t>
  </si>
  <si>
    <t>73519R1</t>
  </si>
  <si>
    <t>Vypuštění a napuštění části otopného systému</t>
  </si>
  <si>
    <t>1493486230</t>
  </si>
  <si>
    <t>73519R2</t>
  </si>
  <si>
    <t>Zkoušky a uvedení do provozu</t>
  </si>
  <si>
    <t>-305034184</t>
  </si>
  <si>
    <t>735890801</t>
  </si>
  <si>
    <t>Vnitrostaveništní přemístění vybouraných (demontovaných) hmot otopných těles  vodorovně do 100 m v objektech výšky do 6 m</t>
  </si>
  <si>
    <t>3127727</t>
  </si>
  <si>
    <t>2019-10-03 - Silnoproudá a slaboproudá elektrotechnika</t>
  </si>
  <si>
    <t xml:space="preserve">    741 - Elektroinstalace - silnoproud</t>
  </si>
  <si>
    <t>741</t>
  </si>
  <si>
    <t>Elektroinstalace - silnoproud</t>
  </si>
  <si>
    <t>Silnoproudá a slaboproudá elektrotechnika-přenos ze samostatného rozpočtu</t>
  </si>
  <si>
    <t>512</t>
  </si>
  <si>
    <t>640434711</t>
  </si>
  <si>
    <t>2019-10-09 -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</si>
  <si>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</si>
  <si>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</si>
  <si>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</si>
  <si>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</si>
  <si>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VRN</t>
  </si>
  <si>
    <t>VRN1</t>
  </si>
  <si>
    <t>Průzkumné, geodetické a projektové práce</t>
  </si>
  <si>
    <t>013254000.1</t>
  </si>
  <si>
    <t>Průzkumné, geodetické a projektové práce projektové práce dokumentace stavby (výkresová a textová) skutečného provedení stavby</t>
  </si>
  <si>
    <t>1024</t>
  </si>
  <si>
    <t>676124514</t>
  </si>
  <si>
    <t>VRN3</t>
  </si>
  <si>
    <t>Zařízení staveniště</t>
  </si>
  <si>
    <t>030001000.1</t>
  </si>
  <si>
    <t>Základní rozdělení průvodních činností a nákladů zařízení staveniště</t>
  </si>
  <si>
    <t>985581557</t>
  </si>
  <si>
    <t>VRN7</t>
  </si>
  <si>
    <t>Provozní vlivy</t>
  </si>
  <si>
    <t>070001000.1</t>
  </si>
  <si>
    <t>Základní rozdělení průvodních činností a nákladů provozní vlivy</t>
  </si>
  <si>
    <t>1345891221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</si>
</sst>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22" xfId="0" applyFont="1" applyBorder="1" applyAlignment="1">
      <alignment horizontal="center" vertical="center"/>
    </xf>
    <xf numFmtId="49" fontId="31" fillId="0" borderId="22" xfId="0" applyNumberFormat="1" applyFont="1" applyBorder="1" applyAlignment="1">
      <alignment horizontal="left" vertical="center" wrapText="1"/>
    </xf>
    <xf numFmtId="0" fontId="31" fillId="0" borderId="22" xfId="0" applyFont="1" applyBorder="1" applyAlignment="1">
      <alignment horizontal="left" vertical="center" wrapText="1"/>
    </xf>
    <xf numFmtId="0" fontId="31" fillId="0" borderId="22" xfId="0" applyFont="1" applyBorder="1" applyAlignment="1">
      <alignment horizontal="center" vertical="center" wrapText="1"/>
    </xf>
    <xf numFmtId="167" fontId="31" fillId="0" borderId="22" xfId="0" applyNumberFormat="1" applyFont="1" applyBorder="1" applyAlignment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>
      <alignment vertical="center"/>
    </xf>
    <xf numFmtId="0" fontId="32" fillId="0" borderId="22" xfId="0" applyFont="1" applyBorder="1" applyAlignment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Alignment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>
      <selection activeCell="AN8" sqref="AN8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182"/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81" t="s">
        <v>14</v>
      </c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R5" s="16"/>
      <c r="BE5" s="178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83" t="s">
        <v>17</v>
      </c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R6" s="16"/>
      <c r="BE6" s="179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79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/>
      <c r="AR8" s="16"/>
      <c r="BE8" s="179"/>
      <c r="BS8" s="13" t="s">
        <v>6</v>
      </c>
    </row>
    <row r="9" spans="1:74" ht="14.45" customHeight="1">
      <c r="B9" s="16"/>
      <c r="AR9" s="16"/>
      <c r="BE9" s="179"/>
      <c r="BS9" s="13" t="s">
        <v>6</v>
      </c>
    </row>
    <row r="10" spans="1:74" ht="12" customHeight="1">
      <c r="B10" s="16"/>
      <c r="D10" s="23" t="s">
        <v>23</v>
      </c>
      <c r="AK10" s="23" t="s">
        <v>24</v>
      </c>
      <c r="AN10" s="21" t="s">
        <v>25</v>
      </c>
      <c r="AR10" s="16"/>
      <c r="BE10" s="179"/>
      <c r="BS10" s="13" t="s">
        <v>6</v>
      </c>
    </row>
    <row r="11" spans="1:74" ht="18.399999999999999" customHeight="1">
      <c r="B11" s="16"/>
      <c r="E11" s="21" t="s">
        <v>26</v>
      </c>
      <c r="AK11" s="23" t="s">
        <v>27</v>
      </c>
      <c r="AN11" s="21" t="s">
        <v>28</v>
      </c>
      <c r="AR11" s="16"/>
      <c r="BE11" s="179"/>
      <c r="BS11" s="13" t="s">
        <v>6</v>
      </c>
    </row>
    <row r="12" spans="1:74" ht="6.95" customHeight="1">
      <c r="B12" s="16"/>
      <c r="AR12" s="16"/>
      <c r="BE12" s="179"/>
      <c r="BS12" s="13" t="s">
        <v>6</v>
      </c>
    </row>
    <row r="13" spans="1:74" ht="12" customHeight="1">
      <c r="B13" s="16"/>
      <c r="D13" s="23" t="s">
        <v>29</v>
      </c>
      <c r="AK13" s="23" t="s">
        <v>24</v>
      </c>
      <c r="AN13" s="25" t="s">
        <v>30</v>
      </c>
      <c r="AR13" s="16"/>
      <c r="BE13" s="179"/>
      <c r="BS13" s="13" t="s">
        <v>6</v>
      </c>
    </row>
    <row r="14" spans="1:74" ht="12.75">
      <c r="B14" s="16"/>
      <c r="E14" s="184" t="s">
        <v>30</v>
      </c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  <c r="AJ14" s="185"/>
      <c r="AK14" s="23" t="s">
        <v>27</v>
      </c>
      <c r="AN14" s="25" t="s">
        <v>30</v>
      </c>
      <c r="AR14" s="16"/>
      <c r="BE14" s="179"/>
      <c r="BS14" s="13" t="s">
        <v>6</v>
      </c>
    </row>
    <row r="15" spans="1:74" ht="6.95" customHeight="1">
      <c r="B15" s="16"/>
      <c r="AR15" s="16"/>
      <c r="BE15" s="179"/>
      <c r="BS15" s="13" t="s">
        <v>4</v>
      </c>
    </row>
    <row r="16" spans="1:74" ht="12" customHeight="1">
      <c r="B16" s="16"/>
      <c r="D16" s="23" t="s">
        <v>31</v>
      </c>
      <c r="AK16" s="23" t="s">
        <v>24</v>
      </c>
      <c r="AN16" s="21" t="s">
        <v>32</v>
      </c>
      <c r="AR16" s="16"/>
      <c r="BE16" s="179"/>
      <c r="BS16" s="13" t="s">
        <v>4</v>
      </c>
    </row>
    <row r="17" spans="2:71" ht="18.399999999999999" customHeight="1">
      <c r="B17" s="16"/>
      <c r="E17" s="21" t="s">
        <v>33</v>
      </c>
      <c r="AK17" s="23" t="s">
        <v>27</v>
      </c>
      <c r="AN17" s="21" t="s">
        <v>34</v>
      </c>
      <c r="AR17" s="16"/>
      <c r="BE17" s="179"/>
      <c r="BS17" s="13" t="s">
        <v>35</v>
      </c>
    </row>
    <row r="18" spans="2:71" ht="6.95" customHeight="1">
      <c r="B18" s="16"/>
      <c r="AR18" s="16"/>
      <c r="BE18" s="179"/>
      <c r="BS18" s="13" t="s">
        <v>6</v>
      </c>
    </row>
    <row r="19" spans="2:71" ht="12" customHeight="1">
      <c r="B19" s="16"/>
      <c r="D19" s="23" t="s">
        <v>36</v>
      </c>
      <c r="AK19" s="23" t="s">
        <v>24</v>
      </c>
      <c r="AN19" s="21" t="s">
        <v>1</v>
      </c>
      <c r="AR19" s="16"/>
      <c r="BE19" s="179"/>
      <c r="BS19" s="13" t="s">
        <v>6</v>
      </c>
    </row>
    <row r="20" spans="2:71" ht="18.399999999999999" customHeight="1">
      <c r="B20" s="16"/>
      <c r="E20" s="21" t="s">
        <v>37</v>
      </c>
      <c r="AK20" s="23" t="s">
        <v>27</v>
      </c>
      <c r="AN20" s="21" t="s">
        <v>1</v>
      </c>
      <c r="AR20" s="16"/>
      <c r="BE20" s="179"/>
      <c r="BS20" s="13" t="s">
        <v>4</v>
      </c>
    </row>
    <row r="21" spans="2:71" ht="6.95" customHeight="1">
      <c r="B21" s="16"/>
      <c r="AR21" s="16"/>
      <c r="BE21" s="179"/>
    </row>
    <row r="22" spans="2:71" ht="12" customHeight="1">
      <c r="B22" s="16"/>
      <c r="D22" s="23" t="s">
        <v>38</v>
      </c>
      <c r="AR22" s="16"/>
      <c r="BE22" s="179"/>
    </row>
    <row r="23" spans="2:71" ht="16.5" customHeight="1">
      <c r="B23" s="16"/>
      <c r="E23" s="186" t="s">
        <v>1</v>
      </c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R23" s="16"/>
      <c r="BE23" s="179"/>
    </row>
    <row r="24" spans="2:71" ht="6.95" customHeight="1">
      <c r="B24" s="16"/>
      <c r="AR24" s="16"/>
      <c r="BE24" s="179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79"/>
    </row>
    <row r="26" spans="2:71" s="1" customFormat="1" ht="25.9" customHeight="1">
      <c r="B26" s="28"/>
      <c r="D26" s="29" t="s">
        <v>39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7">
        <f>ROUND(AG94,2)</f>
        <v>0</v>
      </c>
      <c r="AL26" s="188"/>
      <c r="AM26" s="188"/>
      <c r="AN26" s="188"/>
      <c r="AO26" s="188"/>
      <c r="AR26" s="28"/>
      <c r="BE26" s="179"/>
    </row>
    <row r="27" spans="2:71" s="1" customFormat="1" ht="6.95" customHeight="1">
      <c r="B27" s="28"/>
      <c r="AR27" s="28"/>
      <c r="BE27" s="179"/>
    </row>
    <row r="28" spans="2:71" s="1" customFormat="1" ht="12.75">
      <c r="B28" s="28"/>
      <c r="L28" s="189" t="s">
        <v>40</v>
      </c>
      <c r="M28" s="189"/>
      <c r="N28" s="189"/>
      <c r="O28" s="189"/>
      <c r="P28" s="189"/>
      <c r="W28" s="189" t="s">
        <v>41</v>
      </c>
      <c r="X28" s="189"/>
      <c r="Y28" s="189"/>
      <c r="Z28" s="189"/>
      <c r="AA28" s="189"/>
      <c r="AB28" s="189"/>
      <c r="AC28" s="189"/>
      <c r="AD28" s="189"/>
      <c r="AE28" s="189"/>
      <c r="AK28" s="189" t="s">
        <v>42</v>
      </c>
      <c r="AL28" s="189"/>
      <c r="AM28" s="189"/>
      <c r="AN28" s="189"/>
      <c r="AO28" s="189"/>
      <c r="AR28" s="28"/>
      <c r="BE28" s="179"/>
    </row>
    <row r="29" spans="2:71" s="2" customFormat="1" ht="14.45" customHeight="1">
      <c r="B29" s="32"/>
      <c r="D29" s="23" t="s">
        <v>43</v>
      </c>
      <c r="F29" s="23" t="s">
        <v>44</v>
      </c>
      <c r="L29" s="192">
        <v>0.21</v>
      </c>
      <c r="M29" s="191"/>
      <c r="N29" s="191"/>
      <c r="O29" s="191"/>
      <c r="P29" s="191"/>
      <c r="W29" s="190">
        <f>ROUND(AZ94, 2)</f>
        <v>0</v>
      </c>
      <c r="X29" s="191"/>
      <c r="Y29" s="191"/>
      <c r="Z29" s="191"/>
      <c r="AA29" s="191"/>
      <c r="AB29" s="191"/>
      <c r="AC29" s="191"/>
      <c r="AD29" s="191"/>
      <c r="AE29" s="191"/>
      <c r="AK29" s="190">
        <f>ROUND(AV94, 2)</f>
        <v>0</v>
      </c>
      <c r="AL29" s="191"/>
      <c r="AM29" s="191"/>
      <c r="AN29" s="191"/>
      <c r="AO29" s="191"/>
      <c r="AR29" s="32"/>
      <c r="BE29" s="180"/>
    </row>
    <row r="30" spans="2:71" s="2" customFormat="1" ht="14.45" customHeight="1">
      <c r="B30" s="32"/>
      <c r="F30" s="23" t="s">
        <v>45</v>
      </c>
      <c r="L30" s="192">
        <v>0.15</v>
      </c>
      <c r="M30" s="191"/>
      <c r="N30" s="191"/>
      <c r="O30" s="191"/>
      <c r="P30" s="191"/>
      <c r="W30" s="190">
        <f>ROUND(BA94, 2)</f>
        <v>0</v>
      </c>
      <c r="X30" s="191"/>
      <c r="Y30" s="191"/>
      <c r="Z30" s="191"/>
      <c r="AA30" s="191"/>
      <c r="AB30" s="191"/>
      <c r="AC30" s="191"/>
      <c r="AD30" s="191"/>
      <c r="AE30" s="191"/>
      <c r="AK30" s="190">
        <f>ROUND(AW94, 2)</f>
        <v>0</v>
      </c>
      <c r="AL30" s="191"/>
      <c r="AM30" s="191"/>
      <c r="AN30" s="191"/>
      <c r="AO30" s="191"/>
      <c r="AR30" s="32"/>
      <c r="BE30" s="180"/>
    </row>
    <row r="31" spans="2:71" s="2" customFormat="1" ht="14.45" hidden="1" customHeight="1">
      <c r="B31" s="32"/>
      <c r="F31" s="23" t="s">
        <v>46</v>
      </c>
      <c r="L31" s="192">
        <v>0.21</v>
      </c>
      <c r="M31" s="191"/>
      <c r="N31" s="191"/>
      <c r="O31" s="191"/>
      <c r="P31" s="191"/>
      <c r="W31" s="190">
        <f>ROUND(BB94, 2)</f>
        <v>0</v>
      </c>
      <c r="X31" s="191"/>
      <c r="Y31" s="191"/>
      <c r="Z31" s="191"/>
      <c r="AA31" s="191"/>
      <c r="AB31" s="191"/>
      <c r="AC31" s="191"/>
      <c r="AD31" s="191"/>
      <c r="AE31" s="191"/>
      <c r="AK31" s="190">
        <v>0</v>
      </c>
      <c r="AL31" s="191"/>
      <c r="AM31" s="191"/>
      <c r="AN31" s="191"/>
      <c r="AO31" s="191"/>
      <c r="AR31" s="32"/>
      <c r="BE31" s="180"/>
    </row>
    <row r="32" spans="2:71" s="2" customFormat="1" ht="14.45" hidden="1" customHeight="1">
      <c r="B32" s="32"/>
      <c r="F32" s="23" t="s">
        <v>47</v>
      </c>
      <c r="L32" s="192">
        <v>0.15</v>
      </c>
      <c r="M32" s="191"/>
      <c r="N32" s="191"/>
      <c r="O32" s="191"/>
      <c r="P32" s="191"/>
      <c r="W32" s="190">
        <f>ROUND(BC94, 2)</f>
        <v>0</v>
      </c>
      <c r="X32" s="191"/>
      <c r="Y32" s="191"/>
      <c r="Z32" s="191"/>
      <c r="AA32" s="191"/>
      <c r="AB32" s="191"/>
      <c r="AC32" s="191"/>
      <c r="AD32" s="191"/>
      <c r="AE32" s="191"/>
      <c r="AK32" s="190">
        <v>0</v>
      </c>
      <c r="AL32" s="191"/>
      <c r="AM32" s="191"/>
      <c r="AN32" s="191"/>
      <c r="AO32" s="191"/>
      <c r="AR32" s="32"/>
      <c r="BE32" s="180"/>
    </row>
    <row r="33" spans="2:57" s="2" customFormat="1" ht="14.45" hidden="1" customHeight="1">
      <c r="B33" s="32"/>
      <c r="F33" s="23" t="s">
        <v>48</v>
      </c>
      <c r="L33" s="192">
        <v>0</v>
      </c>
      <c r="M33" s="191"/>
      <c r="N33" s="191"/>
      <c r="O33" s="191"/>
      <c r="P33" s="191"/>
      <c r="W33" s="190">
        <f>ROUND(BD94, 2)</f>
        <v>0</v>
      </c>
      <c r="X33" s="191"/>
      <c r="Y33" s="191"/>
      <c r="Z33" s="191"/>
      <c r="AA33" s="191"/>
      <c r="AB33" s="191"/>
      <c r="AC33" s="191"/>
      <c r="AD33" s="191"/>
      <c r="AE33" s="191"/>
      <c r="AK33" s="190">
        <v>0</v>
      </c>
      <c r="AL33" s="191"/>
      <c r="AM33" s="191"/>
      <c r="AN33" s="191"/>
      <c r="AO33" s="191"/>
      <c r="AR33" s="32"/>
      <c r="BE33" s="180"/>
    </row>
    <row r="34" spans="2:57" s="1" customFormat="1" ht="6.95" customHeight="1">
      <c r="B34" s="28"/>
      <c r="AR34" s="28"/>
      <c r="BE34" s="179"/>
    </row>
    <row r="35" spans="2:57" s="1" customFormat="1" ht="25.9" customHeight="1">
      <c r="B35" s="28"/>
      <c r="C35" s="33"/>
      <c r="D35" s="34" t="s">
        <v>49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50</v>
      </c>
      <c r="U35" s="35"/>
      <c r="V35" s="35"/>
      <c r="W35" s="35"/>
      <c r="X35" s="196" t="s">
        <v>51</v>
      </c>
      <c r="Y35" s="194"/>
      <c r="Z35" s="194"/>
      <c r="AA35" s="194"/>
      <c r="AB35" s="194"/>
      <c r="AC35" s="35"/>
      <c r="AD35" s="35"/>
      <c r="AE35" s="35"/>
      <c r="AF35" s="35"/>
      <c r="AG35" s="35"/>
      <c r="AH35" s="35"/>
      <c r="AI35" s="35"/>
      <c r="AJ35" s="35"/>
      <c r="AK35" s="193">
        <f>SUM(AK26:AK33)</f>
        <v>0</v>
      </c>
      <c r="AL35" s="194"/>
      <c r="AM35" s="194"/>
      <c r="AN35" s="194"/>
      <c r="AO35" s="195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52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53</v>
      </c>
      <c r="AI49" s="38"/>
      <c r="AJ49" s="38"/>
      <c r="AK49" s="38"/>
      <c r="AL49" s="38"/>
      <c r="AM49" s="38"/>
      <c r="AN49" s="38"/>
      <c r="AO49" s="38"/>
      <c r="AR49" s="28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8"/>
      <c r="D60" s="39" t="s">
        <v>54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55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54</v>
      </c>
      <c r="AI60" s="30"/>
      <c r="AJ60" s="30"/>
      <c r="AK60" s="30"/>
      <c r="AL60" s="30"/>
      <c r="AM60" s="39" t="s">
        <v>55</v>
      </c>
      <c r="AN60" s="30"/>
      <c r="AO60" s="30"/>
      <c r="AR60" s="28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8"/>
      <c r="D64" s="37" t="s">
        <v>56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57</v>
      </c>
      <c r="AI64" s="38"/>
      <c r="AJ64" s="38"/>
      <c r="AK64" s="38"/>
      <c r="AL64" s="38"/>
      <c r="AM64" s="38"/>
      <c r="AN64" s="38"/>
      <c r="AO64" s="38"/>
      <c r="AR64" s="28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8"/>
      <c r="D75" s="39" t="s">
        <v>54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55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54</v>
      </c>
      <c r="AI75" s="30"/>
      <c r="AJ75" s="30"/>
      <c r="AK75" s="30"/>
      <c r="AL75" s="30"/>
      <c r="AM75" s="39" t="s">
        <v>55</v>
      </c>
      <c r="AN75" s="30"/>
      <c r="AO75" s="30"/>
      <c r="AR75" s="28"/>
    </row>
    <row r="76" spans="2:44" s="1" customFormat="1" ht="11.25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17" t="s">
        <v>58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3" t="s">
        <v>13</v>
      </c>
      <c r="L84" s="3" t="str">
        <f>K5</f>
        <v>14012025</v>
      </c>
      <c r="AR84" s="44"/>
    </row>
    <row r="85" spans="1:91" s="4" customFormat="1" ht="36.950000000000003" customHeight="1">
      <c r="B85" s="45"/>
      <c r="C85" s="46" t="s">
        <v>16</v>
      </c>
      <c r="L85" s="159" t="str">
        <f>K6</f>
        <v>MK Ostrov, Palác princů-oranžerie, vybudování vstupu z parku</v>
      </c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60"/>
      <c r="Z85" s="160"/>
      <c r="AA85" s="160"/>
      <c r="AB85" s="160"/>
      <c r="AC85" s="160"/>
      <c r="AD85" s="160"/>
      <c r="AE85" s="160"/>
      <c r="AF85" s="160"/>
      <c r="AG85" s="160"/>
      <c r="AH85" s="160"/>
      <c r="AI85" s="160"/>
      <c r="AJ85" s="160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20</v>
      </c>
      <c r="L87" s="47" t="str">
        <f>IF(K8="","",K8)</f>
        <v>Ostrov</v>
      </c>
      <c r="AI87" s="23" t="s">
        <v>22</v>
      </c>
      <c r="AM87" s="161" t="str">
        <f>IF(AN8= "","",AN8)</f>
        <v/>
      </c>
      <c r="AN87" s="161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23</v>
      </c>
      <c r="L89" s="3" t="str">
        <f>IF(E11= "","",E11)</f>
        <v>Město Ostrov</v>
      </c>
      <c r="AI89" s="23" t="s">
        <v>31</v>
      </c>
      <c r="AM89" s="162" t="str">
        <f>IF(E17="","",E17)</f>
        <v>JURICA a.s.</v>
      </c>
      <c r="AN89" s="163"/>
      <c r="AO89" s="163"/>
      <c r="AP89" s="163"/>
      <c r="AR89" s="28"/>
      <c r="AS89" s="164" t="s">
        <v>59</v>
      </c>
      <c r="AT89" s="165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3" t="s">
        <v>29</v>
      </c>
      <c r="L90" s="3" t="str">
        <f>IF(E14= "Vyplň údaj","",E14)</f>
        <v/>
      </c>
      <c r="AI90" s="23" t="s">
        <v>36</v>
      </c>
      <c r="AM90" s="162" t="str">
        <f>IF(E20="","",E20)</f>
        <v>Ing. Irena Pečimúthová</v>
      </c>
      <c r="AN90" s="163"/>
      <c r="AO90" s="163"/>
      <c r="AP90" s="163"/>
      <c r="AR90" s="28"/>
      <c r="AS90" s="166"/>
      <c r="AT90" s="167"/>
      <c r="BD90" s="52"/>
    </row>
    <row r="91" spans="1:91" s="1" customFormat="1" ht="10.9" customHeight="1">
      <c r="B91" s="28"/>
      <c r="AR91" s="28"/>
      <c r="AS91" s="166"/>
      <c r="AT91" s="167"/>
      <c r="BD91" s="52"/>
    </row>
    <row r="92" spans="1:91" s="1" customFormat="1" ht="29.25" customHeight="1">
      <c r="B92" s="28"/>
      <c r="C92" s="168" t="s">
        <v>60</v>
      </c>
      <c r="D92" s="169"/>
      <c r="E92" s="169"/>
      <c r="F92" s="169"/>
      <c r="G92" s="169"/>
      <c r="H92" s="53"/>
      <c r="I92" s="171" t="s">
        <v>61</v>
      </c>
      <c r="J92" s="169"/>
      <c r="K92" s="169"/>
      <c r="L92" s="169"/>
      <c r="M92" s="169"/>
      <c r="N92" s="169"/>
      <c r="O92" s="169"/>
      <c r="P92" s="169"/>
      <c r="Q92" s="169"/>
      <c r="R92" s="169"/>
      <c r="S92" s="169"/>
      <c r="T92" s="169"/>
      <c r="U92" s="169"/>
      <c r="V92" s="169"/>
      <c r="W92" s="169"/>
      <c r="X92" s="169"/>
      <c r="Y92" s="169"/>
      <c r="Z92" s="169"/>
      <c r="AA92" s="169"/>
      <c r="AB92" s="169"/>
      <c r="AC92" s="169"/>
      <c r="AD92" s="169"/>
      <c r="AE92" s="169"/>
      <c r="AF92" s="169"/>
      <c r="AG92" s="170" t="s">
        <v>62</v>
      </c>
      <c r="AH92" s="169"/>
      <c r="AI92" s="169"/>
      <c r="AJ92" s="169"/>
      <c r="AK92" s="169"/>
      <c r="AL92" s="169"/>
      <c r="AM92" s="169"/>
      <c r="AN92" s="171" t="s">
        <v>63</v>
      </c>
      <c r="AO92" s="169"/>
      <c r="AP92" s="172"/>
      <c r="AQ92" s="54" t="s">
        <v>64</v>
      </c>
      <c r="AR92" s="28"/>
      <c r="AS92" s="55" t="s">
        <v>65</v>
      </c>
      <c r="AT92" s="56" t="s">
        <v>66</v>
      </c>
      <c r="AU92" s="56" t="s">
        <v>67</v>
      </c>
      <c r="AV92" s="56" t="s">
        <v>68</v>
      </c>
      <c r="AW92" s="56" t="s">
        <v>69</v>
      </c>
      <c r="AX92" s="56" t="s">
        <v>70</v>
      </c>
      <c r="AY92" s="56" t="s">
        <v>71</v>
      </c>
      <c r="AZ92" s="56" t="s">
        <v>72</v>
      </c>
      <c r="BA92" s="56" t="s">
        <v>73</v>
      </c>
      <c r="BB92" s="56" t="s">
        <v>74</v>
      </c>
      <c r="BC92" s="56" t="s">
        <v>75</v>
      </c>
      <c r="BD92" s="57" t="s">
        <v>76</v>
      </c>
    </row>
    <row r="93" spans="1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77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76">
        <f>ROUND(SUM(AG95:AG98),2)</f>
        <v>0</v>
      </c>
      <c r="AH94" s="176"/>
      <c r="AI94" s="176"/>
      <c r="AJ94" s="176"/>
      <c r="AK94" s="176"/>
      <c r="AL94" s="176"/>
      <c r="AM94" s="176"/>
      <c r="AN94" s="177">
        <f>SUM(AG94,AT94)</f>
        <v>0</v>
      </c>
      <c r="AO94" s="177"/>
      <c r="AP94" s="177"/>
      <c r="AQ94" s="63" t="s">
        <v>1</v>
      </c>
      <c r="AR94" s="59"/>
      <c r="AS94" s="64">
        <f>ROUND(SUM(AS95:AS98),2)</f>
        <v>0</v>
      </c>
      <c r="AT94" s="65">
        <f>ROUND(SUM(AV94:AW94),2)</f>
        <v>0</v>
      </c>
      <c r="AU94" s="66">
        <f>ROUND(SUM(AU95:AU98),5)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ROUND(SUM(AZ95:AZ98),2)</f>
        <v>0</v>
      </c>
      <c r="BA94" s="65">
        <f>ROUND(SUM(BA95:BA98),2)</f>
        <v>0</v>
      </c>
      <c r="BB94" s="65">
        <f>ROUND(SUM(BB95:BB98),2)</f>
        <v>0</v>
      </c>
      <c r="BC94" s="65">
        <f>ROUND(SUM(BC95:BC98),2)</f>
        <v>0</v>
      </c>
      <c r="BD94" s="67">
        <f>ROUND(SUM(BD95:BD98),2)</f>
        <v>0</v>
      </c>
      <c r="BS94" s="68" t="s">
        <v>78</v>
      </c>
      <c r="BT94" s="68" t="s">
        <v>79</v>
      </c>
      <c r="BU94" s="69" t="s">
        <v>80</v>
      </c>
      <c r="BV94" s="68" t="s">
        <v>81</v>
      </c>
      <c r="BW94" s="68" t="s">
        <v>5</v>
      </c>
      <c r="BX94" s="68" t="s">
        <v>82</v>
      </c>
      <c r="CL94" s="68" t="s">
        <v>1</v>
      </c>
    </row>
    <row r="95" spans="1:91" s="6" customFormat="1" ht="24.75" customHeight="1">
      <c r="A95" s="70" t="s">
        <v>83</v>
      </c>
      <c r="B95" s="71"/>
      <c r="C95" s="72"/>
      <c r="D95" s="173" t="s">
        <v>84</v>
      </c>
      <c r="E95" s="173"/>
      <c r="F95" s="173"/>
      <c r="G95" s="173"/>
      <c r="H95" s="173"/>
      <c r="I95" s="73"/>
      <c r="J95" s="173" t="s">
        <v>85</v>
      </c>
      <c r="K95" s="173"/>
      <c r="L95" s="173"/>
      <c r="M95" s="173"/>
      <c r="N95" s="173"/>
      <c r="O95" s="173"/>
      <c r="P95" s="173"/>
      <c r="Q95" s="173"/>
      <c r="R95" s="173"/>
      <c r="S95" s="173"/>
      <c r="T95" s="173"/>
      <c r="U95" s="173"/>
      <c r="V95" s="173"/>
      <c r="W95" s="173"/>
      <c r="X95" s="173"/>
      <c r="Y95" s="173"/>
      <c r="Z95" s="173"/>
      <c r="AA95" s="173"/>
      <c r="AB95" s="173"/>
      <c r="AC95" s="173"/>
      <c r="AD95" s="173"/>
      <c r="AE95" s="173"/>
      <c r="AF95" s="173"/>
      <c r="AG95" s="174">
        <f>'2019-10-01 - Stavební část'!J30</f>
        <v>0</v>
      </c>
      <c r="AH95" s="175"/>
      <c r="AI95" s="175"/>
      <c r="AJ95" s="175"/>
      <c r="AK95" s="175"/>
      <c r="AL95" s="175"/>
      <c r="AM95" s="175"/>
      <c r="AN95" s="174">
        <f>SUM(AG95,AT95)</f>
        <v>0</v>
      </c>
      <c r="AO95" s="175"/>
      <c r="AP95" s="175"/>
      <c r="AQ95" s="74" t="s">
        <v>86</v>
      </c>
      <c r="AR95" s="71"/>
      <c r="AS95" s="75">
        <v>0</v>
      </c>
      <c r="AT95" s="76">
        <f>ROUND(SUM(AV95:AW95),2)</f>
        <v>0</v>
      </c>
      <c r="AU95" s="77">
        <f>'2019-10-01 - Stavební část'!P136</f>
        <v>0</v>
      </c>
      <c r="AV95" s="76">
        <f>'2019-10-01 - Stavební část'!J33</f>
        <v>0</v>
      </c>
      <c r="AW95" s="76">
        <f>'2019-10-01 - Stavební část'!J34</f>
        <v>0</v>
      </c>
      <c r="AX95" s="76">
        <f>'2019-10-01 - Stavební část'!J35</f>
        <v>0</v>
      </c>
      <c r="AY95" s="76">
        <f>'2019-10-01 - Stavební část'!J36</f>
        <v>0</v>
      </c>
      <c r="AZ95" s="76">
        <f>'2019-10-01 - Stavební část'!F33</f>
        <v>0</v>
      </c>
      <c r="BA95" s="76">
        <f>'2019-10-01 - Stavební část'!F34</f>
        <v>0</v>
      </c>
      <c r="BB95" s="76">
        <f>'2019-10-01 - Stavební část'!F35</f>
        <v>0</v>
      </c>
      <c r="BC95" s="76">
        <f>'2019-10-01 - Stavební část'!F36</f>
        <v>0</v>
      </c>
      <c r="BD95" s="78">
        <f>'2019-10-01 - Stavební část'!F37</f>
        <v>0</v>
      </c>
      <c r="BT95" s="79" t="s">
        <v>87</v>
      </c>
      <c r="BV95" s="79" t="s">
        <v>81</v>
      </c>
      <c r="BW95" s="79" t="s">
        <v>88</v>
      </c>
      <c r="BX95" s="79" t="s">
        <v>5</v>
      </c>
      <c r="CL95" s="79" t="s">
        <v>1</v>
      </c>
      <c r="CM95" s="79" t="s">
        <v>89</v>
      </c>
    </row>
    <row r="96" spans="1:91" s="6" customFormat="1" ht="24.75" customHeight="1">
      <c r="A96" s="70" t="s">
        <v>83</v>
      </c>
      <c r="B96" s="71"/>
      <c r="C96" s="72"/>
      <c r="D96" s="173" t="s">
        <v>90</v>
      </c>
      <c r="E96" s="173"/>
      <c r="F96" s="173"/>
      <c r="G96" s="173"/>
      <c r="H96" s="173"/>
      <c r="I96" s="73"/>
      <c r="J96" s="173" t="s">
        <v>91</v>
      </c>
      <c r="K96" s="173"/>
      <c r="L96" s="173"/>
      <c r="M96" s="173"/>
      <c r="N96" s="173"/>
      <c r="O96" s="173"/>
      <c r="P96" s="173"/>
      <c r="Q96" s="173"/>
      <c r="R96" s="173"/>
      <c r="S96" s="173"/>
      <c r="T96" s="173"/>
      <c r="U96" s="173"/>
      <c r="V96" s="173"/>
      <c r="W96" s="173"/>
      <c r="X96" s="173"/>
      <c r="Y96" s="173"/>
      <c r="Z96" s="173"/>
      <c r="AA96" s="173"/>
      <c r="AB96" s="173"/>
      <c r="AC96" s="173"/>
      <c r="AD96" s="173"/>
      <c r="AE96" s="173"/>
      <c r="AF96" s="173"/>
      <c r="AG96" s="174">
        <f>'2019-10-02 - Vytápění'!J30</f>
        <v>0</v>
      </c>
      <c r="AH96" s="175"/>
      <c r="AI96" s="175"/>
      <c r="AJ96" s="175"/>
      <c r="AK96" s="175"/>
      <c r="AL96" s="175"/>
      <c r="AM96" s="175"/>
      <c r="AN96" s="174">
        <f>SUM(AG96,AT96)</f>
        <v>0</v>
      </c>
      <c r="AO96" s="175"/>
      <c r="AP96" s="175"/>
      <c r="AQ96" s="74" t="s">
        <v>86</v>
      </c>
      <c r="AR96" s="71"/>
      <c r="AS96" s="75">
        <v>0</v>
      </c>
      <c r="AT96" s="76">
        <f>ROUND(SUM(AV96:AW96),2)</f>
        <v>0</v>
      </c>
      <c r="AU96" s="77">
        <f>'2019-10-02 - Vytápění'!P125</f>
        <v>0</v>
      </c>
      <c r="AV96" s="76">
        <f>'2019-10-02 - Vytápění'!J33</f>
        <v>0</v>
      </c>
      <c r="AW96" s="76">
        <f>'2019-10-02 - Vytápění'!J34</f>
        <v>0</v>
      </c>
      <c r="AX96" s="76">
        <f>'2019-10-02 - Vytápění'!J35</f>
        <v>0</v>
      </c>
      <c r="AY96" s="76">
        <f>'2019-10-02 - Vytápění'!J36</f>
        <v>0</v>
      </c>
      <c r="AZ96" s="76">
        <f>'2019-10-02 - Vytápění'!F33</f>
        <v>0</v>
      </c>
      <c r="BA96" s="76">
        <f>'2019-10-02 - Vytápění'!F34</f>
        <v>0</v>
      </c>
      <c r="BB96" s="76">
        <f>'2019-10-02 - Vytápění'!F35</f>
        <v>0</v>
      </c>
      <c r="BC96" s="76">
        <f>'2019-10-02 - Vytápění'!F36</f>
        <v>0</v>
      </c>
      <c r="BD96" s="78">
        <f>'2019-10-02 - Vytápění'!F37</f>
        <v>0</v>
      </c>
      <c r="BT96" s="79" t="s">
        <v>87</v>
      </c>
      <c r="BV96" s="79" t="s">
        <v>81</v>
      </c>
      <c r="BW96" s="79" t="s">
        <v>92</v>
      </c>
      <c r="BX96" s="79" t="s">
        <v>5</v>
      </c>
      <c r="CL96" s="79" t="s">
        <v>1</v>
      </c>
      <c r="CM96" s="79" t="s">
        <v>89</v>
      </c>
    </row>
    <row r="97" spans="1:91" s="6" customFormat="1" ht="24.75" customHeight="1">
      <c r="A97" s="70" t="s">
        <v>83</v>
      </c>
      <c r="B97" s="71"/>
      <c r="C97" s="72"/>
      <c r="D97" s="173" t="s">
        <v>93</v>
      </c>
      <c r="E97" s="173"/>
      <c r="F97" s="173"/>
      <c r="G97" s="173"/>
      <c r="H97" s="173"/>
      <c r="I97" s="73"/>
      <c r="J97" s="173" t="s">
        <v>94</v>
      </c>
      <c r="K97" s="173"/>
      <c r="L97" s="173"/>
      <c r="M97" s="173"/>
      <c r="N97" s="173"/>
      <c r="O97" s="173"/>
      <c r="P97" s="173"/>
      <c r="Q97" s="173"/>
      <c r="R97" s="173"/>
      <c r="S97" s="173"/>
      <c r="T97" s="173"/>
      <c r="U97" s="173"/>
      <c r="V97" s="173"/>
      <c r="W97" s="173"/>
      <c r="X97" s="173"/>
      <c r="Y97" s="173"/>
      <c r="Z97" s="173"/>
      <c r="AA97" s="173"/>
      <c r="AB97" s="173"/>
      <c r="AC97" s="173"/>
      <c r="AD97" s="173"/>
      <c r="AE97" s="173"/>
      <c r="AF97" s="173"/>
      <c r="AG97" s="174">
        <f>'2019-10-03 - Silnoproudá ...'!J30</f>
        <v>0</v>
      </c>
      <c r="AH97" s="175"/>
      <c r="AI97" s="175"/>
      <c r="AJ97" s="175"/>
      <c r="AK97" s="175"/>
      <c r="AL97" s="175"/>
      <c r="AM97" s="175"/>
      <c r="AN97" s="174">
        <f>SUM(AG97,AT97)</f>
        <v>0</v>
      </c>
      <c r="AO97" s="175"/>
      <c r="AP97" s="175"/>
      <c r="AQ97" s="74" t="s">
        <v>86</v>
      </c>
      <c r="AR97" s="71"/>
      <c r="AS97" s="75">
        <v>0</v>
      </c>
      <c r="AT97" s="76">
        <f>ROUND(SUM(AV97:AW97),2)</f>
        <v>0</v>
      </c>
      <c r="AU97" s="77">
        <f>'2019-10-03 - Silnoproudá ...'!P118</f>
        <v>0</v>
      </c>
      <c r="AV97" s="76">
        <f>'2019-10-03 - Silnoproudá ...'!J33</f>
        <v>0</v>
      </c>
      <c r="AW97" s="76">
        <f>'2019-10-03 - Silnoproudá ...'!J34</f>
        <v>0</v>
      </c>
      <c r="AX97" s="76">
        <f>'2019-10-03 - Silnoproudá ...'!J35</f>
        <v>0</v>
      </c>
      <c r="AY97" s="76">
        <f>'2019-10-03 - Silnoproudá ...'!J36</f>
        <v>0</v>
      </c>
      <c r="AZ97" s="76">
        <f>'2019-10-03 - Silnoproudá ...'!F33</f>
        <v>0</v>
      </c>
      <c r="BA97" s="76">
        <f>'2019-10-03 - Silnoproudá ...'!F34</f>
        <v>0</v>
      </c>
      <c r="BB97" s="76">
        <f>'2019-10-03 - Silnoproudá ...'!F35</f>
        <v>0</v>
      </c>
      <c r="BC97" s="76">
        <f>'2019-10-03 - Silnoproudá ...'!F36</f>
        <v>0</v>
      </c>
      <c r="BD97" s="78">
        <f>'2019-10-03 - Silnoproudá ...'!F37</f>
        <v>0</v>
      </c>
      <c r="BT97" s="79" t="s">
        <v>87</v>
      </c>
      <c r="BV97" s="79" t="s">
        <v>81</v>
      </c>
      <c r="BW97" s="79" t="s">
        <v>95</v>
      </c>
      <c r="BX97" s="79" t="s">
        <v>5</v>
      </c>
      <c r="CL97" s="79" t="s">
        <v>1</v>
      </c>
      <c r="CM97" s="79" t="s">
        <v>89</v>
      </c>
    </row>
    <row r="98" spans="1:91" s="6" customFormat="1" ht="24.75" customHeight="1">
      <c r="A98" s="70" t="s">
        <v>83</v>
      </c>
      <c r="B98" s="71"/>
      <c r="C98" s="72"/>
      <c r="D98" s="173" t="s">
        <v>96</v>
      </c>
      <c r="E98" s="173"/>
      <c r="F98" s="173"/>
      <c r="G98" s="173"/>
      <c r="H98" s="173"/>
      <c r="I98" s="73"/>
      <c r="J98" s="173" t="s">
        <v>97</v>
      </c>
      <c r="K98" s="173"/>
      <c r="L98" s="173"/>
      <c r="M98" s="173"/>
      <c r="N98" s="173"/>
      <c r="O98" s="173"/>
      <c r="P98" s="173"/>
      <c r="Q98" s="173"/>
      <c r="R98" s="173"/>
      <c r="S98" s="173"/>
      <c r="T98" s="173"/>
      <c r="U98" s="173"/>
      <c r="V98" s="173"/>
      <c r="W98" s="173"/>
      <c r="X98" s="173"/>
      <c r="Y98" s="173"/>
      <c r="Z98" s="173"/>
      <c r="AA98" s="173"/>
      <c r="AB98" s="173"/>
      <c r="AC98" s="173"/>
      <c r="AD98" s="173"/>
      <c r="AE98" s="173"/>
      <c r="AF98" s="173"/>
      <c r="AG98" s="174">
        <f>'2019-10-09 - Vedlejší roz...'!J30</f>
        <v>0</v>
      </c>
      <c r="AH98" s="175"/>
      <c r="AI98" s="175"/>
      <c r="AJ98" s="175"/>
      <c r="AK98" s="175"/>
      <c r="AL98" s="175"/>
      <c r="AM98" s="175"/>
      <c r="AN98" s="174">
        <f>SUM(AG98,AT98)</f>
        <v>0</v>
      </c>
      <c r="AO98" s="175"/>
      <c r="AP98" s="175"/>
      <c r="AQ98" s="74" t="s">
        <v>86</v>
      </c>
      <c r="AR98" s="71"/>
      <c r="AS98" s="80">
        <v>0</v>
      </c>
      <c r="AT98" s="81">
        <f>ROUND(SUM(AV98:AW98),2)</f>
        <v>0</v>
      </c>
      <c r="AU98" s="82">
        <f>'2019-10-09 - Vedlejší roz...'!P120</f>
        <v>0</v>
      </c>
      <c r="AV98" s="81">
        <f>'2019-10-09 - Vedlejší roz...'!J33</f>
        <v>0</v>
      </c>
      <c r="AW98" s="81">
        <f>'2019-10-09 - Vedlejší roz...'!J34</f>
        <v>0</v>
      </c>
      <c r="AX98" s="81">
        <f>'2019-10-09 - Vedlejší roz...'!J35</f>
        <v>0</v>
      </c>
      <c r="AY98" s="81">
        <f>'2019-10-09 - Vedlejší roz...'!J36</f>
        <v>0</v>
      </c>
      <c r="AZ98" s="81">
        <f>'2019-10-09 - Vedlejší roz...'!F33</f>
        <v>0</v>
      </c>
      <c r="BA98" s="81">
        <f>'2019-10-09 - Vedlejší roz...'!F34</f>
        <v>0</v>
      </c>
      <c r="BB98" s="81">
        <f>'2019-10-09 - Vedlejší roz...'!F35</f>
        <v>0</v>
      </c>
      <c r="BC98" s="81">
        <f>'2019-10-09 - Vedlejší roz...'!F36</f>
        <v>0</v>
      </c>
      <c r="BD98" s="83">
        <f>'2019-10-09 - Vedlejší roz...'!F37</f>
        <v>0</v>
      </c>
      <c r="BT98" s="79" t="s">
        <v>87</v>
      </c>
      <c r="BV98" s="79" t="s">
        <v>81</v>
      </c>
      <c r="BW98" s="79" t="s">
        <v>98</v>
      </c>
      <c r="BX98" s="79" t="s">
        <v>5</v>
      </c>
      <c r="CL98" s="79" t="s">
        <v>1</v>
      </c>
      <c r="CM98" s="79" t="s">
        <v>89</v>
      </c>
    </row>
    <row r="99" spans="1:91" s="1" customFormat="1" ht="30" customHeight="1">
      <c r="B99" s="28"/>
      <c r="AR99" s="28"/>
    </row>
    <row r="100" spans="1:91" s="1" customFormat="1" ht="6.95" customHeight="1"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28"/>
    </row>
  </sheetData>
  <sheetProtection algorithmName="SHA-512" hashValue="3ifRfwySNUg/tjSxbyP+YovBM7yEuhFvMACr8sPdrtFw8mV+Wm0HSQjWuK3E7IIUtzZq1OfgXs1KTeJCHg5HGw==" saltValue="xziNwrorFsQ32qjwPGOpbV2hxqx8iSnpJ77melMZUSA1e8hXk43j8l0v1SdGecVQ+2d4TzHnzPCimFhBEg/zxQ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J85"/>
    <mergeCell ref="AM87:AN87"/>
    <mergeCell ref="AM89:AP89"/>
    <mergeCell ref="AS89:AT91"/>
    <mergeCell ref="AM90:AP90"/>
  </mergeCells>
  <hyperlinks>
    <hyperlink ref="A95" location="'2019-10-01 - Stavební část'!C2" display="/" xr:uid="{00000000-0004-0000-0000-000000000000}"/>
    <hyperlink ref="A96" location="'2019-10-02 - Vytápění'!C2" display="/" xr:uid="{00000000-0004-0000-0000-000001000000}"/>
    <hyperlink ref="A97" location="'2019-10-03 - Silnoproudá ...'!C2" display="/" xr:uid="{00000000-0004-0000-0000-000002000000}"/>
    <hyperlink ref="A98" location="'2019-10-09 - Vedlejší roz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7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88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89</v>
      </c>
    </row>
    <row r="4" spans="2:46" ht="24.95" customHeight="1">
      <c r="B4" s="16"/>
      <c r="D4" s="17" t="s">
        <v>99</v>
      </c>
      <c r="L4" s="16"/>
      <c r="M4" s="84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197" t="str">
        <f>'Rekapitulace stavby'!K6</f>
        <v>MK Ostrov, Palác princů-oranžerie, vybudování vstupu z parku</v>
      </c>
      <c r="F7" s="198"/>
      <c r="G7" s="198"/>
      <c r="H7" s="198"/>
      <c r="L7" s="16"/>
    </row>
    <row r="8" spans="2:46" s="1" customFormat="1" ht="12" customHeight="1">
      <c r="B8" s="28"/>
      <c r="D8" s="23" t="s">
        <v>100</v>
      </c>
      <c r="L8" s="28"/>
    </row>
    <row r="9" spans="2:46" s="1" customFormat="1" ht="16.5" customHeight="1">
      <c r="B9" s="28"/>
      <c r="E9" s="159" t="s">
        <v>101</v>
      </c>
      <c r="F9" s="199"/>
      <c r="G9" s="199"/>
      <c r="H9" s="199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>
        <f>'Rekapitulace stavby'!AN8</f>
        <v>0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">
        <v>25</v>
      </c>
      <c r="L14" s="28"/>
    </row>
    <row r="15" spans="2:46" s="1" customFormat="1" ht="18" customHeight="1">
      <c r="B15" s="28"/>
      <c r="E15" s="21" t="s">
        <v>26</v>
      </c>
      <c r="I15" s="23" t="s">
        <v>27</v>
      </c>
      <c r="J15" s="21" t="s">
        <v>28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29</v>
      </c>
      <c r="I17" s="23" t="s">
        <v>24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200" t="str">
        <f>'Rekapitulace stavby'!E14</f>
        <v>Vyplň údaj</v>
      </c>
      <c r="F18" s="181"/>
      <c r="G18" s="181"/>
      <c r="H18" s="181"/>
      <c r="I18" s="23" t="s">
        <v>27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31</v>
      </c>
      <c r="I20" s="23" t="s">
        <v>24</v>
      </c>
      <c r="J20" s="21" t="s">
        <v>32</v>
      </c>
      <c r="L20" s="28"/>
    </row>
    <row r="21" spans="2:12" s="1" customFormat="1" ht="18" customHeight="1">
      <c r="B21" s="28"/>
      <c r="E21" s="21" t="s">
        <v>33</v>
      </c>
      <c r="I21" s="23" t="s">
        <v>27</v>
      </c>
      <c r="J21" s="21" t="s">
        <v>34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36</v>
      </c>
      <c r="I23" s="23" t="s">
        <v>24</v>
      </c>
      <c r="J23" s="21" t="s">
        <v>1</v>
      </c>
      <c r="L23" s="28"/>
    </row>
    <row r="24" spans="2:12" s="1" customFormat="1" ht="18" customHeight="1">
      <c r="B24" s="28"/>
      <c r="E24" s="21" t="s">
        <v>37</v>
      </c>
      <c r="I24" s="23" t="s">
        <v>27</v>
      </c>
      <c r="J24" s="21" t="s">
        <v>1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38</v>
      </c>
      <c r="L26" s="28"/>
    </row>
    <row r="27" spans="2:12" s="7" customFormat="1" ht="16.5" customHeight="1">
      <c r="B27" s="85"/>
      <c r="E27" s="186" t="s">
        <v>1</v>
      </c>
      <c r="F27" s="186"/>
      <c r="G27" s="186"/>
      <c r="H27" s="186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39</v>
      </c>
      <c r="J30" s="62">
        <f>ROUND(J136,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41</v>
      </c>
      <c r="I32" s="31" t="s">
        <v>40</v>
      </c>
      <c r="J32" s="31" t="s">
        <v>42</v>
      </c>
      <c r="L32" s="28"/>
    </row>
    <row r="33" spans="2:12" s="1" customFormat="1" ht="14.45" customHeight="1">
      <c r="B33" s="28"/>
      <c r="D33" s="51" t="s">
        <v>43</v>
      </c>
      <c r="E33" s="23" t="s">
        <v>44</v>
      </c>
      <c r="F33" s="87">
        <f>ROUND((SUM(BE136:BE275)),  2)</f>
        <v>0</v>
      </c>
      <c r="I33" s="88">
        <v>0.21</v>
      </c>
      <c r="J33" s="87">
        <f>ROUND(((SUM(BE136:BE275))*I33),  2)</f>
        <v>0</v>
      </c>
      <c r="L33" s="28"/>
    </row>
    <row r="34" spans="2:12" s="1" customFormat="1" ht="14.45" customHeight="1">
      <c r="B34" s="28"/>
      <c r="E34" s="23" t="s">
        <v>45</v>
      </c>
      <c r="F34" s="87">
        <f>ROUND((SUM(BF136:BF275)),  2)</f>
        <v>0</v>
      </c>
      <c r="I34" s="88">
        <v>0.15</v>
      </c>
      <c r="J34" s="87">
        <f>ROUND(((SUM(BF136:BF275))*I34),  2)</f>
        <v>0</v>
      </c>
      <c r="L34" s="28"/>
    </row>
    <row r="35" spans="2:12" s="1" customFormat="1" ht="14.45" hidden="1" customHeight="1">
      <c r="B35" s="28"/>
      <c r="E35" s="23" t="s">
        <v>46</v>
      </c>
      <c r="F35" s="87">
        <f>ROUND((SUM(BG136:BG275)),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3" t="s">
        <v>47</v>
      </c>
      <c r="F36" s="87">
        <f>ROUND((SUM(BH136:BH275)),  2)</f>
        <v>0</v>
      </c>
      <c r="I36" s="88">
        <v>0.15</v>
      </c>
      <c r="J36" s="87">
        <f>0</f>
        <v>0</v>
      </c>
      <c r="L36" s="28"/>
    </row>
    <row r="37" spans="2:12" s="1" customFormat="1" ht="14.45" hidden="1" customHeight="1">
      <c r="B37" s="28"/>
      <c r="E37" s="23" t="s">
        <v>48</v>
      </c>
      <c r="F37" s="87">
        <f>ROUND((SUM(BI136:BI275)),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49</v>
      </c>
      <c r="E39" s="53"/>
      <c r="F39" s="53"/>
      <c r="G39" s="91" t="s">
        <v>50</v>
      </c>
      <c r="H39" s="92" t="s">
        <v>51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52</v>
      </c>
      <c r="E50" s="38"/>
      <c r="F50" s="38"/>
      <c r="G50" s="37" t="s">
        <v>53</v>
      </c>
      <c r="H50" s="38"/>
      <c r="I50" s="38"/>
      <c r="J50" s="38"/>
      <c r="K50" s="38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39" t="s">
        <v>54</v>
      </c>
      <c r="E61" s="30"/>
      <c r="F61" s="95" t="s">
        <v>55</v>
      </c>
      <c r="G61" s="39" t="s">
        <v>54</v>
      </c>
      <c r="H61" s="30"/>
      <c r="I61" s="30"/>
      <c r="J61" s="96" t="s">
        <v>55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37" t="s">
        <v>56</v>
      </c>
      <c r="E65" s="38"/>
      <c r="F65" s="38"/>
      <c r="G65" s="37" t="s">
        <v>57</v>
      </c>
      <c r="H65" s="38"/>
      <c r="I65" s="38"/>
      <c r="J65" s="38"/>
      <c r="K65" s="38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39" t="s">
        <v>54</v>
      </c>
      <c r="E76" s="30"/>
      <c r="F76" s="95" t="s">
        <v>55</v>
      </c>
      <c r="G76" s="39" t="s">
        <v>54</v>
      </c>
      <c r="H76" s="30"/>
      <c r="I76" s="30"/>
      <c r="J76" s="96" t="s">
        <v>55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102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197" t="str">
        <f>E7</f>
        <v>MK Ostrov, Palác princů-oranžerie, vybudování vstupu z parku</v>
      </c>
      <c r="F85" s="198"/>
      <c r="G85" s="198"/>
      <c r="H85" s="198"/>
      <c r="L85" s="28"/>
    </row>
    <row r="86" spans="2:47" s="1" customFormat="1" ht="12" customHeight="1">
      <c r="B86" s="28"/>
      <c r="C86" s="23" t="s">
        <v>100</v>
      </c>
      <c r="L86" s="28"/>
    </row>
    <row r="87" spans="2:47" s="1" customFormat="1" ht="16.5" customHeight="1">
      <c r="B87" s="28"/>
      <c r="E87" s="159" t="str">
        <f>E9</f>
        <v>2019-10-01 - Stavební část</v>
      </c>
      <c r="F87" s="199"/>
      <c r="G87" s="199"/>
      <c r="H87" s="199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>Ostrov</v>
      </c>
      <c r="I89" s="23" t="s">
        <v>22</v>
      </c>
      <c r="J89" s="48">
        <f>IF(J12="","",J12)</f>
        <v>0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23</v>
      </c>
      <c r="F91" s="21" t="str">
        <f>E15</f>
        <v>Město Ostrov</v>
      </c>
      <c r="I91" s="23" t="s">
        <v>31</v>
      </c>
      <c r="J91" s="26" t="str">
        <f>E21</f>
        <v>JURICA a.s.</v>
      </c>
      <c r="L91" s="28"/>
    </row>
    <row r="92" spans="2:47" s="1" customFormat="1" ht="25.7" customHeight="1">
      <c r="B92" s="28"/>
      <c r="C92" s="23" t="s">
        <v>29</v>
      </c>
      <c r="F92" s="21" t="str">
        <f>IF(E18="","",E18)</f>
        <v>Vyplň údaj</v>
      </c>
      <c r="I92" s="23" t="s">
        <v>36</v>
      </c>
      <c r="J92" s="26" t="str">
        <f>E24</f>
        <v>Ing. Irena Pečimúthová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103</v>
      </c>
      <c r="D94" s="89"/>
      <c r="E94" s="89"/>
      <c r="F94" s="89"/>
      <c r="G94" s="89"/>
      <c r="H94" s="89"/>
      <c r="I94" s="89"/>
      <c r="J94" s="98" t="s">
        <v>104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105</v>
      </c>
      <c r="J96" s="62">
        <f>J136</f>
        <v>0</v>
      </c>
      <c r="L96" s="28"/>
      <c r="AU96" s="13" t="s">
        <v>106</v>
      </c>
    </row>
    <row r="97" spans="2:12" s="8" customFormat="1" ht="24.95" customHeight="1">
      <c r="B97" s="100"/>
      <c r="D97" s="101" t="s">
        <v>107</v>
      </c>
      <c r="E97" s="102"/>
      <c r="F97" s="102"/>
      <c r="G97" s="102"/>
      <c r="H97" s="102"/>
      <c r="I97" s="102"/>
      <c r="J97" s="103">
        <f>J137</f>
        <v>0</v>
      </c>
      <c r="L97" s="100"/>
    </row>
    <row r="98" spans="2:12" s="9" customFormat="1" ht="19.899999999999999" customHeight="1">
      <c r="B98" s="104"/>
      <c r="D98" s="105" t="s">
        <v>108</v>
      </c>
      <c r="E98" s="106"/>
      <c r="F98" s="106"/>
      <c r="G98" s="106"/>
      <c r="H98" s="106"/>
      <c r="I98" s="106"/>
      <c r="J98" s="107">
        <f>J138</f>
        <v>0</v>
      </c>
      <c r="L98" s="104"/>
    </row>
    <row r="99" spans="2:12" s="9" customFormat="1" ht="19.899999999999999" customHeight="1">
      <c r="B99" s="104"/>
      <c r="D99" s="105" t="s">
        <v>109</v>
      </c>
      <c r="E99" s="106"/>
      <c r="F99" s="106"/>
      <c r="G99" s="106"/>
      <c r="H99" s="106"/>
      <c r="I99" s="106"/>
      <c r="J99" s="107">
        <f>J149</f>
        <v>0</v>
      </c>
      <c r="L99" s="104"/>
    </row>
    <row r="100" spans="2:12" s="9" customFormat="1" ht="19.899999999999999" customHeight="1">
      <c r="B100" s="104"/>
      <c r="D100" s="105" t="s">
        <v>110</v>
      </c>
      <c r="E100" s="106"/>
      <c r="F100" s="106"/>
      <c r="G100" s="106"/>
      <c r="H100" s="106"/>
      <c r="I100" s="106"/>
      <c r="J100" s="107">
        <f>J152</f>
        <v>0</v>
      </c>
      <c r="L100" s="104"/>
    </row>
    <row r="101" spans="2:12" s="9" customFormat="1" ht="19.899999999999999" customHeight="1">
      <c r="B101" s="104"/>
      <c r="D101" s="105" t="s">
        <v>111</v>
      </c>
      <c r="E101" s="106"/>
      <c r="F101" s="106"/>
      <c r="G101" s="106"/>
      <c r="H101" s="106"/>
      <c r="I101" s="106"/>
      <c r="J101" s="107">
        <f>J158</f>
        <v>0</v>
      </c>
      <c r="L101" s="104"/>
    </row>
    <row r="102" spans="2:12" s="9" customFormat="1" ht="19.899999999999999" customHeight="1">
      <c r="B102" s="104"/>
      <c r="D102" s="105" t="s">
        <v>112</v>
      </c>
      <c r="E102" s="106"/>
      <c r="F102" s="106"/>
      <c r="G102" s="106"/>
      <c r="H102" s="106"/>
      <c r="I102" s="106"/>
      <c r="J102" s="107">
        <f>J170</f>
        <v>0</v>
      </c>
      <c r="L102" s="104"/>
    </row>
    <row r="103" spans="2:12" s="9" customFormat="1" ht="19.899999999999999" customHeight="1">
      <c r="B103" s="104"/>
      <c r="D103" s="105" t="s">
        <v>113</v>
      </c>
      <c r="E103" s="106"/>
      <c r="F103" s="106"/>
      <c r="G103" s="106"/>
      <c r="H103" s="106"/>
      <c r="I103" s="106"/>
      <c r="J103" s="107">
        <f>J185</f>
        <v>0</v>
      </c>
      <c r="L103" s="104"/>
    </row>
    <row r="104" spans="2:12" s="9" customFormat="1" ht="19.899999999999999" customHeight="1">
      <c r="B104" s="104"/>
      <c r="D104" s="105" t="s">
        <v>114</v>
      </c>
      <c r="E104" s="106"/>
      <c r="F104" s="106"/>
      <c r="G104" s="106"/>
      <c r="H104" s="106"/>
      <c r="I104" s="106"/>
      <c r="J104" s="107">
        <f>J190</f>
        <v>0</v>
      </c>
      <c r="L104" s="104"/>
    </row>
    <row r="105" spans="2:12" s="8" customFormat="1" ht="24.95" customHeight="1">
      <c r="B105" s="100"/>
      <c r="D105" s="101" t="s">
        <v>115</v>
      </c>
      <c r="E105" s="102"/>
      <c r="F105" s="102"/>
      <c r="G105" s="102"/>
      <c r="H105" s="102"/>
      <c r="I105" s="102"/>
      <c r="J105" s="103">
        <f>J192</f>
        <v>0</v>
      </c>
      <c r="L105" s="100"/>
    </row>
    <row r="106" spans="2:12" s="9" customFormat="1" ht="19.899999999999999" customHeight="1">
      <c r="B106" s="104"/>
      <c r="D106" s="105" t="s">
        <v>116</v>
      </c>
      <c r="E106" s="106"/>
      <c r="F106" s="106"/>
      <c r="G106" s="106"/>
      <c r="H106" s="106"/>
      <c r="I106" s="106"/>
      <c r="J106" s="107">
        <f>J193</f>
        <v>0</v>
      </c>
      <c r="L106" s="104"/>
    </row>
    <row r="107" spans="2:12" s="9" customFormat="1" ht="19.899999999999999" customHeight="1">
      <c r="B107" s="104"/>
      <c r="D107" s="105" t="s">
        <v>117</v>
      </c>
      <c r="E107" s="106"/>
      <c r="F107" s="106"/>
      <c r="G107" s="106"/>
      <c r="H107" s="106"/>
      <c r="I107" s="106"/>
      <c r="J107" s="107">
        <f>J201</f>
        <v>0</v>
      </c>
      <c r="L107" s="104"/>
    </row>
    <row r="108" spans="2:12" s="9" customFormat="1" ht="19.899999999999999" customHeight="1">
      <c r="B108" s="104"/>
      <c r="D108" s="105" t="s">
        <v>118</v>
      </c>
      <c r="E108" s="106"/>
      <c r="F108" s="106"/>
      <c r="G108" s="106"/>
      <c r="H108" s="106"/>
      <c r="I108" s="106"/>
      <c r="J108" s="107">
        <f>J210</f>
        <v>0</v>
      </c>
      <c r="L108" s="104"/>
    </row>
    <row r="109" spans="2:12" s="9" customFormat="1" ht="19.899999999999999" customHeight="1">
      <c r="B109" s="104"/>
      <c r="D109" s="105" t="s">
        <v>119</v>
      </c>
      <c r="E109" s="106"/>
      <c r="F109" s="106"/>
      <c r="G109" s="106"/>
      <c r="H109" s="106"/>
      <c r="I109" s="106"/>
      <c r="J109" s="107">
        <f>J227</f>
        <v>0</v>
      </c>
      <c r="L109" s="104"/>
    </row>
    <row r="110" spans="2:12" s="9" customFormat="1" ht="19.899999999999999" customHeight="1">
      <c r="B110" s="104"/>
      <c r="D110" s="105" t="s">
        <v>120</v>
      </c>
      <c r="E110" s="106"/>
      <c r="F110" s="106"/>
      <c r="G110" s="106"/>
      <c r="H110" s="106"/>
      <c r="I110" s="106"/>
      <c r="J110" s="107">
        <f>J235</f>
        <v>0</v>
      </c>
      <c r="L110" s="104"/>
    </row>
    <row r="111" spans="2:12" s="9" customFormat="1" ht="19.899999999999999" customHeight="1">
      <c r="B111" s="104"/>
      <c r="D111" s="105" t="s">
        <v>121</v>
      </c>
      <c r="E111" s="106"/>
      <c r="F111" s="106"/>
      <c r="G111" s="106"/>
      <c r="H111" s="106"/>
      <c r="I111" s="106"/>
      <c r="J111" s="107">
        <f>J242</f>
        <v>0</v>
      </c>
      <c r="L111" s="104"/>
    </row>
    <row r="112" spans="2:12" s="9" customFormat="1" ht="19.899999999999999" customHeight="1">
      <c r="B112" s="104"/>
      <c r="D112" s="105" t="s">
        <v>122</v>
      </c>
      <c r="E112" s="106"/>
      <c r="F112" s="106"/>
      <c r="G112" s="106"/>
      <c r="H112" s="106"/>
      <c r="I112" s="106"/>
      <c r="J112" s="107">
        <f>J246</f>
        <v>0</v>
      </c>
      <c r="L112" s="104"/>
    </row>
    <row r="113" spans="2:12" s="9" customFormat="1" ht="19.899999999999999" customHeight="1">
      <c r="B113" s="104"/>
      <c r="D113" s="105" t="s">
        <v>123</v>
      </c>
      <c r="E113" s="106"/>
      <c r="F113" s="106"/>
      <c r="G113" s="106"/>
      <c r="H113" s="106"/>
      <c r="I113" s="106"/>
      <c r="J113" s="107">
        <f>J257</f>
        <v>0</v>
      </c>
      <c r="L113" s="104"/>
    </row>
    <row r="114" spans="2:12" s="9" customFormat="1" ht="19.899999999999999" customHeight="1">
      <c r="B114" s="104"/>
      <c r="D114" s="105" t="s">
        <v>124</v>
      </c>
      <c r="E114" s="106"/>
      <c r="F114" s="106"/>
      <c r="G114" s="106"/>
      <c r="H114" s="106"/>
      <c r="I114" s="106"/>
      <c r="J114" s="107">
        <f>J263</f>
        <v>0</v>
      </c>
      <c r="L114" s="104"/>
    </row>
    <row r="115" spans="2:12" s="9" customFormat="1" ht="19.899999999999999" customHeight="1">
      <c r="B115" s="104"/>
      <c r="D115" s="105" t="s">
        <v>125</v>
      </c>
      <c r="E115" s="106"/>
      <c r="F115" s="106"/>
      <c r="G115" s="106"/>
      <c r="H115" s="106"/>
      <c r="I115" s="106"/>
      <c r="J115" s="107">
        <f>J271</f>
        <v>0</v>
      </c>
      <c r="L115" s="104"/>
    </row>
    <row r="116" spans="2:12" s="9" customFormat="1" ht="19.899999999999999" customHeight="1">
      <c r="B116" s="104"/>
      <c r="D116" s="105" t="s">
        <v>126</v>
      </c>
      <c r="E116" s="106"/>
      <c r="F116" s="106"/>
      <c r="G116" s="106"/>
      <c r="H116" s="106"/>
      <c r="I116" s="106"/>
      <c r="J116" s="107">
        <f>J274</f>
        <v>0</v>
      </c>
      <c r="L116" s="104"/>
    </row>
    <row r="117" spans="2:12" s="1" customFormat="1" ht="21.75" customHeight="1">
      <c r="B117" s="28"/>
      <c r="L117" s="28"/>
    </row>
    <row r="118" spans="2:12" s="1" customFormat="1" ht="6.95" customHeight="1"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28"/>
    </row>
    <row r="122" spans="2:12" s="1" customFormat="1" ht="6.95" customHeight="1">
      <c r="B122" s="42"/>
      <c r="C122" s="43"/>
      <c r="D122" s="43"/>
      <c r="E122" s="43"/>
      <c r="F122" s="43"/>
      <c r="G122" s="43"/>
      <c r="H122" s="43"/>
      <c r="I122" s="43"/>
      <c r="J122" s="43"/>
      <c r="K122" s="43"/>
      <c r="L122" s="28"/>
    </row>
    <row r="123" spans="2:12" s="1" customFormat="1" ht="24.95" customHeight="1">
      <c r="B123" s="28"/>
      <c r="C123" s="17" t="s">
        <v>127</v>
      </c>
      <c r="L123" s="28"/>
    </row>
    <row r="124" spans="2:12" s="1" customFormat="1" ht="6.95" customHeight="1">
      <c r="B124" s="28"/>
      <c r="L124" s="28"/>
    </row>
    <row r="125" spans="2:12" s="1" customFormat="1" ht="12" customHeight="1">
      <c r="B125" s="28"/>
      <c r="C125" s="23" t="s">
        <v>16</v>
      </c>
      <c r="L125" s="28"/>
    </row>
    <row r="126" spans="2:12" s="1" customFormat="1" ht="16.5" customHeight="1">
      <c r="B126" s="28"/>
      <c r="E126" s="197" t="str">
        <f>E7</f>
        <v>MK Ostrov, Palác princů-oranžerie, vybudování vstupu z parku</v>
      </c>
      <c r="F126" s="198"/>
      <c r="G126" s="198"/>
      <c r="H126" s="198"/>
      <c r="L126" s="28"/>
    </row>
    <row r="127" spans="2:12" s="1" customFormat="1" ht="12" customHeight="1">
      <c r="B127" s="28"/>
      <c r="C127" s="23" t="s">
        <v>100</v>
      </c>
      <c r="L127" s="28"/>
    </row>
    <row r="128" spans="2:12" s="1" customFormat="1" ht="16.5" customHeight="1">
      <c r="B128" s="28"/>
      <c r="E128" s="159" t="str">
        <f>E9</f>
        <v>2019-10-01 - Stavební část</v>
      </c>
      <c r="F128" s="199"/>
      <c r="G128" s="199"/>
      <c r="H128" s="199"/>
      <c r="L128" s="28"/>
    </row>
    <row r="129" spans="2:65" s="1" customFormat="1" ht="6.95" customHeight="1">
      <c r="B129" s="28"/>
      <c r="L129" s="28"/>
    </row>
    <row r="130" spans="2:65" s="1" customFormat="1" ht="12" customHeight="1">
      <c r="B130" s="28"/>
      <c r="C130" s="23" t="s">
        <v>20</v>
      </c>
      <c r="F130" s="21" t="str">
        <f>F12</f>
        <v>Ostrov</v>
      </c>
      <c r="I130" s="23" t="s">
        <v>22</v>
      </c>
      <c r="J130" s="48">
        <f>IF(J12="","",J12)</f>
        <v>0</v>
      </c>
      <c r="L130" s="28"/>
    </row>
    <row r="131" spans="2:65" s="1" customFormat="1" ht="6.95" customHeight="1">
      <c r="B131" s="28"/>
      <c r="L131" s="28"/>
    </row>
    <row r="132" spans="2:65" s="1" customFormat="1" ht="15.2" customHeight="1">
      <c r="B132" s="28"/>
      <c r="C132" s="23" t="s">
        <v>23</v>
      </c>
      <c r="F132" s="21" t="str">
        <f>E15</f>
        <v>Město Ostrov</v>
      </c>
      <c r="I132" s="23" t="s">
        <v>31</v>
      </c>
      <c r="J132" s="26" t="str">
        <f>E21</f>
        <v>JURICA a.s.</v>
      </c>
      <c r="L132" s="28"/>
    </row>
    <row r="133" spans="2:65" s="1" customFormat="1" ht="25.7" customHeight="1">
      <c r="B133" s="28"/>
      <c r="C133" s="23" t="s">
        <v>29</v>
      </c>
      <c r="F133" s="21" t="str">
        <f>IF(E18="","",E18)</f>
        <v>Vyplň údaj</v>
      </c>
      <c r="I133" s="23" t="s">
        <v>36</v>
      </c>
      <c r="J133" s="26" t="str">
        <f>E24</f>
        <v>Ing. Irena Pečimúthová</v>
      </c>
      <c r="L133" s="28"/>
    </row>
    <row r="134" spans="2:65" s="1" customFormat="1" ht="10.35" customHeight="1">
      <c r="B134" s="28"/>
      <c r="L134" s="28"/>
    </row>
    <row r="135" spans="2:65" s="10" customFormat="1" ht="29.25" customHeight="1">
      <c r="B135" s="108"/>
      <c r="C135" s="109" t="s">
        <v>128</v>
      </c>
      <c r="D135" s="110" t="s">
        <v>64</v>
      </c>
      <c r="E135" s="110" t="s">
        <v>60</v>
      </c>
      <c r="F135" s="110" t="s">
        <v>61</v>
      </c>
      <c r="G135" s="110" t="s">
        <v>129</v>
      </c>
      <c r="H135" s="110" t="s">
        <v>130</v>
      </c>
      <c r="I135" s="110" t="s">
        <v>131</v>
      </c>
      <c r="J135" s="111" t="s">
        <v>104</v>
      </c>
      <c r="K135" s="112" t="s">
        <v>132</v>
      </c>
      <c r="L135" s="108"/>
      <c r="M135" s="55" t="s">
        <v>1</v>
      </c>
      <c r="N135" s="56" t="s">
        <v>43</v>
      </c>
      <c r="O135" s="56" t="s">
        <v>133</v>
      </c>
      <c r="P135" s="56" t="s">
        <v>134</v>
      </c>
      <c r="Q135" s="56" t="s">
        <v>135</v>
      </c>
      <c r="R135" s="56" t="s">
        <v>136</v>
      </c>
      <c r="S135" s="56" t="s">
        <v>137</v>
      </c>
      <c r="T135" s="57" t="s">
        <v>138</v>
      </c>
    </row>
    <row r="136" spans="2:65" s="1" customFormat="1" ht="22.9" customHeight="1">
      <c r="B136" s="28"/>
      <c r="C136" s="60" t="s">
        <v>139</v>
      </c>
      <c r="J136" s="113">
        <f>BK136</f>
        <v>0</v>
      </c>
      <c r="L136" s="28"/>
      <c r="M136" s="58"/>
      <c r="N136" s="49"/>
      <c r="O136" s="49"/>
      <c r="P136" s="114">
        <f>P137+P192</f>
        <v>0</v>
      </c>
      <c r="Q136" s="49"/>
      <c r="R136" s="114">
        <f>R137+R192</f>
        <v>46.363207430212995</v>
      </c>
      <c r="S136" s="49"/>
      <c r="T136" s="115">
        <f>T137+T192</f>
        <v>13.5985923</v>
      </c>
      <c r="AT136" s="13" t="s">
        <v>78</v>
      </c>
      <c r="AU136" s="13" t="s">
        <v>106</v>
      </c>
      <c r="BK136" s="116">
        <f>BK137+BK192</f>
        <v>0</v>
      </c>
    </row>
    <row r="137" spans="2:65" s="11" customFormat="1" ht="25.9" customHeight="1">
      <c r="B137" s="117"/>
      <c r="D137" s="118" t="s">
        <v>78</v>
      </c>
      <c r="E137" s="119" t="s">
        <v>140</v>
      </c>
      <c r="F137" s="119" t="s">
        <v>141</v>
      </c>
      <c r="I137" s="120"/>
      <c r="J137" s="121">
        <f>BK137</f>
        <v>0</v>
      </c>
      <c r="L137" s="117"/>
      <c r="M137" s="122"/>
      <c r="P137" s="123">
        <f>P138+P149+P152+P158+P170+P185+P190</f>
        <v>0</v>
      </c>
      <c r="R137" s="123">
        <f>R138+R149+R152+R158+R170+R185+R190</f>
        <v>45.698637599999998</v>
      </c>
      <c r="T137" s="124">
        <f>T138+T149+T152+T158+T170+T185+T190</f>
        <v>12.488072000000001</v>
      </c>
      <c r="AR137" s="118" t="s">
        <v>87</v>
      </c>
      <c r="AT137" s="125" t="s">
        <v>78</v>
      </c>
      <c r="AU137" s="125" t="s">
        <v>79</v>
      </c>
      <c r="AY137" s="118" t="s">
        <v>142</v>
      </c>
      <c r="BK137" s="126">
        <f>BK138+BK149+BK152+BK158+BK170+BK185+BK190</f>
        <v>0</v>
      </c>
    </row>
    <row r="138" spans="2:65" s="11" customFormat="1" ht="22.9" customHeight="1">
      <c r="B138" s="117"/>
      <c r="D138" s="118" t="s">
        <v>78</v>
      </c>
      <c r="E138" s="127" t="s">
        <v>87</v>
      </c>
      <c r="F138" s="127" t="s">
        <v>143</v>
      </c>
      <c r="I138" s="120"/>
      <c r="J138" s="128">
        <f>BK138</f>
        <v>0</v>
      </c>
      <c r="L138" s="117"/>
      <c r="M138" s="122"/>
      <c r="P138" s="123">
        <f>SUM(P139:P148)</f>
        <v>0</v>
      </c>
      <c r="R138" s="123">
        <f>SUM(R139:R148)</f>
        <v>0</v>
      </c>
      <c r="T138" s="124">
        <f>SUM(T139:T148)</f>
        <v>11.41896</v>
      </c>
      <c r="AR138" s="118" t="s">
        <v>87</v>
      </c>
      <c r="AT138" s="125" t="s">
        <v>78</v>
      </c>
      <c r="AU138" s="125" t="s">
        <v>87</v>
      </c>
      <c r="AY138" s="118" t="s">
        <v>142</v>
      </c>
      <c r="BK138" s="126">
        <f>SUM(BK139:BK148)</f>
        <v>0</v>
      </c>
    </row>
    <row r="139" spans="2:65" s="1" customFormat="1" ht="55.5" customHeight="1">
      <c r="B139" s="28"/>
      <c r="C139" s="129" t="s">
        <v>87</v>
      </c>
      <c r="D139" s="129" t="s">
        <v>144</v>
      </c>
      <c r="E139" s="130" t="s">
        <v>145</v>
      </c>
      <c r="F139" s="131" t="s">
        <v>146</v>
      </c>
      <c r="G139" s="132" t="s">
        <v>147</v>
      </c>
      <c r="H139" s="133">
        <v>3.78</v>
      </c>
      <c r="I139" s="134"/>
      <c r="J139" s="135">
        <f t="shared" ref="J139:J148" si="0">ROUND(I139*H139,2)</f>
        <v>0</v>
      </c>
      <c r="K139" s="136"/>
      <c r="L139" s="28"/>
      <c r="M139" s="137" t="s">
        <v>1</v>
      </c>
      <c r="N139" s="138" t="s">
        <v>44</v>
      </c>
      <c r="P139" s="139">
        <f t="shared" ref="P139:P148" si="1">O139*H139</f>
        <v>0</v>
      </c>
      <c r="Q139" s="139">
        <v>0</v>
      </c>
      <c r="R139" s="139">
        <f t="shared" ref="R139:R148" si="2">Q139*H139</f>
        <v>0</v>
      </c>
      <c r="S139" s="139">
        <v>0.41699999999999998</v>
      </c>
      <c r="T139" s="140">
        <f t="shared" ref="T139:T148" si="3">S139*H139</f>
        <v>1.5762599999999998</v>
      </c>
      <c r="AR139" s="141" t="s">
        <v>148</v>
      </c>
      <c r="AT139" s="141" t="s">
        <v>144</v>
      </c>
      <c r="AU139" s="141" t="s">
        <v>89</v>
      </c>
      <c r="AY139" s="13" t="s">
        <v>142</v>
      </c>
      <c r="BE139" s="142">
        <f t="shared" ref="BE139:BE148" si="4">IF(N139="základní",J139,0)</f>
        <v>0</v>
      </c>
      <c r="BF139" s="142">
        <f t="shared" ref="BF139:BF148" si="5">IF(N139="snížená",J139,0)</f>
        <v>0</v>
      </c>
      <c r="BG139" s="142">
        <f t="shared" ref="BG139:BG148" si="6">IF(N139="zákl. přenesená",J139,0)</f>
        <v>0</v>
      </c>
      <c r="BH139" s="142">
        <f t="shared" ref="BH139:BH148" si="7">IF(N139="sníž. přenesená",J139,0)</f>
        <v>0</v>
      </c>
      <c r="BI139" s="142">
        <f t="shared" ref="BI139:BI148" si="8">IF(N139="nulová",J139,0)</f>
        <v>0</v>
      </c>
      <c r="BJ139" s="13" t="s">
        <v>87</v>
      </c>
      <c r="BK139" s="142">
        <f t="shared" ref="BK139:BK148" si="9">ROUND(I139*H139,2)</f>
        <v>0</v>
      </c>
      <c r="BL139" s="13" t="s">
        <v>148</v>
      </c>
      <c r="BM139" s="141" t="s">
        <v>149</v>
      </c>
    </row>
    <row r="140" spans="2:65" s="1" customFormat="1" ht="49.15" customHeight="1">
      <c r="B140" s="28"/>
      <c r="C140" s="129" t="s">
        <v>89</v>
      </c>
      <c r="D140" s="129" t="s">
        <v>144</v>
      </c>
      <c r="E140" s="130" t="s">
        <v>150</v>
      </c>
      <c r="F140" s="131" t="s">
        <v>151</v>
      </c>
      <c r="G140" s="132" t="s">
        <v>147</v>
      </c>
      <c r="H140" s="133">
        <v>12.824999999999999</v>
      </c>
      <c r="I140" s="134"/>
      <c r="J140" s="135">
        <f t="shared" si="0"/>
        <v>0</v>
      </c>
      <c r="K140" s="136"/>
      <c r="L140" s="28"/>
      <c r="M140" s="137" t="s">
        <v>1</v>
      </c>
      <c r="N140" s="138" t="s">
        <v>44</v>
      </c>
      <c r="P140" s="139">
        <f t="shared" si="1"/>
        <v>0</v>
      </c>
      <c r="Q140" s="139">
        <v>0</v>
      </c>
      <c r="R140" s="139">
        <f t="shared" si="2"/>
        <v>0</v>
      </c>
      <c r="S140" s="139">
        <v>0.18</v>
      </c>
      <c r="T140" s="140">
        <f t="shared" si="3"/>
        <v>2.3085</v>
      </c>
      <c r="AR140" s="141" t="s">
        <v>148</v>
      </c>
      <c r="AT140" s="141" t="s">
        <v>144</v>
      </c>
      <c r="AU140" s="141" t="s">
        <v>89</v>
      </c>
      <c r="AY140" s="13" t="s">
        <v>142</v>
      </c>
      <c r="BE140" s="142">
        <f t="shared" si="4"/>
        <v>0</v>
      </c>
      <c r="BF140" s="142">
        <f t="shared" si="5"/>
        <v>0</v>
      </c>
      <c r="BG140" s="142">
        <f t="shared" si="6"/>
        <v>0</v>
      </c>
      <c r="BH140" s="142">
        <f t="shared" si="7"/>
        <v>0</v>
      </c>
      <c r="BI140" s="142">
        <f t="shared" si="8"/>
        <v>0</v>
      </c>
      <c r="BJ140" s="13" t="s">
        <v>87</v>
      </c>
      <c r="BK140" s="142">
        <f t="shared" si="9"/>
        <v>0</v>
      </c>
      <c r="BL140" s="13" t="s">
        <v>148</v>
      </c>
      <c r="BM140" s="141" t="s">
        <v>152</v>
      </c>
    </row>
    <row r="141" spans="2:65" s="1" customFormat="1" ht="55.5" customHeight="1">
      <c r="B141" s="28"/>
      <c r="C141" s="129" t="s">
        <v>153</v>
      </c>
      <c r="D141" s="129" t="s">
        <v>144</v>
      </c>
      <c r="E141" s="130" t="s">
        <v>154</v>
      </c>
      <c r="F141" s="131" t="s">
        <v>155</v>
      </c>
      <c r="G141" s="132" t="s">
        <v>147</v>
      </c>
      <c r="H141" s="133">
        <v>16.605</v>
      </c>
      <c r="I141" s="134"/>
      <c r="J141" s="135">
        <f t="shared" si="0"/>
        <v>0</v>
      </c>
      <c r="K141" s="136"/>
      <c r="L141" s="28"/>
      <c r="M141" s="137" t="s">
        <v>1</v>
      </c>
      <c r="N141" s="138" t="s">
        <v>44</v>
      </c>
      <c r="P141" s="139">
        <f t="shared" si="1"/>
        <v>0</v>
      </c>
      <c r="Q141" s="139">
        <v>0</v>
      </c>
      <c r="R141" s="139">
        <f t="shared" si="2"/>
        <v>0</v>
      </c>
      <c r="S141" s="139">
        <v>0.44</v>
      </c>
      <c r="T141" s="140">
        <f t="shared" si="3"/>
        <v>7.3062000000000005</v>
      </c>
      <c r="AR141" s="141" t="s">
        <v>148</v>
      </c>
      <c r="AT141" s="141" t="s">
        <v>144</v>
      </c>
      <c r="AU141" s="141" t="s">
        <v>89</v>
      </c>
      <c r="AY141" s="13" t="s">
        <v>142</v>
      </c>
      <c r="BE141" s="142">
        <f t="shared" si="4"/>
        <v>0</v>
      </c>
      <c r="BF141" s="142">
        <f t="shared" si="5"/>
        <v>0</v>
      </c>
      <c r="BG141" s="142">
        <f t="shared" si="6"/>
        <v>0</v>
      </c>
      <c r="BH141" s="142">
        <f t="shared" si="7"/>
        <v>0</v>
      </c>
      <c r="BI141" s="142">
        <f t="shared" si="8"/>
        <v>0</v>
      </c>
      <c r="BJ141" s="13" t="s">
        <v>87</v>
      </c>
      <c r="BK141" s="142">
        <f t="shared" si="9"/>
        <v>0</v>
      </c>
      <c r="BL141" s="13" t="s">
        <v>148</v>
      </c>
      <c r="BM141" s="141" t="s">
        <v>156</v>
      </c>
    </row>
    <row r="142" spans="2:65" s="1" customFormat="1" ht="44.25" customHeight="1">
      <c r="B142" s="28"/>
      <c r="C142" s="129" t="s">
        <v>148</v>
      </c>
      <c r="D142" s="129" t="s">
        <v>144</v>
      </c>
      <c r="E142" s="130" t="s">
        <v>157</v>
      </c>
      <c r="F142" s="131" t="s">
        <v>158</v>
      </c>
      <c r="G142" s="132" t="s">
        <v>159</v>
      </c>
      <c r="H142" s="133">
        <v>5.7</v>
      </c>
      <c r="I142" s="134"/>
      <c r="J142" s="135">
        <f t="shared" si="0"/>
        <v>0</v>
      </c>
      <c r="K142" s="136"/>
      <c r="L142" s="28"/>
      <c r="M142" s="137" t="s">
        <v>1</v>
      </c>
      <c r="N142" s="138" t="s">
        <v>44</v>
      </c>
      <c r="P142" s="139">
        <f t="shared" si="1"/>
        <v>0</v>
      </c>
      <c r="Q142" s="139">
        <v>0</v>
      </c>
      <c r="R142" s="139">
        <f t="shared" si="2"/>
        <v>0</v>
      </c>
      <c r="S142" s="139">
        <v>0.04</v>
      </c>
      <c r="T142" s="140">
        <f t="shared" si="3"/>
        <v>0.22800000000000001</v>
      </c>
      <c r="AR142" s="141" t="s">
        <v>148</v>
      </c>
      <c r="AT142" s="141" t="s">
        <v>144</v>
      </c>
      <c r="AU142" s="141" t="s">
        <v>89</v>
      </c>
      <c r="AY142" s="13" t="s">
        <v>142</v>
      </c>
      <c r="BE142" s="142">
        <f t="shared" si="4"/>
        <v>0</v>
      </c>
      <c r="BF142" s="142">
        <f t="shared" si="5"/>
        <v>0</v>
      </c>
      <c r="BG142" s="142">
        <f t="shared" si="6"/>
        <v>0</v>
      </c>
      <c r="BH142" s="142">
        <f t="shared" si="7"/>
        <v>0</v>
      </c>
      <c r="BI142" s="142">
        <f t="shared" si="8"/>
        <v>0</v>
      </c>
      <c r="BJ142" s="13" t="s">
        <v>87</v>
      </c>
      <c r="BK142" s="142">
        <f t="shared" si="9"/>
        <v>0</v>
      </c>
      <c r="BL142" s="13" t="s">
        <v>148</v>
      </c>
      <c r="BM142" s="141" t="s">
        <v>160</v>
      </c>
    </row>
    <row r="143" spans="2:65" s="1" customFormat="1" ht="33" customHeight="1">
      <c r="B143" s="28"/>
      <c r="C143" s="129" t="s">
        <v>161</v>
      </c>
      <c r="D143" s="129" t="s">
        <v>144</v>
      </c>
      <c r="E143" s="130" t="s">
        <v>162</v>
      </c>
      <c r="F143" s="131" t="s">
        <v>163</v>
      </c>
      <c r="G143" s="132" t="s">
        <v>164</v>
      </c>
      <c r="H143" s="133">
        <v>10.375</v>
      </c>
      <c r="I143" s="134"/>
      <c r="J143" s="135">
        <f t="shared" si="0"/>
        <v>0</v>
      </c>
      <c r="K143" s="136"/>
      <c r="L143" s="28"/>
      <c r="M143" s="137" t="s">
        <v>1</v>
      </c>
      <c r="N143" s="138" t="s">
        <v>44</v>
      </c>
      <c r="P143" s="139">
        <f t="shared" si="1"/>
        <v>0</v>
      </c>
      <c r="Q143" s="139">
        <v>0</v>
      </c>
      <c r="R143" s="139">
        <f t="shared" si="2"/>
        <v>0</v>
      </c>
      <c r="S143" s="139">
        <v>0</v>
      </c>
      <c r="T143" s="140">
        <f t="shared" si="3"/>
        <v>0</v>
      </c>
      <c r="AR143" s="141" t="s">
        <v>148</v>
      </c>
      <c r="AT143" s="141" t="s">
        <v>144</v>
      </c>
      <c r="AU143" s="141" t="s">
        <v>89</v>
      </c>
      <c r="AY143" s="13" t="s">
        <v>142</v>
      </c>
      <c r="BE143" s="142">
        <f t="shared" si="4"/>
        <v>0</v>
      </c>
      <c r="BF143" s="142">
        <f t="shared" si="5"/>
        <v>0</v>
      </c>
      <c r="BG143" s="142">
        <f t="shared" si="6"/>
        <v>0</v>
      </c>
      <c r="BH143" s="142">
        <f t="shared" si="7"/>
        <v>0</v>
      </c>
      <c r="BI143" s="142">
        <f t="shared" si="8"/>
        <v>0</v>
      </c>
      <c r="BJ143" s="13" t="s">
        <v>87</v>
      </c>
      <c r="BK143" s="142">
        <f t="shared" si="9"/>
        <v>0</v>
      </c>
      <c r="BL143" s="13" t="s">
        <v>148</v>
      </c>
      <c r="BM143" s="141" t="s">
        <v>165</v>
      </c>
    </row>
    <row r="144" spans="2:65" s="1" customFormat="1" ht="44.25" customHeight="1">
      <c r="B144" s="28"/>
      <c r="C144" s="129" t="s">
        <v>166</v>
      </c>
      <c r="D144" s="129" t="s">
        <v>144</v>
      </c>
      <c r="E144" s="130" t="s">
        <v>167</v>
      </c>
      <c r="F144" s="131" t="s">
        <v>168</v>
      </c>
      <c r="G144" s="132" t="s">
        <v>164</v>
      </c>
      <c r="H144" s="133">
        <v>1.89</v>
      </c>
      <c r="I144" s="134"/>
      <c r="J144" s="135">
        <f t="shared" si="0"/>
        <v>0</v>
      </c>
      <c r="K144" s="136"/>
      <c r="L144" s="28"/>
      <c r="M144" s="137" t="s">
        <v>1</v>
      </c>
      <c r="N144" s="138" t="s">
        <v>44</v>
      </c>
      <c r="P144" s="139">
        <f t="shared" si="1"/>
        <v>0</v>
      </c>
      <c r="Q144" s="139">
        <v>0</v>
      </c>
      <c r="R144" s="139">
        <f t="shared" si="2"/>
        <v>0</v>
      </c>
      <c r="S144" s="139">
        <v>0</v>
      </c>
      <c r="T144" s="140">
        <f t="shared" si="3"/>
        <v>0</v>
      </c>
      <c r="AR144" s="141" t="s">
        <v>148</v>
      </c>
      <c r="AT144" s="141" t="s">
        <v>144</v>
      </c>
      <c r="AU144" s="141" t="s">
        <v>89</v>
      </c>
      <c r="AY144" s="13" t="s">
        <v>142</v>
      </c>
      <c r="BE144" s="142">
        <f t="shared" si="4"/>
        <v>0</v>
      </c>
      <c r="BF144" s="142">
        <f t="shared" si="5"/>
        <v>0</v>
      </c>
      <c r="BG144" s="142">
        <f t="shared" si="6"/>
        <v>0</v>
      </c>
      <c r="BH144" s="142">
        <f t="shared" si="7"/>
        <v>0</v>
      </c>
      <c r="BI144" s="142">
        <f t="shared" si="8"/>
        <v>0</v>
      </c>
      <c r="BJ144" s="13" t="s">
        <v>87</v>
      </c>
      <c r="BK144" s="142">
        <f t="shared" si="9"/>
        <v>0</v>
      </c>
      <c r="BL144" s="13" t="s">
        <v>148</v>
      </c>
      <c r="BM144" s="141" t="s">
        <v>169</v>
      </c>
    </row>
    <row r="145" spans="2:65" s="1" customFormat="1" ht="62.65" customHeight="1">
      <c r="B145" s="28"/>
      <c r="C145" s="129" t="s">
        <v>170</v>
      </c>
      <c r="D145" s="129" t="s">
        <v>144</v>
      </c>
      <c r="E145" s="130" t="s">
        <v>171</v>
      </c>
      <c r="F145" s="131" t="s">
        <v>172</v>
      </c>
      <c r="G145" s="132" t="s">
        <v>164</v>
      </c>
      <c r="H145" s="133">
        <v>11.887</v>
      </c>
      <c r="I145" s="134"/>
      <c r="J145" s="135">
        <f t="shared" si="0"/>
        <v>0</v>
      </c>
      <c r="K145" s="136"/>
      <c r="L145" s="28"/>
      <c r="M145" s="137" t="s">
        <v>1</v>
      </c>
      <c r="N145" s="138" t="s">
        <v>44</v>
      </c>
      <c r="P145" s="139">
        <f t="shared" si="1"/>
        <v>0</v>
      </c>
      <c r="Q145" s="139">
        <v>0</v>
      </c>
      <c r="R145" s="139">
        <f t="shared" si="2"/>
        <v>0</v>
      </c>
      <c r="S145" s="139">
        <v>0</v>
      </c>
      <c r="T145" s="140">
        <f t="shared" si="3"/>
        <v>0</v>
      </c>
      <c r="AR145" s="141" t="s">
        <v>148</v>
      </c>
      <c r="AT145" s="141" t="s">
        <v>144</v>
      </c>
      <c r="AU145" s="141" t="s">
        <v>89</v>
      </c>
      <c r="AY145" s="13" t="s">
        <v>142</v>
      </c>
      <c r="BE145" s="142">
        <f t="shared" si="4"/>
        <v>0</v>
      </c>
      <c r="BF145" s="142">
        <f t="shared" si="5"/>
        <v>0</v>
      </c>
      <c r="BG145" s="142">
        <f t="shared" si="6"/>
        <v>0</v>
      </c>
      <c r="BH145" s="142">
        <f t="shared" si="7"/>
        <v>0</v>
      </c>
      <c r="BI145" s="142">
        <f t="shared" si="8"/>
        <v>0</v>
      </c>
      <c r="BJ145" s="13" t="s">
        <v>87</v>
      </c>
      <c r="BK145" s="142">
        <f t="shared" si="9"/>
        <v>0</v>
      </c>
      <c r="BL145" s="13" t="s">
        <v>148</v>
      </c>
      <c r="BM145" s="141" t="s">
        <v>173</v>
      </c>
    </row>
    <row r="146" spans="2:65" s="1" customFormat="1" ht="37.9" customHeight="1">
      <c r="B146" s="28"/>
      <c r="C146" s="129" t="s">
        <v>174</v>
      </c>
      <c r="D146" s="129" t="s">
        <v>144</v>
      </c>
      <c r="E146" s="130" t="s">
        <v>175</v>
      </c>
      <c r="F146" s="131" t="s">
        <v>176</v>
      </c>
      <c r="G146" s="132" t="s">
        <v>164</v>
      </c>
      <c r="H146" s="133">
        <v>11.887</v>
      </c>
      <c r="I146" s="134"/>
      <c r="J146" s="135">
        <f t="shared" si="0"/>
        <v>0</v>
      </c>
      <c r="K146" s="136"/>
      <c r="L146" s="28"/>
      <c r="M146" s="137" t="s">
        <v>1</v>
      </c>
      <c r="N146" s="138" t="s">
        <v>44</v>
      </c>
      <c r="P146" s="139">
        <f t="shared" si="1"/>
        <v>0</v>
      </c>
      <c r="Q146" s="139">
        <v>0</v>
      </c>
      <c r="R146" s="139">
        <f t="shared" si="2"/>
        <v>0</v>
      </c>
      <c r="S146" s="139">
        <v>0</v>
      </c>
      <c r="T146" s="140">
        <f t="shared" si="3"/>
        <v>0</v>
      </c>
      <c r="AR146" s="141" t="s">
        <v>148</v>
      </c>
      <c r="AT146" s="141" t="s">
        <v>144</v>
      </c>
      <c r="AU146" s="141" t="s">
        <v>89</v>
      </c>
      <c r="AY146" s="13" t="s">
        <v>142</v>
      </c>
      <c r="BE146" s="142">
        <f t="shared" si="4"/>
        <v>0</v>
      </c>
      <c r="BF146" s="142">
        <f t="shared" si="5"/>
        <v>0</v>
      </c>
      <c r="BG146" s="142">
        <f t="shared" si="6"/>
        <v>0</v>
      </c>
      <c r="BH146" s="142">
        <f t="shared" si="7"/>
        <v>0</v>
      </c>
      <c r="BI146" s="142">
        <f t="shared" si="8"/>
        <v>0</v>
      </c>
      <c r="BJ146" s="13" t="s">
        <v>87</v>
      </c>
      <c r="BK146" s="142">
        <f t="shared" si="9"/>
        <v>0</v>
      </c>
      <c r="BL146" s="13" t="s">
        <v>148</v>
      </c>
      <c r="BM146" s="141" t="s">
        <v>177</v>
      </c>
    </row>
    <row r="147" spans="2:65" s="1" customFormat="1" ht="44.25" customHeight="1">
      <c r="B147" s="28"/>
      <c r="C147" s="129" t="s">
        <v>178</v>
      </c>
      <c r="D147" s="129" t="s">
        <v>144</v>
      </c>
      <c r="E147" s="130" t="s">
        <v>179</v>
      </c>
      <c r="F147" s="131" t="s">
        <v>180</v>
      </c>
      <c r="G147" s="132" t="s">
        <v>181</v>
      </c>
      <c r="H147" s="133">
        <v>21.396999999999998</v>
      </c>
      <c r="I147" s="134"/>
      <c r="J147" s="135">
        <f t="shared" si="0"/>
        <v>0</v>
      </c>
      <c r="K147" s="136"/>
      <c r="L147" s="28"/>
      <c r="M147" s="137" t="s">
        <v>1</v>
      </c>
      <c r="N147" s="138" t="s">
        <v>44</v>
      </c>
      <c r="P147" s="139">
        <f t="shared" si="1"/>
        <v>0</v>
      </c>
      <c r="Q147" s="139">
        <v>0</v>
      </c>
      <c r="R147" s="139">
        <f t="shared" si="2"/>
        <v>0</v>
      </c>
      <c r="S147" s="139">
        <v>0</v>
      </c>
      <c r="T147" s="140">
        <f t="shared" si="3"/>
        <v>0</v>
      </c>
      <c r="AR147" s="141" t="s">
        <v>148</v>
      </c>
      <c r="AT147" s="141" t="s">
        <v>144</v>
      </c>
      <c r="AU147" s="141" t="s">
        <v>89</v>
      </c>
      <c r="AY147" s="13" t="s">
        <v>142</v>
      </c>
      <c r="BE147" s="142">
        <f t="shared" si="4"/>
        <v>0</v>
      </c>
      <c r="BF147" s="142">
        <f t="shared" si="5"/>
        <v>0</v>
      </c>
      <c r="BG147" s="142">
        <f t="shared" si="6"/>
        <v>0</v>
      </c>
      <c r="BH147" s="142">
        <f t="shared" si="7"/>
        <v>0</v>
      </c>
      <c r="BI147" s="142">
        <f t="shared" si="8"/>
        <v>0</v>
      </c>
      <c r="BJ147" s="13" t="s">
        <v>87</v>
      </c>
      <c r="BK147" s="142">
        <f t="shared" si="9"/>
        <v>0</v>
      </c>
      <c r="BL147" s="13" t="s">
        <v>148</v>
      </c>
      <c r="BM147" s="141" t="s">
        <v>182</v>
      </c>
    </row>
    <row r="148" spans="2:65" s="1" customFormat="1" ht="44.25" customHeight="1">
      <c r="B148" s="28"/>
      <c r="C148" s="129" t="s">
        <v>183</v>
      </c>
      <c r="D148" s="129" t="s">
        <v>144</v>
      </c>
      <c r="E148" s="130" t="s">
        <v>184</v>
      </c>
      <c r="F148" s="131" t="s">
        <v>185</v>
      </c>
      <c r="G148" s="132" t="s">
        <v>164</v>
      </c>
      <c r="H148" s="133">
        <v>0.378</v>
      </c>
      <c r="I148" s="134"/>
      <c r="J148" s="135">
        <f t="shared" si="0"/>
        <v>0</v>
      </c>
      <c r="K148" s="136"/>
      <c r="L148" s="28"/>
      <c r="M148" s="137" t="s">
        <v>1</v>
      </c>
      <c r="N148" s="138" t="s">
        <v>44</v>
      </c>
      <c r="P148" s="139">
        <f t="shared" si="1"/>
        <v>0</v>
      </c>
      <c r="Q148" s="139">
        <v>0</v>
      </c>
      <c r="R148" s="139">
        <f t="shared" si="2"/>
        <v>0</v>
      </c>
      <c r="S148" s="139">
        <v>0</v>
      </c>
      <c r="T148" s="140">
        <f t="shared" si="3"/>
        <v>0</v>
      </c>
      <c r="AR148" s="141" t="s">
        <v>148</v>
      </c>
      <c r="AT148" s="141" t="s">
        <v>144</v>
      </c>
      <c r="AU148" s="141" t="s">
        <v>89</v>
      </c>
      <c r="AY148" s="13" t="s">
        <v>142</v>
      </c>
      <c r="BE148" s="142">
        <f t="shared" si="4"/>
        <v>0</v>
      </c>
      <c r="BF148" s="142">
        <f t="shared" si="5"/>
        <v>0</v>
      </c>
      <c r="BG148" s="142">
        <f t="shared" si="6"/>
        <v>0</v>
      </c>
      <c r="BH148" s="142">
        <f t="shared" si="7"/>
        <v>0</v>
      </c>
      <c r="BI148" s="142">
        <f t="shared" si="8"/>
        <v>0</v>
      </c>
      <c r="BJ148" s="13" t="s">
        <v>87</v>
      </c>
      <c r="BK148" s="142">
        <f t="shared" si="9"/>
        <v>0</v>
      </c>
      <c r="BL148" s="13" t="s">
        <v>148</v>
      </c>
      <c r="BM148" s="141" t="s">
        <v>186</v>
      </c>
    </row>
    <row r="149" spans="2:65" s="11" customFormat="1" ht="22.9" customHeight="1">
      <c r="B149" s="117"/>
      <c r="D149" s="118" t="s">
        <v>78</v>
      </c>
      <c r="E149" s="127" t="s">
        <v>153</v>
      </c>
      <c r="F149" s="127" t="s">
        <v>187</v>
      </c>
      <c r="I149" s="120"/>
      <c r="J149" s="128">
        <f>BK149</f>
        <v>0</v>
      </c>
      <c r="L149" s="117"/>
      <c r="M149" s="122"/>
      <c r="P149" s="123">
        <f>SUM(P150:P151)</f>
        <v>0</v>
      </c>
      <c r="R149" s="123">
        <f>SUM(R150:R151)</f>
        <v>0.1161365</v>
      </c>
      <c r="T149" s="124">
        <f>SUM(T150:T151)</f>
        <v>0</v>
      </c>
      <c r="AR149" s="118" t="s">
        <v>87</v>
      </c>
      <c r="AT149" s="125" t="s">
        <v>78</v>
      </c>
      <c r="AU149" s="125" t="s">
        <v>87</v>
      </c>
      <c r="AY149" s="118" t="s">
        <v>142</v>
      </c>
      <c r="BK149" s="126">
        <f>SUM(BK150:BK151)</f>
        <v>0</v>
      </c>
    </row>
    <row r="150" spans="2:65" s="1" customFormat="1" ht="44.25" customHeight="1">
      <c r="B150" s="28"/>
      <c r="C150" s="129" t="s">
        <v>188</v>
      </c>
      <c r="D150" s="129" t="s">
        <v>144</v>
      </c>
      <c r="E150" s="130" t="s">
        <v>189</v>
      </c>
      <c r="F150" s="131" t="s">
        <v>190</v>
      </c>
      <c r="G150" s="132" t="s">
        <v>147</v>
      </c>
      <c r="H150" s="133">
        <v>0.45</v>
      </c>
      <c r="I150" s="134"/>
      <c r="J150" s="135">
        <f>ROUND(I150*H150,2)</f>
        <v>0</v>
      </c>
      <c r="K150" s="136"/>
      <c r="L150" s="28"/>
      <c r="M150" s="137" t="s">
        <v>1</v>
      </c>
      <c r="N150" s="138" t="s">
        <v>44</v>
      </c>
      <c r="P150" s="139">
        <f>O150*H150</f>
        <v>0</v>
      </c>
      <c r="Q150" s="139">
        <v>0.25720999999999999</v>
      </c>
      <c r="R150" s="139">
        <f>Q150*H150</f>
        <v>0.1157445</v>
      </c>
      <c r="S150" s="139">
        <v>0</v>
      </c>
      <c r="T150" s="140">
        <f>S150*H150</f>
        <v>0</v>
      </c>
      <c r="AR150" s="141" t="s">
        <v>148</v>
      </c>
      <c r="AT150" s="141" t="s">
        <v>144</v>
      </c>
      <c r="AU150" s="141" t="s">
        <v>89</v>
      </c>
      <c r="AY150" s="13" t="s">
        <v>142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3" t="s">
        <v>87</v>
      </c>
      <c r="BK150" s="142">
        <f>ROUND(I150*H150,2)</f>
        <v>0</v>
      </c>
      <c r="BL150" s="13" t="s">
        <v>148</v>
      </c>
      <c r="BM150" s="141" t="s">
        <v>191</v>
      </c>
    </row>
    <row r="151" spans="2:65" s="1" customFormat="1" ht="24.2" customHeight="1">
      <c r="B151" s="28"/>
      <c r="C151" s="129" t="s">
        <v>192</v>
      </c>
      <c r="D151" s="129" t="s">
        <v>144</v>
      </c>
      <c r="E151" s="130" t="s">
        <v>193</v>
      </c>
      <c r="F151" s="131" t="s">
        <v>194</v>
      </c>
      <c r="G151" s="132" t="s">
        <v>159</v>
      </c>
      <c r="H151" s="133">
        <v>2</v>
      </c>
      <c r="I151" s="134"/>
      <c r="J151" s="135">
        <f>ROUND(I151*H151,2)</f>
        <v>0</v>
      </c>
      <c r="K151" s="136"/>
      <c r="L151" s="28"/>
      <c r="M151" s="137" t="s">
        <v>1</v>
      </c>
      <c r="N151" s="138" t="s">
        <v>44</v>
      </c>
      <c r="P151" s="139">
        <f>O151*H151</f>
        <v>0</v>
      </c>
      <c r="Q151" s="139">
        <v>1.9599999999999999E-4</v>
      </c>
      <c r="R151" s="139">
        <f>Q151*H151</f>
        <v>3.9199999999999999E-4</v>
      </c>
      <c r="S151" s="139">
        <v>0</v>
      </c>
      <c r="T151" s="140">
        <f>S151*H151</f>
        <v>0</v>
      </c>
      <c r="AR151" s="141" t="s">
        <v>148</v>
      </c>
      <c r="AT151" s="141" t="s">
        <v>144</v>
      </c>
      <c r="AU151" s="141" t="s">
        <v>89</v>
      </c>
      <c r="AY151" s="13" t="s">
        <v>142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3" t="s">
        <v>87</v>
      </c>
      <c r="BK151" s="142">
        <f>ROUND(I151*H151,2)</f>
        <v>0</v>
      </c>
      <c r="BL151" s="13" t="s">
        <v>148</v>
      </c>
      <c r="BM151" s="141" t="s">
        <v>195</v>
      </c>
    </row>
    <row r="152" spans="2:65" s="11" customFormat="1" ht="22.9" customHeight="1">
      <c r="B152" s="117"/>
      <c r="D152" s="118" t="s">
        <v>78</v>
      </c>
      <c r="E152" s="127" t="s">
        <v>161</v>
      </c>
      <c r="F152" s="127" t="s">
        <v>196</v>
      </c>
      <c r="I152" s="120"/>
      <c r="J152" s="128">
        <f>BK152</f>
        <v>0</v>
      </c>
      <c r="L152" s="117"/>
      <c r="M152" s="122"/>
      <c r="P152" s="123">
        <f>SUM(P153:P157)</f>
        <v>0</v>
      </c>
      <c r="R152" s="123">
        <f>SUM(R153:R157)</f>
        <v>41.543544400000002</v>
      </c>
      <c r="T152" s="124">
        <f>SUM(T153:T157)</f>
        <v>0</v>
      </c>
      <c r="AR152" s="118" t="s">
        <v>87</v>
      </c>
      <c r="AT152" s="125" t="s">
        <v>78</v>
      </c>
      <c r="AU152" s="125" t="s">
        <v>87</v>
      </c>
      <c r="AY152" s="118" t="s">
        <v>142</v>
      </c>
      <c r="BK152" s="126">
        <f>SUM(BK153:BK157)</f>
        <v>0</v>
      </c>
    </row>
    <row r="153" spans="2:65" s="1" customFormat="1" ht="37.9" customHeight="1">
      <c r="B153" s="28"/>
      <c r="C153" s="129" t="s">
        <v>197</v>
      </c>
      <c r="D153" s="129" t="s">
        <v>144</v>
      </c>
      <c r="E153" s="130" t="s">
        <v>198</v>
      </c>
      <c r="F153" s="131" t="s">
        <v>199</v>
      </c>
      <c r="G153" s="132" t="s">
        <v>147</v>
      </c>
      <c r="H153" s="133">
        <v>38.44</v>
      </c>
      <c r="I153" s="134"/>
      <c r="J153" s="135">
        <f>ROUND(I153*H153,2)</f>
        <v>0</v>
      </c>
      <c r="K153" s="136"/>
      <c r="L153" s="28"/>
      <c r="M153" s="137" t="s">
        <v>1</v>
      </c>
      <c r="N153" s="138" t="s">
        <v>44</v>
      </c>
      <c r="P153" s="139">
        <f>O153*H153</f>
        <v>0</v>
      </c>
      <c r="Q153" s="139">
        <v>0.115</v>
      </c>
      <c r="R153" s="139">
        <f>Q153*H153</f>
        <v>4.4206000000000003</v>
      </c>
      <c r="S153" s="139">
        <v>0</v>
      </c>
      <c r="T153" s="140">
        <f>S153*H153</f>
        <v>0</v>
      </c>
      <c r="AR153" s="141" t="s">
        <v>148</v>
      </c>
      <c r="AT153" s="141" t="s">
        <v>144</v>
      </c>
      <c r="AU153" s="141" t="s">
        <v>89</v>
      </c>
      <c r="AY153" s="13" t="s">
        <v>142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3" t="s">
        <v>87</v>
      </c>
      <c r="BK153" s="142">
        <f>ROUND(I153*H153,2)</f>
        <v>0</v>
      </c>
      <c r="BL153" s="13" t="s">
        <v>148</v>
      </c>
      <c r="BM153" s="141" t="s">
        <v>200</v>
      </c>
    </row>
    <row r="154" spans="2:65" s="1" customFormat="1" ht="37.9" customHeight="1">
      <c r="B154" s="28"/>
      <c r="C154" s="129" t="s">
        <v>201</v>
      </c>
      <c r="D154" s="129" t="s">
        <v>144</v>
      </c>
      <c r="E154" s="130" t="s">
        <v>202</v>
      </c>
      <c r="F154" s="131" t="s">
        <v>203</v>
      </c>
      <c r="G154" s="132" t="s">
        <v>147</v>
      </c>
      <c r="H154" s="133">
        <v>38.44</v>
      </c>
      <c r="I154" s="134"/>
      <c r="J154" s="135">
        <f>ROUND(I154*H154,2)</f>
        <v>0</v>
      </c>
      <c r="K154" s="136"/>
      <c r="L154" s="28"/>
      <c r="M154" s="137" t="s">
        <v>1</v>
      </c>
      <c r="N154" s="138" t="s">
        <v>44</v>
      </c>
      <c r="P154" s="139">
        <f>O154*H154</f>
        <v>0</v>
      </c>
      <c r="Q154" s="139">
        <v>0.53186</v>
      </c>
      <c r="R154" s="139">
        <f>Q154*H154</f>
        <v>20.4446984</v>
      </c>
      <c r="S154" s="139">
        <v>0</v>
      </c>
      <c r="T154" s="140">
        <f>S154*H154</f>
        <v>0</v>
      </c>
      <c r="AR154" s="141" t="s">
        <v>148</v>
      </c>
      <c r="AT154" s="141" t="s">
        <v>144</v>
      </c>
      <c r="AU154" s="141" t="s">
        <v>89</v>
      </c>
      <c r="AY154" s="13" t="s">
        <v>142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3" t="s">
        <v>87</v>
      </c>
      <c r="BK154" s="142">
        <f>ROUND(I154*H154,2)</f>
        <v>0</v>
      </c>
      <c r="BL154" s="13" t="s">
        <v>148</v>
      </c>
      <c r="BM154" s="141" t="s">
        <v>204</v>
      </c>
    </row>
    <row r="155" spans="2:65" s="1" customFormat="1" ht="55.5" customHeight="1">
      <c r="B155" s="28"/>
      <c r="C155" s="129" t="s">
        <v>8</v>
      </c>
      <c r="D155" s="129" t="s">
        <v>144</v>
      </c>
      <c r="E155" s="130" t="s">
        <v>205</v>
      </c>
      <c r="F155" s="131" t="s">
        <v>206</v>
      </c>
      <c r="G155" s="132" t="s">
        <v>147</v>
      </c>
      <c r="H155" s="133">
        <v>38.44</v>
      </c>
      <c r="I155" s="134"/>
      <c r="J155" s="135">
        <f>ROUND(I155*H155,2)</f>
        <v>0</v>
      </c>
      <c r="K155" s="136"/>
      <c r="L155" s="28"/>
      <c r="M155" s="137" t="s">
        <v>1</v>
      </c>
      <c r="N155" s="138" t="s">
        <v>44</v>
      </c>
      <c r="P155" s="139">
        <f>O155*H155</f>
        <v>0</v>
      </c>
      <c r="Q155" s="139">
        <v>0.1837</v>
      </c>
      <c r="R155" s="139">
        <f>Q155*H155</f>
        <v>7.0614279999999994</v>
      </c>
      <c r="S155" s="139">
        <v>0</v>
      </c>
      <c r="T155" s="140">
        <f>S155*H155</f>
        <v>0</v>
      </c>
      <c r="AR155" s="141" t="s">
        <v>148</v>
      </c>
      <c r="AT155" s="141" t="s">
        <v>144</v>
      </c>
      <c r="AU155" s="141" t="s">
        <v>89</v>
      </c>
      <c r="AY155" s="13" t="s">
        <v>142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3" t="s">
        <v>87</v>
      </c>
      <c r="BK155" s="142">
        <f>ROUND(I155*H155,2)</f>
        <v>0</v>
      </c>
      <c r="BL155" s="13" t="s">
        <v>148</v>
      </c>
      <c r="BM155" s="141" t="s">
        <v>207</v>
      </c>
    </row>
    <row r="156" spans="2:65" s="1" customFormat="1" ht="55.5" customHeight="1">
      <c r="B156" s="28"/>
      <c r="C156" s="129" t="s">
        <v>208</v>
      </c>
      <c r="D156" s="129" t="s">
        <v>144</v>
      </c>
      <c r="E156" s="130" t="s">
        <v>209</v>
      </c>
      <c r="F156" s="131" t="s">
        <v>210</v>
      </c>
      <c r="G156" s="132" t="s">
        <v>147</v>
      </c>
      <c r="H156" s="133">
        <v>1.425</v>
      </c>
      <c r="I156" s="134"/>
      <c r="J156" s="135">
        <f>ROUND(I156*H156,2)</f>
        <v>0</v>
      </c>
      <c r="K156" s="136"/>
      <c r="L156" s="28"/>
      <c r="M156" s="137" t="s">
        <v>1</v>
      </c>
      <c r="N156" s="138" t="s">
        <v>44</v>
      </c>
      <c r="P156" s="139">
        <f>O156*H156</f>
        <v>0</v>
      </c>
      <c r="Q156" s="139">
        <v>0.19536000000000001</v>
      </c>
      <c r="R156" s="139">
        <f>Q156*H156</f>
        <v>0.27838800000000002</v>
      </c>
      <c r="S156" s="139">
        <v>0</v>
      </c>
      <c r="T156" s="140">
        <f>S156*H156</f>
        <v>0</v>
      </c>
      <c r="AR156" s="141" t="s">
        <v>148</v>
      </c>
      <c r="AT156" s="141" t="s">
        <v>144</v>
      </c>
      <c r="AU156" s="141" t="s">
        <v>89</v>
      </c>
      <c r="AY156" s="13" t="s">
        <v>142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3" t="s">
        <v>87</v>
      </c>
      <c r="BK156" s="142">
        <f>ROUND(I156*H156,2)</f>
        <v>0</v>
      </c>
      <c r="BL156" s="13" t="s">
        <v>148</v>
      </c>
      <c r="BM156" s="141" t="s">
        <v>211</v>
      </c>
    </row>
    <row r="157" spans="2:65" s="1" customFormat="1" ht="16.5" customHeight="1">
      <c r="B157" s="28"/>
      <c r="C157" s="143" t="s">
        <v>212</v>
      </c>
      <c r="D157" s="143" t="s">
        <v>213</v>
      </c>
      <c r="E157" s="144" t="s">
        <v>214</v>
      </c>
      <c r="F157" s="145" t="s">
        <v>215</v>
      </c>
      <c r="G157" s="146" t="s">
        <v>147</v>
      </c>
      <c r="H157" s="147">
        <v>42.064999999999998</v>
      </c>
      <c r="I157" s="148"/>
      <c r="J157" s="149">
        <f>ROUND(I157*H157,2)</f>
        <v>0</v>
      </c>
      <c r="K157" s="150"/>
      <c r="L157" s="151"/>
      <c r="M157" s="152" t="s">
        <v>1</v>
      </c>
      <c r="N157" s="153" t="s">
        <v>44</v>
      </c>
      <c r="P157" s="139">
        <f>O157*H157</f>
        <v>0</v>
      </c>
      <c r="Q157" s="139">
        <v>0.222</v>
      </c>
      <c r="R157" s="139">
        <f>Q157*H157</f>
        <v>9.3384299999999989</v>
      </c>
      <c r="S157" s="139">
        <v>0</v>
      </c>
      <c r="T157" s="140">
        <f>S157*H157</f>
        <v>0</v>
      </c>
      <c r="AR157" s="141" t="s">
        <v>174</v>
      </c>
      <c r="AT157" s="141" t="s">
        <v>213</v>
      </c>
      <c r="AU157" s="141" t="s">
        <v>89</v>
      </c>
      <c r="AY157" s="13" t="s">
        <v>142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3" t="s">
        <v>87</v>
      </c>
      <c r="BK157" s="142">
        <f>ROUND(I157*H157,2)</f>
        <v>0</v>
      </c>
      <c r="BL157" s="13" t="s">
        <v>148</v>
      </c>
      <c r="BM157" s="141" t="s">
        <v>216</v>
      </c>
    </row>
    <row r="158" spans="2:65" s="11" customFormat="1" ht="22.9" customHeight="1">
      <c r="B158" s="117"/>
      <c r="D158" s="118" t="s">
        <v>78</v>
      </c>
      <c r="E158" s="127" t="s">
        <v>166</v>
      </c>
      <c r="F158" s="127" t="s">
        <v>217</v>
      </c>
      <c r="I158" s="120"/>
      <c r="J158" s="128">
        <f>BK158</f>
        <v>0</v>
      </c>
      <c r="L158" s="117"/>
      <c r="M158" s="122"/>
      <c r="P158" s="123">
        <f>SUM(P159:P169)</f>
        <v>0</v>
      </c>
      <c r="R158" s="123">
        <f>SUM(R159:R169)</f>
        <v>0.31586973999999995</v>
      </c>
      <c r="T158" s="124">
        <f>SUM(T159:T169)</f>
        <v>0</v>
      </c>
      <c r="AR158" s="118" t="s">
        <v>87</v>
      </c>
      <c r="AT158" s="125" t="s">
        <v>78</v>
      </c>
      <c r="AU158" s="125" t="s">
        <v>87</v>
      </c>
      <c r="AY158" s="118" t="s">
        <v>142</v>
      </c>
      <c r="BK158" s="126">
        <f>SUM(BK159:BK169)</f>
        <v>0</v>
      </c>
    </row>
    <row r="159" spans="2:65" s="1" customFormat="1" ht="24.2" customHeight="1">
      <c r="B159" s="28"/>
      <c r="C159" s="129" t="s">
        <v>218</v>
      </c>
      <c r="D159" s="129" t="s">
        <v>144</v>
      </c>
      <c r="E159" s="130" t="s">
        <v>219</v>
      </c>
      <c r="F159" s="131" t="s">
        <v>220</v>
      </c>
      <c r="G159" s="132" t="s">
        <v>147</v>
      </c>
      <c r="H159" s="133">
        <v>0.76</v>
      </c>
      <c r="I159" s="134"/>
      <c r="J159" s="135">
        <f t="shared" ref="J159:J169" si="10">ROUND(I159*H159,2)</f>
        <v>0</v>
      </c>
      <c r="K159" s="136"/>
      <c r="L159" s="28"/>
      <c r="M159" s="137" t="s">
        <v>1</v>
      </c>
      <c r="N159" s="138" t="s">
        <v>44</v>
      </c>
      <c r="P159" s="139">
        <f t="shared" ref="P159:P169" si="11">O159*H159</f>
        <v>0</v>
      </c>
      <c r="Q159" s="139">
        <v>2.63E-4</v>
      </c>
      <c r="R159" s="139">
        <f t="shared" ref="R159:R169" si="12">Q159*H159</f>
        <v>1.9987999999999999E-4</v>
      </c>
      <c r="S159" s="139">
        <v>0</v>
      </c>
      <c r="T159" s="140">
        <f t="shared" ref="T159:T169" si="13">S159*H159</f>
        <v>0</v>
      </c>
      <c r="AR159" s="141" t="s">
        <v>148</v>
      </c>
      <c r="AT159" s="141" t="s">
        <v>144</v>
      </c>
      <c r="AU159" s="141" t="s">
        <v>89</v>
      </c>
      <c r="AY159" s="13" t="s">
        <v>142</v>
      </c>
      <c r="BE159" s="142">
        <f t="shared" ref="BE159:BE169" si="14">IF(N159="základní",J159,0)</f>
        <v>0</v>
      </c>
      <c r="BF159" s="142">
        <f t="shared" ref="BF159:BF169" si="15">IF(N159="snížená",J159,0)</f>
        <v>0</v>
      </c>
      <c r="BG159" s="142">
        <f t="shared" ref="BG159:BG169" si="16">IF(N159="zákl. přenesená",J159,0)</f>
        <v>0</v>
      </c>
      <c r="BH159" s="142">
        <f t="shared" ref="BH159:BH169" si="17">IF(N159="sníž. přenesená",J159,0)</f>
        <v>0</v>
      </c>
      <c r="BI159" s="142">
        <f t="shared" ref="BI159:BI169" si="18">IF(N159="nulová",J159,0)</f>
        <v>0</v>
      </c>
      <c r="BJ159" s="13" t="s">
        <v>87</v>
      </c>
      <c r="BK159" s="142">
        <f t="shared" ref="BK159:BK169" si="19">ROUND(I159*H159,2)</f>
        <v>0</v>
      </c>
      <c r="BL159" s="13" t="s">
        <v>148</v>
      </c>
      <c r="BM159" s="141" t="s">
        <v>221</v>
      </c>
    </row>
    <row r="160" spans="2:65" s="1" customFormat="1" ht="44.25" customHeight="1">
      <c r="B160" s="28"/>
      <c r="C160" s="129" t="s">
        <v>222</v>
      </c>
      <c r="D160" s="129" t="s">
        <v>144</v>
      </c>
      <c r="E160" s="130" t="s">
        <v>223</v>
      </c>
      <c r="F160" s="131" t="s">
        <v>224</v>
      </c>
      <c r="G160" s="132" t="s">
        <v>147</v>
      </c>
      <c r="H160" s="133">
        <v>0.76</v>
      </c>
      <c r="I160" s="134"/>
      <c r="J160" s="135">
        <f t="shared" si="10"/>
        <v>0</v>
      </c>
      <c r="K160" s="136"/>
      <c r="L160" s="28"/>
      <c r="M160" s="137" t="s">
        <v>1</v>
      </c>
      <c r="N160" s="138" t="s">
        <v>44</v>
      </c>
      <c r="P160" s="139">
        <f t="shared" si="11"/>
        <v>0</v>
      </c>
      <c r="Q160" s="139">
        <v>1.8380000000000001E-2</v>
      </c>
      <c r="R160" s="139">
        <f t="shared" si="12"/>
        <v>1.39688E-2</v>
      </c>
      <c r="S160" s="139">
        <v>0</v>
      </c>
      <c r="T160" s="140">
        <f t="shared" si="13"/>
        <v>0</v>
      </c>
      <c r="AR160" s="141" t="s">
        <v>148</v>
      </c>
      <c r="AT160" s="141" t="s">
        <v>144</v>
      </c>
      <c r="AU160" s="141" t="s">
        <v>89</v>
      </c>
      <c r="AY160" s="13" t="s">
        <v>142</v>
      </c>
      <c r="BE160" s="142">
        <f t="shared" si="14"/>
        <v>0</v>
      </c>
      <c r="BF160" s="142">
        <f t="shared" si="15"/>
        <v>0</v>
      </c>
      <c r="BG160" s="142">
        <f t="shared" si="16"/>
        <v>0</v>
      </c>
      <c r="BH160" s="142">
        <f t="shared" si="17"/>
        <v>0</v>
      </c>
      <c r="BI160" s="142">
        <f t="shared" si="18"/>
        <v>0</v>
      </c>
      <c r="BJ160" s="13" t="s">
        <v>87</v>
      </c>
      <c r="BK160" s="142">
        <f t="shared" si="19"/>
        <v>0</v>
      </c>
      <c r="BL160" s="13" t="s">
        <v>148</v>
      </c>
      <c r="BM160" s="141" t="s">
        <v>225</v>
      </c>
    </row>
    <row r="161" spans="2:65" s="1" customFormat="1" ht="44.25" customHeight="1">
      <c r="B161" s="28"/>
      <c r="C161" s="129" t="s">
        <v>226</v>
      </c>
      <c r="D161" s="129" t="s">
        <v>144</v>
      </c>
      <c r="E161" s="130" t="s">
        <v>227</v>
      </c>
      <c r="F161" s="131" t="s">
        <v>228</v>
      </c>
      <c r="G161" s="132" t="s">
        <v>147</v>
      </c>
      <c r="H161" s="133">
        <v>4.5599999999999996</v>
      </c>
      <c r="I161" s="134"/>
      <c r="J161" s="135">
        <f t="shared" si="10"/>
        <v>0</v>
      </c>
      <c r="K161" s="136"/>
      <c r="L161" s="28"/>
      <c r="M161" s="137" t="s">
        <v>1</v>
      </c>
      <c r="N161" s="138" t="s">
        <v>44</v>
      </c>
      <c r="P161" s="139">
        <f t="shared" si="11"/>
        <v>0</v>
      </c>
      <c r="Q161" s="139">
        <v>7.9000000000000008E-3</v>
      </c>
      <c r="R161" s="139">
        <f t="shared" si="12"/>
        <v>3.6024E-2</v>
      </c>
      <c r="S161" s="139">
        <v>0</v>
      </c>
      <c r="T161" s="140">
        <f t="shared" si="13"/>
        <v>0</v>
      </c>
      <c r="AR161" s="141" t="s">
        <v>148</v>
      </c>
      <c r="AT161" s="141" t="s">
        <v>144</v>
      </c>
      <c r="AU161" s="141" t="s">
        <v>89</v>
      </c>
      <c r="AY161" s="13" t="s">
        <v>142</v>
      </c>
      <c r="BE161" s="142">
        <f t="shared" si="14"/>
        <v>0</v>
      </c>
      <c r="BF161" s="142">
        <f t="shared" si="15"/>
        <v>0</v>
      </c>
      <c r="BG161" s="142">
        <f t="shared" si="16"/>
        <v>0</v>
      </c>
      <c r="BH161" s="142">
        <f t="shared" si="17"/>
        <v>0</v>
      </c>
      <c r="BI161" s="142">
        <f t="shared" si="18"/>
        <v>0</v>
      </c>
      <c r="BJ161" s="13" t="s">
        <v>87</v>
      </c>
      <c r="BK161" s="142">
        <f t="shared" si="19"/>
        <v>0</v>
      </c>
      <c r="BL161" s="13" t="s">
        <v>148</v>
      </c>
      <c r="BM161" s="141" t="s">
        <v>229</v>
      </c>
    </row>
    <row r="162" spans="2:65" s="1" customFormat="1" ht="66.75" customHeight="1">
      <c r="B162" s="28"/>
      <c r="C162" s="129" t="s">
        <v>7</v>
      </c>
      <c r="D162" s="129" t="s">
        <v>144</v>
      </c>
      <c r="E162" s="130" t="s">
        <v>230</v>
      </c>
      <c r="F162" s="131" t="s">
        <v>231</v>
      </c>
      <c r="G162" s="132" t="s">
        <v>147</v>
      </c>
      <c r="H162" s="133">
        <v>1</v>
      </c>
      <c r="I162" s="134"/>
      <c r="J162" s="135">
        <f t="shared" si="10"/>
        <v>0</v>
      </c>
      <c r="K162" s="136"/>
      <c r="L162" s="28"/>
      <c r="M162" s="137" t="s">
        <v>1</v>
      </c>
      <c r="N162" s="138" t="s">
        <v>44</v>
      </c>
      <c r="P162" s="139">
        <f t="shared" si="11"/>
        <v>0</v>
      </c>
      <c r="Q162" s="139">
        <v>8.51616E-3</v>
      </c>
      <c r="R162" s="139">
        <f t="shared" si="12"/>
        <v>8.51616E-3</v>
      </c>
      <c r="S162" s="139">
        <v>0</v>
      </c>
      <c r="T162" s="140">
        <f t="shared" si="13"/>
        <v>0</v>
      </c>
      <c r="AR162" s="141" t="s">
        <v>148</v>
      </c>
      <c r="AT162" s="141" t="s">
        <v>144</v>
      </c>
      <c r="AU162" s="141" t="s">
        <v>89</v>
      </c>
      <c r="AY162" s="13" t="s">
        <v>142</v>
      </c>
      <c r="BE162" s="142">
        <f t="shared" si="14"/>
        <v>0</v>
      </c>
      <c r="BF162" s="142">
        <f t="shared" si="15"/>
        <v>0</v>
      </c>
      <c r="BG162" s="142">
        <f t="shared" si="16"/>
        <v>0</v>
      </c>
      <c r="BH162" s="142">
        <f t="shared" si="17"/>
        <v>0</v>
      </c>
      <c r="BI162" s="142">
        <f t="shared" si="18"/>
        <v>0</v>
      </c>
      <c r="BJ162" s="13" t="s">
        <v>87</v>
      </c>
      <c r="BK162" s="142">
        <f t="shared" si="19"/>
        <v>0</v>
      </c>
      <c r="BL162" s="13" t="s">
        <v>148</v>
      </c>
      <c r="BM162" s="141" t="s">
        <v>232</v>
      </c>
    </row>
    <row r="163" spans="2:65" s="1" customFormat="1" ht="24.2" customHeight="1">
      <c r="B163" s="28"/>
      <c r="C163" s="143" t="s">
        <v>233</v>
      </c>
      <c r="D163" s="143" t="s">
        <v>213</v>
      </c>
      <c r="E163" s="144" t="s">
        <v>234</v>
      </c>
      <c r="F163" s="145" t="s">
        <v>235</v>
      </c>
      <c r="G163" s="146" t="s">
        <v>164</v>
      </c>
      <c r="H163" s="147">
        <v>0.10199999999999999</v>
      </c>
      <c r="I163" s="148"/>
      <c r="J163" s="149">
        <f t="shared" si="10"/>
        <v>0</v>
      </c>
      <c r="K163" s="150"/>
      <c r="L163" s="151"/>
      <c r="M163" s="152" t="s">
        <v>1</v>
      </c>
      <c r="N163" s="153" t="s">
        <v>44</v>
      </c>
      <c r="P163" s="139">
        <f t="shared" si="11"/>
        <v>0</v>
      </c>
      <c r="Q163" s="139">
        <v>1E-3</v>
      </c>
      <c r="R163" s="139">
        <f t="shared" si="12"/>
        <v>1.02E-4</v>
      </c>
      <c r="S163" s="139">
        <v>0</v>
      </c>
      <c r="T163" s="140">
        <f t="shared" si="13"/>
        <v>0</v>
      </c>
      <c r="AR163" s="141" t="s">
        <v>174</v>
      </c>
      <c r="AT163" s="141" t="s">
        <v>213</v>
      </c>
      <c r="AU163" s="141" t="s">
        <v>89</v>
      </c>
      <c r="AY163" s="13" t="s">
        <v>142</v>
      </c>
      <c r="BE163" s="142">
        <f t="shared" si="14"/>
        <v>0</v>
      </c>
      <c r="BF163" s="142">
        <f t="shared" si="15"/>
        <v>0</v>
      </c>
      <c r="BG163" s="142">
        <f t="shared" si="16"/>
        <v>0</v>
      </c>
      <c r="BH163" s="142">
        <f t="shared" si="17"/>
        <v>0</v>
      </c>
      <c r="BI163" s="142">
        <f t="shared" si="18"/>
        <v>0</v>
      </c>
      <c r="BJ163" s="13" t="s">
        <v>87</v>
      </c>
      <c r="BK163" s="142">
        <f t="shared" si="19"/>
        <v>0</v>
      </c>
      <c r="BL163" s="13" t="s">
        <v>148</v>
      </c>
      <c r="BM163" s="141" t="s">
        <v>236</v>
      </c>
    </row>
    <row r="164" spans="2:65" s="1" customFormat="1" ht="55.5" customHeight="1">
      <c r="B164" s="28"/>
      <c r="C164" s="129" t="s">
        <v>237</v>
      </c>
      <c r="D164" s="129" t="s">
        <v>144</v>
      </c>
      <c r="E164" s="130" t="s">
        <v>238</v>
      </c>
      <c r="F164" s="131" t="s">
        <v>239</v>
      </c>
      <c r="G164" s="132" t="s">
        <v>147</v>
      </c>
      <c r="H164" s="133">
        <v>1</v>
      </c>
      <c r="I164" s="134"/>
      <c r="J164" s="135">
        <f t="shared" si="10"/>
        <v>0</v>
      </c>
      <c r="K164" s="136"/>
      <c r="L164" s="28"/>
      <c r="M164" s="137" t="s">
        <v>1</v>
      </c>
      <c r="N164" s="138" t="s">
        <v>44</v>
      </c>
      <c r="P164" s="139">
        <f t="shared" si="11"/>
        <v>0</v>
      </c>
      <c r="Q164" s="139">
        <v>8.0599999999999994E-5</v>
      </c>
      <c r="R164" s="139">
        <f t="shared" si="12"/>
        <v>8.0599999999999994E-5</v>
      </c>
      <c r="S164" s="139">
        <v>0</v>
      </c>
      <c r="T164" s="140">
        <f t="shared" si="13"/>
        <v>0</v>
      </c>
      <c r="AR164" s="141" t="s">
        <v>148</v>
      </c>
      <c r="AT164" s="141" t="s">
        <v>144</v>
      </c>
      <c r="AU164" s="141" t="s">
        <v>89</v>
      </c>
      <c r="AY164" s="13" t="s">
        <v>142</v>
      </c>
      <c r="BE164" s="142">
        <f t="shared" si="14"/>
        <v>0</v>
      </c>
      <c r="BF164" s="142">
        <f t="shared" si="15"/>
        <v>0</v>
      </c>
      <c r="BG164" s="142">
        <f t="shared" si="16"/>
        <v>0</v>
      </c>
      <c r="BH164" s="142">
        <f t="shared" si="17"/>
        <v>0</v>
      </c>
      <c r="BI164" s="142">
        <f t="shared" si="18"/>
        <v>0</v>
      </c>
      <c r="BJ164" s="13" t="s">
        <v>87</v>
      </c>
      <c r="BK164" s="142">
        <f t="shared" si="19"/>
        <v>0</v>
      </c>
      <c r="BL164" s="13" t="s">
        <v>148</v>
      </c>
      <c r="BM164" s="141" t="s">
        <v>240</v>
      </c>
    </row>
    <row r="165" spans="2:65" s="1" customFormat="1" ht="24.2" customHeight="1">
      <c r="B165" s="28"/>
      <c r="C165" s="129" t="s">
        <v>241</v>
      </c>
      <c r="D165" s="129" t="s">
        <v>144</v>
      </c>
      <c r="E165" s="130" t="s">
        <v>242</v>
      </c>
      <c r="F165" s="131" t="s">
        <v>243</v>
      </c>
      <c r="G165" s="132" t="s">
        <v>147</v>
      </c>
      <c r="H165" s="133">
        <v>1</v>
      </c>
      <c r="I165" s="134"/>
      <c r="J165" s="135">
        <f t="shared" si="10"/>
        <v>0</v>
      </c>
      <c r="K165" s="136"/>
      <c r="L165" s="28"/>
      <c r="M165" s="137" t="s">
        <v>1</v>
      </c>
      <c r="N165" s="138" t="s">
        <v>44</v>
      </c>
      <c r="P165" s="139">
        <f t="shared" si="11"/>
        <v>0</v>
      </c>
      <c r="Q165" s="139">
        <v>2.0000000000000001E-4</v>
      </c>
      <c r="R165" s="139">
        <f t="shared" si="12"/>
        <v>2.0000000000000001E-4</v>
      </c>
      <c r="S165" s="139">
        <v>0</v>
      </c>
      <c r="T165" s="140">
        <f t="shared" si="13"/>
        <v>0</v>
      </c>
      <c r="AR165" s="141" t="s">
        <v>148</v>
      </c>
      <c r="AT165" s="141" t="s">
        <v>144</v>
      </c>
      <c r="AU165" s="141" t="s">
        <v>89</v>
      </c>
      <c r="AY165" s="13" t="s">
        <v>142</v>
      </c>
      <c r="BE165" s="142">
        <f t="shared" si="14"/>
        <v>0</v>
      </c>
      <c r="BF165" s="142">
        <f t="shared" si="15"/>
        <v>0</v>
      </c>
      <c r="BG165" s="142">
        <f t="shared" si="16"/>
        <v>0</v>
      </c>
      <c r="BH165" s="142">
        <f t="shared" si="17"/>
        <v>0</v>
      </c>
      <c r="BI165" s="142">
        <f t="shared" si="18"/>
        <v>0</v>
      </c>
      <c r="BJ165" s="13" t="s">
        <v>87</v>
      </c>
      <c r="BK165" s="142">
        <f t="shared" si="19"/>
        <v>0</v>
      </c>
      <c r="BL165" s="13" t="s">
        <v>148</v>
      </c>
      <c r="BM165" s="141" t="s">
        <v>244</v>
      </c>
    </row>
    <row r="166" spans="2:65" s="1" customFormat="1" ht="37.9" customHeight="1">
      <c r="B166" s="28"/>
      <c r="C166" s="129" t="s">
        <v>245</v>
      </c>
      <c r="D166" s="129" t="s">
        <v>144</v>
      </c>
      <c r="E166" s="130" t="s">
        <v>246</v>
      </c>
      <c r="F166" s="131" t="s">
        <v>247</v>
      </c>
      <c r="G166" s="132" t="s">
        <v>147</v>
      </c>
      <c r="H166" s="133">
        <v>1</v>
      </c>
      <c r="I166" s="134"/>
      <c r="J166" s="135">
        <f t="shared" si="10"/>
        <v>0</v>
      </c>
      <c r="K166" s="136"/>
      <c r="L166" s="28"/>
      <c r="M166" s="137" t="s">
        <v>1</v>
      </c>
      <c r="N166" s="138" t="s">
        <v>44</v>
      </c>
      <c r="P166" s="139">
        <f t="shared" si="11"/>
        <v>0</v>
      </c>
      <c r="Q166" s="139">
        <v>2.7000000000000001E-3</v>
      </c>
      <c r="R166" s="139">
        <f t="shared" si="12"/>
        <v>2.7000000000000001E-3</v>
      </c>
      <c r="S166" s="139">
        <v>0</v>
      </c>
      <c r="T166" s="140">
        <f t="shared" si="13"/>
        <v>0</v>
      </c>
      <c r="AR166" s="141" t="s">
        <v>148</v>
      </c>
      <c r="AT166" s="141" t="s">
        <v>144</v>
      </c>
      <c r="AU166" s="141" t="s">
        <v>89</v>
      </c>
      <c r="AY166" s="13" t="s">
        <v>142</v>
      </c>
      <c r="BE166" s="142">
        <f t="shared" si="14"/>
        <v>0</v>
      </c>
      <c r="BF166" s="142">
        <f t="shared" si="15"/>
        <v>0</v>
      </c>
      <c r="BG166" s="142">
        <f t="shared" si="16"/>
        <v>0</v>
      </c>
      <c r="BH166" s="142">
        <f t="shared" si="17"/>
        <v>0</v>
      </c>
      <c r="BI166" s="142">
        <f t="shared" si="18"/>
        <v>0</v>
      </c>
      <c r="BJ166" s="13" t="s">
        <v>87</v>
      </c>
      <c r="BK166" s="142">
        <f t="shared" si="19"/>
        <v>0</v>
      </c>
      <c r="BL166" s="13" t="s">
        <v>148</v>
      </c>
      <c r="BM166" s="141" t="s">
        <v>248</v>
      </c>
    </row>
    <row r="167" spans="2:65" s="1" customFormat="1" ht="33" customHeight="1">
      <c r="B167" s="28"/>
      <c r="C167" s="129" t="s">
        <v>249</v>
      </c>
      <c r="D167" s="129" t="s">
        <v>144</v>
      </c>
      <c r="E167" s="130" t="s">
        <v>250</v>
      </c>
      <c r="F167" s="131" t="s">
        <v>251</v>
      </c>
      <c r="G167" s="132" t="s">
        <v>147</v>
      </c>
      <c r="H167" s="133">
        <v>1</v>
      </c>
      <c r="I167" s="134"/>
      <c r="J167" s="135">
        <f t="shared" si="10"/>
        <v>0</v>
      </c>
      <c r="K167" s="136"/>
      <c r="L167" s="28"/>
      <c r="M167" s="137" t="s">
        <v>1</v>
      </c>
      <c r="N167" s="138" t="s">
        <v>44</v>
      </c>
      <c r="P167" s="139">
        <f t="shared" si="11"/>
        <v>0</v>
      </c>
      <c r="Q167" s="139">
        <v>0</v>
      </c>
      <c r="R167" s="139">
        <f t="shared" si="12"/>
        <v>0</v>
      </c>
      <c r="S167" s="139">
        <v>0</v>
      </c>
      <c r="T167" s="140">
        <f t="shared" si="13"/>
        <v>0</v>
      </c>
      <c r="AR167" s="141" t="s">
        <v>148</v>
      </c>
      <c r="AT167" s="141" t="s">
        <v>144</v>
      </c>
      <c r="AU167" s="141" t="s">
        <v>89</v>
      </c>
      <c r="AY167" s="13" t="s">
        <v>142</v>
      </c>
      <c r="BE167" s="142">
        <f t="shared" si="14"/>
        <v>0</v>
      </c>
      <c r="BF167" s="142">
        <f t="shared" si="15"/>
        <v>0</v>
      </c>
      <c r="BG167" s="142">
        <f t="shared" si="16"/>
        <v>0</v>
      </c>
      <c r="BH167" s="142">
        <f t="shared" si="17"/>
        <v>0</v>
      </c>
      <c r="BI167" s="142">
        <f t="shared" si="18"/>
        <v>0</v>
      </c>
      <c r="BJ167" s="13" t="s">
        <v>87</v>
      </c>
      <c r="BK167" s="142">
        <f t="shared" si="19"/>
        <v>0</v>
      </c>
      <c r="BL167" s="13" t="s">
        <v>148</v>
      </c>
      <c r="BM167" s="141" t="s">
        <v>252</v>
      </c>
    </row>
    <row r="168" spans="2:65" s="1" customFormat="1" ht="33" customHeight="1">
      <c r="B168" s="28"/>
      <c r="C168" s="129" t="s">
        <v>253</v>
      </c>
      <c r="D168" s="129" t="s">
        <v>144</v>
      </c>
      <c r="E168" s="130" t="s">
        <v>254</v>
      </c>
      <c r="F168" s="131" t="s">
        <v>255</v>
      </c>
      <c r="G168" s="132" t="s">
        <v>164</v>
      </c>
      <c r="H168" s="133">
        <v>0.1</v>
      </c>
      <c r="I168" s="134"/>
      <c r="J168" s="135">
        <f t="shared" si="10"/>
        <v>0</v>
      </c>
      <c r="K168" s="136"/>
      <c r="L168" s="28"/>
      <c r="M168" s="137" t="s">
        <v>1</v>
      </c>
      <c r="N168" s="138" t="s">
        <v>44</v>
      </c>
      <c r="P168" s="139">
        <f t="shared" si="11"/>
        <v>0</v>
      </c>
      <c r="Q168" s="139">
        <v>2.5018699999999998</v>
      </c>
      <c r="R168" s="139">
        <f t="shared" si="12"/>
        <v>0.25018699999999999</v>
      </c>
      <c r="S168" s="139">
        <v>0</v>
      </c>
      <c r="T168" s="140">
        <f t="shared" si="13"/>
        <v>0</v>
      </c>
      <c r="AR168" s="141" t="s">
        <v>148</v>
      </c>
      <c r="AT168" s="141" t="s">
        <v>144</v>
      </c>
      <c r="AU168" s="141" t="s">
        <v>89</v>
      </c>
      <c r="AY168" s="13" t="s">
        <v>142</v>
      </c>
      <c r="BE168" s="142">
        <f t="shared" si="14"/>
        <v>0</v>
      </c>
      <c r="BF168" s="142">
        <f t="shared" si="15"/>
        <v>0</v>
      </c>
      <c r="BG168" s="142">
        <f t="shared" si="16"/>
        <v>0</v>
      </c>
      <c r="BH168" s="142">
        <f t="shared" si="17"/>
        <v>0</v>
      </c>
      <c r="BI168" s="142">
        <f t="shared" si="18"/>
        <v>0</v>
      </c>
      <c r="BJ168" s="13" t="s">
        <v>87</v>
      </c>
      <c r="BK168" s="142">
        <f t="shared" si="19"/>
        <v>0</v>
      </c>
      <c r="BL168" s="13" t="s">
        <v>148</v>
      </c>
      <c r="BM168" s="141" t="s">
        <v>256</v>
      </c>
    </row>
    <row r="169" spans="2:65" s="1" customFormat="1" ht="37.9" customHeight="1">
      <c r="B169" s="28"/>
      <c r="C169" s="129" t="s">
        <v>257</v>
      </c>
      <c r="D169" s="129" t="s">
        <v>144</v>
      </c>
      <c r="E169" s="130" t="s">
        <v>258</v>
      </c>
      <c r="F169" s="131" t="s">
        <v>259</v>
      </c>
      <c r="G169" s="132" t="s">
        <v>159</v>
      </c>
      <c r="H169" s="133">
        <v>3.4</v>
      </c>
      <c r="I169" s="134"/>
      <c r="J169" s="135">
        <f t="shared" si="10"/>
        <v>0</v>
      </c>
      <c r="K169" s="136"/>
      <c r="L169" s="28"/>
      <c r="M169" s="137" t="s">
        <v>1</v>
      </c>
      <c r="N169" s="138" t="s">
        <v>44</v>
      </c>
      <c r="P169" s="139">
        <f t="shared" si="11"/>
        <v>0</v>
      </c>
      <c r="Q169" s="139">
        <v>1.1444999999999999E-3</v>
      </c>
      <c r="R169" s="139">
        <f t="shared" si="12"/>
        <v>3.8912999999999994E-3</v>
      </c>
      <c r="S169" s="139">
        <v>0</v>
      </c>
      <c r="T169" s="140">
        <f t="shared" si="13"/>
        <v>0</v>
      </c>
      <c r="AR169" s="141" t="s">
        <v>148</v>
      </c>
      <c r="AT169" s="141" t="s">
        <v>144</v>
      </c>
      <c r="AU169" s="141" t="s">
        <v>89</v>
      </c>
      <c r="AY169" s="13" t="s">
        <v>142</v>
      </c>
      <c r="BE169" s="142">
        <f t="shared" si="14"/>
        <v>0</v>
      </c>
      <c r="BF169" s="142">
        <f t="shared" si="15"/>
        <v>0</v>
      </c>
      <c r="BG169" s="142">
        <f t="shared" si="16"/>
        <v>0</v>
      </c>
      <c r="BH169" s="142">
        <f t="shared" si="17"/>
        <v>0</v>
      </c>
      <c r="BI169" s="142">
        <f t="shared" si="18"/>
        <v>0</v>
      </c>
      <c r="BJ169" s="13" t="s">
        <v>87</v>
      </c>
      <c r="BK169" s="142">
        <f t="shared" si="19"/>
        <v>0</v>
      </c>
      <c r="BL169" s="13" t="s">
        <v>148</v>
      </c>
      <c r="BM169" s="141" t="s">
        <v>260</v>
      </c>
    </row>
    <row r="170" spans="2:65" s="11" customFormat="1" ht="22.9" customHeight="1">
      <c r="B170" s="117"/>
      <c r="D170" s="118" t="s">
        <v>78</v>
      </c>
      <c r="E170" s="127" t="s">
        <v>178</v>
      </c>
      <c r="F170" s="127" t="s">
        <v>261</v>
      </c>
      <c r="I170" s="120"/>
      <c r="J170" s="128">
        <f>BK170</f>
        <v>0</v>
      </c>
      <c r="L170" s="117"/>
      <c r="M170" s="122"/>
      <c r="P170" s="123">
        <f>SUM(P171:P184)</f>
        <v>0</v>
      </c>
      <c r="R170" s="123">
        <f>SUM(R171:R184)</f>
        <v>3.7230869599999998</v>
      </c>
      <c r="T170" s="124">
        <f>SUM(T171:T184)</f>
        <v>1.0691120000000001</v>
      </c>
      <c r="AR170" s="118" t="s">
        <v>87</v>
      </c>
      <c r="AT170" s="125" t="s">
        <v>78</v>
      </c>
      <c r="AU170" s="125" t="s">
        <v>87</v>
      </c>
      <c r="AY170" s="118" t="s">
        <v>142</v>
      </c>
      <c r="BK170" s="126">
        <f>SUM(BK171:BK184)</f>
        <v>0</v>
      </c>
    </row>
    <row r="171" spans="2:65" s="1" customFormat="1" ht="49.15" customHeight="1">
      <c r="B171" s="28"/>
      <c r="C171" s="129" t="s">
        <v>262</v>
      </c>
      <c r="D171" s="129" t="s">
        <v>144</v>
      </c>
      <c r="E171" s="130" t="s">
        <v>263</v>
      </c>
      <c r="F171" s="131" t="s">
        <v>264</v>
      </c>
      <c r="G171" s="132" t="s">
        <v>159</v>
      </c>
      <c r="H171" s="133">
        <v>12.6</v>
      </c>
      <c r="I171" s="134"/>
      <c r="J171" s="135">
        <f t="shared" ref="J171:J184" si="20">ROUND(I171*H171,2)</f>
        <v>0</v>
      </c>
      <c r="K171" s="136"/>
      <c r="L171" s="28"/>
      <c r="M171" s="137" t="s">
        <v>1</v>
      </c>
      <c r="N171" s="138" t="s">
        <v>44</v>
      </c>
      <c r="P171" s="139">
        <f t="shared" ref="P171:P184" si="21">O171*H171</f>
        <v>0</v>
      </c>
      <c r="Q171" s="139">
        <v>0.14066960000000001</v>
      </c>
      <c r="R171" s="139">
        <f t="shared" ref="R171:R184" si="22">Q171*H171</f>
        <v>1.7724369600000001</v>
      </c>
      <c r="S171" s="139">
        <v>0</v>
      </c>
      <c r="T171" s="140">
        <f t="shared" ref="T171:T184" si="23">S171*H171</f>
        <v>0</v>
      </c>
      <c r="AR171" s="141" t="s">
        <v>148</v>
      </c>
      <c r="AT171" s="141" t="s">
        <v>144</v>
      </c>
      <c r="AU171" s="141" t="s">
        <v>89</v>
      </c>
      <c r="AY171" s="13" t="s">
        <v>142</v>
      </c>
      <c r="BE171" s="142">
        <f t="shared" ref="BE171:BE184" si="24">IF(N171="základní",J171,0)</f>
        <v>0</v>
      </c>
      <c r="BF171" s="142">
        <f t="shared" ref="BF171:BF184" si="25">IF(N171="snížená",J171,0)</f>
        <v>0</v>
      </c>
      <c r="BG171" s="142">
        <f t="shared" ref="BG171:BG184" si="26">IF(N171="zákl. přenesená",J171,0)</f>
        <v>0</v>
      </c>
      <c r="BH171" s="142">
        <f t="shared" ref="BH171:BH184" si="27">IF(N171="sníž. přenesená",J171,0)</f>
        <v>0</v>
      </c>
      <c r="BI171" s="142">
        <f t="shared" ref="BI171:BI184" si="28">IF(N171="nulová",J171,0)</f>
        <v>0</v>
      </c>
      <c r="BJ171" s="13" t="s">
        <v>87</v>
      </c>
      <c r="BK171" s="142">
        <f t="shared" ref="BK171:BK184" si="29">ROUND(I171*H171,2)</f>
        <v>0</v>
      </c>
      <c r="BL171" s="13" t="s">
        <v>148</v>
      </c>
      <c r="BM171" s="141" t="s">
        <v>265</v>
      </c>
    </row>
    <row r="172" spans="2:65" s="1" customFormat="1" ht="16.5" customHeight="1">
      <c r="B172" s="28"/>
      <c r="C172" s="143" t="s">
        <v>266</v>
      </c>
      <c r="D172" s="143" t="s">
        <v>213</v>
      </c>
      <c r="E172" s="144" t="s">
        <v>267</v>
      </c>
      <c r="F172" s="145" t="s">
        <v>268</v>
      </c>
      <c r="G172" s="146" t="s">
        <v>159</v>
      </c>
      <c r="H172" s="147">
        <v>13</v>
      </c>
      <c r="I172" s="148"/>
      <c r="J172" s="149">
        <f t="shared" si="20"/>
        <v>0</v>
      </c>
      <c r="K172" s="150"/>
      <c r="L172" s="151"/>
      <c r="M172" s="152" t="s">
        <v>1</v>
      </c>
      <c r="N172" s="153" t="s">
        <v>44</v>
      </c>
      <c r="P172" s="139">
        <f t="shared" si="21"/>
        <v>0</v>
      </c>
      <c r="Q172" s="139">
        <v>0.15</v>
      </c>
      <c r="R172" s="139">
        <f t="shared" si="22"/>
        <v>1.95</v>
      </c>
      <c r="S172" s="139">
        <v>0</v>
      </c>
      <c r="T172" s="140">
        <f t="shared" si="23"/>
        <v>0</v>
      </c>
      <c r="AR172" s="141" t="s">
        <v>174</v>
      </c>
      <c r="AT172" s="141" t="s">
        <v>213</v>
      </c>
      <c r="AU172" s="141" t="s">
        <v>89</v>
      </c>
      <c r="AY172" s="13" t="s">
        <v>142</v>
      </c>
      <c r="BE172" s="142">
        <f t="shared" si="24"/>
        <v>0</v>
      </c>
      <c r="BF172" s="142">
        <f t="shared" si="25"/>
        <v>0</v>
      </c>
      <c r="BG172" s="142">
        <f t="shared" si="26"/>
        <v>0</v>
      </c>
      <c r="BH172" s="142">
        <f t="shared" si="27"/>
        <v>0</v>
      </c>
      <c r="BI172" s="142">
        <f t="shared" si="28"/>
        <v>0</v>
      </c>
      <c r="BJ172" s="13" t="s">
        <v>87</v>
      </c>
      <c r="BK172" s="142">
        <f t="shared" si="29"/>
        <v>0</v>
      </c>
      <c r="BL172" s="13" t="s">
        <v>148</v>
      </c>
      <c r="BM172" s="141" t="s">
        <v>269</v>
      </c>
    </row>
    <row r="173" spans="2:65" s="1" customFormat="1" ht="44.25" customHeight="1">
      <c r="B173" s="28"/>
      <c r="C173" s="129" t="s">
        <v>270</v>
      </c>
      <c r="D173" s="129" t="s">
        <v>144</v>
      </c>
      <c r="E173" s="130" t="s">
        <v>271</v>
      </c>
      <c r="F173" s="131" t="s">
        <v>272</v>
      </c>
      <c r="G173" s="132" t="s">
        <v>147</v>
      </c>
      <c r="H173" s="133">
        <v>80</v>
      </c>
      <c r="I173" s="134"/>
      <c r="J173" s="135">
        <f t="shared" si="20"/>
        <v>0</v>
      </c>
      <c r="K173" s="136"/>
      <c r="L173" s="28"/>
      <c r="M173" s="137" t="s">
        <v>1</v>
      </c>
      <c r="N173" s="138" t="s">
        <v>44</v>
      </c>
      <c r="P173" s="139">
        <f t="shared" si="21"/>
        <v>0</v>
      </c>
      <c r="Q173" s="139">
        <v>0</v>
      </c>
      <c r="R173" s="139">
        <f t="shared" si="22"/>
        <v>0</v>
      </c>
      <c r="S173" s="139">
        <v>0</v>
      </c>
      <c r="T173" s="140">
        <f t="shared" si="23"/>
        <v>0</v>
      </c>
      <c r="AR173" s="141" t="s">
        <v>148</v>
      </c>
      <c r="AT173" s="141" t="s">
        <v>144</v>
      </c>
      <c r="AU173" s="141" t="s">
        <v>89</v>
      </c>
      <c r="AY173" s="13" t="s">
        <v>142</v>
      </c>
      <c r="BE173" s="142">
        <f t="shared" si="24"/>
        <v>0</v>
      </c>
      <c r="BF173" s="142">
        <f t="shared" si="25"/>
        <v>0</v>
      </c>
      <c r="BG173" s="142">
        <f t="shared" si="26"/>
        <v>0</v>
      </c>
      <c r="BH173" s="142">
        <f t="shared" si="27"/>
        <v>0</v>
      </c>
      <c r="BI173" s="142">
        <f t="shared" si="28"/>
        <v>0</v>
      </c>
      <c r="BJ173" s="13" t="s">
        <v>87</v>
      </c>
      <c r="BK173" s="142">
        <f t="shared" si="29"/>
        <v>0</v>
      </c>
      <c r="BL173" s="13" t="s">
        <v>148</v>
      </c>
      <c r="BM173" s="141" t="s">
        <v>273</v>
      </c>
    </row>
    <row r="174" spans="2:65" s="1" customFormat="1" ht="49.15" customHeight="1">
      <c r="B174" s="28"/>
      <c r="C174" s="129" t="s">
        <v>274</v>
      </c>
      <c r="D174" s="129" t="s">
        <v>144</v>
      </c>
      <c r="E174" s="130" t="s">
        <v>275</v>
      </c>
      <c r="F174" s="131" t="s">
        <v>276</v>
      </c>
      <c r="G174" s="132" t="s">
        <v>147</v>
      </c>
      <c r="H174" s="133">
        <v>1120</v>
      </c>
      <c r="I174" s="134"/>
      <c r="J174" s="135">
        <f t="shared" si="20"/>
        <v>0</v>
      </c>
      <c r="K174" s="136"/>
      <c r="L174" s="28"/>
      <c r="M174" s="137" t="s">
        <v>1</v>
      </c>
      <c r="N174" s="138" t="s">
        <v>44</v>
      </c>
      <c r="P174" s="139">
        <f t="shared" si="21"/>
        <v>0</v>
      </c>
      <c r="Q174" s="139">
        <v>0</v>
      </c>
      <c r="R174" s="139">
        <f t="shared" si="22"/>
        <v>0</v>
      </c>
      <c r="S174" s="139">
        <v>0</v>
      </c>
      <c r="T174" s="140">
        <f t="shared" si="23"/>
        <v>0</v>
      </c>
      <c r="AR174" s="141" t="s">
        <v>148</v>
      </c>
      <c r="AT174" s="141" t="s">
        <v>144</v>
      </c>
      <c r="AU174" s="141" t="s">
        <v>89</v>
      </c>
      <c r="AY174" s="13" t="s">
        <v>142</v>
      </c>
      <c r="BE174" s="142">
        <f t="shared" si="24"/>
        <v>0</v>
      </c>
      <c r="BF174" s="142">
        <f t="shared" si="25"/>
        <v>0</v>
      </c>
      <c r="BG174" s="142">
        <f t="shared" si="26"/>
        <v>0</v>
      </c>
      <c r="BH174" s="142">
        <f t="shared" si="27"/>
        <v>0</v>
      </c>
      <c r="BI174" s="142">
        <f t="shared" si="28"/>
        <v>0</v>
      </c>
      <c r="BJ174" s="13" t="s">
        <v>87</v>
      </c>
      <c r="BK174" s="142">
        <f t="shared" si="29"/>
        <v>0</v>
      </c>
      <c r="BL174" s="13" t="s">
        <v>148</v>
      </c>
      <c r="BM174" s="141" t="s">
        <v>277</v>
      </c>
    </row>
    <row r="175" spans="2:65" s="1" customFormat="1" ht="44.25" customHeight="1">
      <c r="B175" s="28"/>
      <c r="C175" s="129" t="s">
        <v>278</v>
      </c>
      <c r="D175" s="129" t="s">
        <v>144</v>
      </c>
      <c r="E175" s="130" t="s">
        <v>279</v>
      </c>
      <c r="F175" s="131" t="s">
        <v>280</v>
      </c>
      <c r="G175" s="132" t="s">
        <v>147</v>
      </c>
      <c r="H175" s="133">
        <v>80</v>
      </c>
      <c r="I175" s="134"/>
      <c r="J175" s="135">
        <f t="shared" si="20"/>
        <v>0</v>
      </c>
      <c r="K175" s="136"/>
      <c r="L175" s="28"/>
      <c r="M175" s="137" t="s">
        <v>1</v>
      </c>
      <c r="N175" s="138" t="s">
        <v>44</v>
      </c>
      <c r="P175" s="139">
        <f t="shared" si="21"/>
        <v>0</v>
      </c>
      <c r="Q175" s="139">
        <v>0</v>
      </c>
      <c r="R175" s="139">
        <f t="shared" si="22"/>
        <v>0</v>
      </c>
      <c r="S175" s="139">
        <v>0</v>
      </c>
      <c r="T175" s="140">
        <f t="shared" si="23"/>
        <v>0</v>
      </c>
      <c r="AR175" s="141" t="s">
        <v>148</v>
      </c>
      <c r="AT175" s="141" t="s">
        <v>144</v>
      </c>
      <c r="AU175" s="141" t="s">
        <v>89</v>
      </c>
      <c r="AY175" s="13" t="s">
        <v>142</v>
      </c>
      <c r="BE175" s="142">
        <f t="shared" si="24"/>
        <v>0</v>
      </c>
      <c r="BF175" s="142">
        <f t="shared" si="25"/>
        <v>0</v>
      </c>
      <c r="BG175" s="142">
        <f t="shared" si="26"/>
        <v>0</v>
      </c>
      <c r="BH175" s="142">
        <f t="shared" si="27"/>
        <v>0</v>
      </c>
      <c r="BI175" s="142">
        <f t="shared" si="28"/>
        <v>0</v>
      </c>
      <c r="BJ175" s="13" t="s">
        <v>87</v>
      </c>
      <c r="BK175" s="142">
        <f t="shared" si="29"/>
        <v>0</v>
      </c>
      <c r="BL175" s="13" t="s">
        <v>148</v>
      </c>
      <c r="BM175" s="141" t="s">
        <v>281</v>
      </c>
    </row>
    <row r="176" spans="2:65" s="1" customFormat="1" ht="37.9" customHeight="1">
      <c r="B176" s="28"/>
      <c r="C176" s="129" t="s">
        <v>282</v>
      </c>
      <c r="D176" s="129" t="s">
        <v>144</v>
      </c>
      <c r="E176" s="130" t="s">
        <v>283</v>
      </c>
      <c r="F176" s="131" t="s">
        <v>284</v>
      </c>
      <c r="G176" s="132" t="s">
        <v>147</v>
      </c>
      <c r="H176" s="133">
        <v>5</v>
      </c>
      <c r="I176" s="134"/>
      <c r="J176" s="135">
        <f t="shared" si="20"/>
        <v>0</v>
      </c>
      <c r="K176" s="136"/>
      <c r="L176" s="28"/>
      <c r="M176" s="137" t="s">
        <v>1</v>
      </c>
      <c r="N176" s="138" t="s">
        <v>44</v>
      </c>
      <c r="P176" s="139">
        <f t="shared" si="21"/>
        <v>0</v>
      </c>
      <c r="Q176" s="139">
        <v>1.2999999999999999E-4</v>
      </c>
      <c r="R176" s="139">
        <f t="shared" si="22"/>
        <v>6.4999999999999997E-4</v>
      </c>
      <c r="S176" s="139">
        <v>0</v>
      </c>
      <c r="T176" s="140">
        <f t="shared" si="23"/>
        <v>0</v>
      </c>
      <c r="AR176" s="141" t="s">
        <v>148</v>
      </c>
      <c r="AT176" s="141" t="s">
        <v>144</v>
      </c>
      <c r="AU176" s="141" t="s">
        <v>89</v>
      </c>
      <c r="AY176" s="13" t="s">
        <v>142</v>
      </c>
      <c r="BE176" s="142">
        <f t="shared" si="24"/>
        <v>0</v>
      </c>
      <c r="BF176" s="142">
        <f t="shared" si="25"/>
        <v>0</v>
      </c>
      <c r="BG176" s="142">
        <f t="shared" si="26"/>
        <v>0</v>
      </c>
      <c r="BH176" s="142">
        <f t="shared" si="27"/>
        <v>0</v>
      </c>
      <c r="BI176" s="142">
        <f t="shared" si="28"/>
        <v>0</v>
      </c>
      <c r="BJ176" s="13" t="s">
        <v>87</v>
      </c>
      <c r="BK176" s="142">
        <f t="shared" si="29"/>
        <v>0</v>
      </c>
      <c r="BL176" s="13" t="s">
        <v>148</v>
      </c>
      <c r="BM176" s="141" t="s">
        <v>285</v>
      </c>
    </row>
    <row r="177" spans="2:65" s="1" customFormat="1" ht="37.9" customHeight="1">
      <c r="B177" s="28"/>
      <c r="C177" s="129" t="s">
        <v>286</v>
      </c>
      <c r="D177" s="129" t="s">
        <v>144</v>
      </c>
      <c r="E177" s="130" t="s">
        <v>287</v>
      </c>
      <c r="F177" s="131" t="s">
        <v>288</v>
      </c>
      <c r="G177" s="132" t="s">
        <v>164</v>
      </c>
      <c r="H177" s="133">
        <v>0.28399999999999997</v>
      </c>
      <c r="I177" s="134"/>
      <c r="J177" s="135">
        <f t="shared" si="20"/>
        <v>0</v>
      </c>
      <c r="K177" s="136"/>
      <c r="L177" s="28"/>
      <c r="M177" s="137" t="s">
        <v>1</v>
      </c>
      <c r="N177" s="138" t="s">
        <v>44</v>
      </c>
      <c r="P177" s="139">
        <f t="shared" si="21"/>
        <v>0</v>
      </c>
      <c r="Q177" s="139">
        <v>0</v>
      </c>
      <c r="R177" s="139">
        <f t="shared" si="22"/>
        <v>0</v>
      </c>
      <c r="S177" s="139">
        <v>2.35</v>
      </c>
      <c r="T177" s="140">
        <f t="shared" si="23"/>
        <v>0.66739999999999999</v>
      </c>
      <c r="AR177" s="141" t="s">
        <v>148</v>
      </c>
      <c r="AT177" s="141" t="s">
        <v>144</v>
      </c>
      <c r="AU177" s="141" t="s">
        <v>89</v>
      </c>
      <c r="AY177" s="13" t="s">
        <v>142</v>
      </c>
      <c r="BE177" s="142">
        <f t="shared" si="24"/>
        <v>0</v>
      </c>
      <c r="BF177" s="142">
        <f t="shared" si="25"/>
        <v>0</v>
      </c>
      <c r="BG177" s="142">
        <f t="shared" si="26"/>
        <v>0</v>
      </c>
      <c r="BH177" s="142">
        <f t="shared" si="27"/>
        <v>0</v>
      </c>
      <c r="BI177" s="142">
        <f t="shared" si="28"/>
        <v>0</v>
      </c>
      <c r="BJ177" s="13" t="s">
        <v>87</v>
      </c>
      <c r="BK177" s="142">
        <f t="shared" si="29"/>
        <v>0</v>
      </c>
      <c r="BL177" s="13" t="s">
        <v>148</v>
      </c>
      <c r="BM177" s="141" t="s">
        <v>289</v>
      </c>
    </row>
    <row r="178" spans="2:65" s="1" customFormat="1" ht="24.2" customHeight="1">
      <c r="B178" s="28"/>
      <c r="C178" s="129" t="s">
        <v>290</v>
      </c>
      <c r="D178" s="129" t="s">
        <v>144</v>
      </c>
      <c r="E178" s="130" t="s">
        <v>291</v>
      </c>
      <c r="F178" s="131" t="s">
        <v>292</v>
      </c>
      <c r="G178" s="132" t="s">
        <v>164</v>
      </c>
      <c r="H178" s="133">
        <v>8.3000000000000004E-2</v>
      </c>
      <c r="I178" s="134"/>
      <c r="J178" s="135">
        <f t="shared" si="20"/>
        <v>0</v>
      </c>
      <c r="K178" s="136"/>
      <c r="L178" s="28"/>
      <c r="M178" s="137" t="s">
        <v>1</v>
      </c>
      <c r="N178" s="138" t="s">
        <v>44</v>
      </c>
      <c r="P178" s="139">
        <f t="shared" si="21"/>
        <v>0</v>
      </c>
      <c r="Q178" s="139">
        <v>0</v>
      </c>
      <c r="R178" s="139">
        <f t="shared" si="22"/>
        <v>0</v>
      </c>
      <c r="S178" s="139">
        <v>2.2000000000000002</v>
      </c>
      <c r="T178" s="140">
        <f t="shared" si="23"/>
        <v>0.18260000000000001</v>
      </c>
      <c r="AR178" s="141" t="s">
        <v>148</v>
      </c>
      <c r="AT178" s="141" t="s">
        <v>144</v>
      </c>
      <c r="AU178" s="141" t="s">
        <v>89</v>
      </c>
      <c r="AY178" s="13" t="s">
        <v>142</v>
      </c>
      <c r="BE178" s="142">
        <f t="shared" si="24"/>
        <v>0</v>
      </c>
      <c r="BF178" s="142">
        <f t="shared" si="25"/>
        <v>0</v>
      </c>
      <c r="BG178" s="142">
        <f t="shared" si="26"/>
        <v>0</v>
      </c>
      <c r="BH178" s="142">
        <f t="shared" si="27"/>
        <v>0</v>
      </c>
      <c r="BI178" s="142">
        <f t="shared" si="28"/>
        <v>0</v>
      </c>
      <c r="BJ178" s="13" t="s">
        <v>87</v>
      </c>
      <c r="BK178" s="142">
        <f t="shared" si="29"/>
        <v>0</v>
      </c>
      <c r="BL178" s="13" t="s">
        <v>148</v>
      </c>
      <c r="BM178" s="141" t="s">
        <v>293</v>
      </c>
    </row>
    <row r="179" spans="2:65" s="1" customFormat="1" ht="33" customHeight="1">
      <c r="B179" s="28"/>
      <c r="C179" s="129" t="s">
        <v>294</v>
      </c>
      <c r="D179" s="129" t="s">
        <v>144</v>
      </c>
      <c r="E179" s="130" t="s">
        <v>295</v>
      </c>
      <c r="F179" s="131" t="s">
        <v>296</v>
      </c>
      <c r="G179" s="132" t="s">
        <v>164</v>
      </c>
      <c r="H179" s="133">
        <v>8.3000000000000004E-2</v>
      </c>
      <c r="I179" s="134"/>
      <c r="J179" s="135">
        <f t="shared" si="20"/>
        <v>0</v>
      </c>
      <c r="K179" s="136"/>
      <c r="L179" s="28"/>
      <c r="M179" s="137" t="s">
        <v>1</v>
      </c>
      <c r="N179" s="138" t="s">
        <v>44</v>
      </c>
      <c r="P179" s="139">
        <f t="shared" si="21"/>
        <v>0</v>
      </c>
      <c r="Q179" s="139">
        <v>0</v>
      </c>
      <c r="R179" s="139">
        <f t="shared" si="22"/>
        <v>0</v>
      </c>
      <c r="S179" s="139">
        <v>4.3999999999999997E-2</v>
      </c>
      <c r="T179" s="140">
        <f t="shared" si="23"/>
        <v>3.6519999999999999E-3</v>
      </c>
      <c r="AR179" s="141" t="s">
        <v>148</v>
      </c>
      <c r="AT179" s="141" t="s">
        <v>144</v>
      </c>
      <c r="AU179" s="141" t="s">
        <v>89</v>
      </c>
      <c r="AY179" s="13" t="s">
        <v>142</v>
      </c>
      <c r="BE179" s="142">
        <f t="shared" si="24"/>
        <v>0</v>
      </c>
      <c r="BF179" s="142">
        <f t="shared" si="25"/>
        <v>0</v>
      </c>
      <c r="BG179" s="142">
        <f t="shared" si="26"/>
        <v>0</v>
      </c>
      <c r="BH179" s="142">
        <f t="shared" si="27"/>
        <v>0</v>
      </c>
      <c r="BI179" s="142">
        <f t="shared" si="28"/>
        <v>0</v>
      </c>
      <c r="BJ179" s="13" t="s">
        <v>87</v>
      </c>
      <c r="BK179" s="142">
        <f t="shared" si="29"/>
        <v>0</v>
      </c>
      <c r="BL179" s="13" t="s">
        <v>148</v>
      </c>
      <c r="BM179" s="141" t="s">
        <v>297</v>
      </c>
    </row>
    <row r="180" spans="2:65" s="1" customFormat="1" ht="44.25" customHeight="1">
      <c r="B180" s="28"/>
      <c r="C180" s="129" t="s">
        <v>298</v>
      </c>
      <c r="D180" s="129" t="s">
        <v>144</v>
      </c>
      <c r="E180" s="130" t="s">
        <v>299</v>
      </c>
      <c r="F180" s="131" t="s">
        <v>300</v>
      </c>
      <c r="G180" s="132" t="s">
        <v>147</v>
      </c>
      <c r="H180" s="133">
        <v>5.67</v>
      </c>
      <c r="I180" s="134"/>
      <c r="J180" s="135">
        <f t="shared" si="20"/>
        <v>0</v>
      </c>
      <c r="K180" s="136"/>
      <c r="L180" s="28"/>
      <c r="M180" s="137" t="s">
        <v>1</v>
      </c>
      <c r="N180" s="138" t="s">
        <v>44</v>
      </c>
      <c r="P180" s="139">
        <f t="shared" si="21"/>
        <v>0</v>
      </c>
      <c r="Q180" s="139">
        <v>0</v>
      </c>
      <c r="R180" s="139">
        <f t="shared" si="22"/>
        <v>0</v>
      </c>
      <c r="S180" s="139">
        <v>3.7999999999999999E-2</v>
      </c>
      <c r="T180" s="140">
        <f t="shared" si="23"/>
        <v>0.21545999999999998</v>
      </c>
      <c r="AR180" s="141" t="s">
        <v>148</v>
      </c>
      <c r="AT180" s="141" t="s">
        <v>144</v>
      </c>
      <c r="AU180" s="141" t="s">
        <v>89</v>
      </c>
      <c r="AY180" s="13" t="s">
        <v>142</v>
      </c>
      <c r="BE180" s="142">
        <f t="shared" si="24"/>
        <v>0</v>
      </c>
      <c r="BF180" s="142">
        <f t="shared" si="25"/>
        <v>0</v>
      </c>
      <c r="BG180" s="142">
        <f t="shared" si="26"/>
        <v>0</v>
      </c>
      <c r="BH180" s="142">
        <f t="shared" si="27"/>
        <v>0</v>
      </c>
      <c r="BI180" s="142">
        <f t="shared" si="28"/>
        <v>0</v>
      </c>
      <c r="BJ180" s="13" t="s">
        <v>87</v>
      </c>
      <c r="BK180" s="142">
        <f t="shared" si="29"/>
        <v>0</v>
      </c>
      <c r="BL180" s="13" t="s">
        <v>148</v>
      </c>
      <c r="BM180" s="141" t="s">
        <v>301</v>
      </c>
    </row>
    <row r="181" spans="2:65" s="1" customFormat="1" ht="24.2" customHeight="1">
      <c r="B181" s="28"/>
      <c r="C181" s="129" t="s">
        <v>302</v>
      </c>
      <c r="D181" s="129" t="s">
        <v>144</v>
      </c>
      <c r="E181" s="130" t="s">
        <v>303</v>
      </c>
      <c r="F181" s="131" t="s">
        <v>304</v>
      </c>
      <c r="G181" s="132" t="s">
        <v>305</v>
      </c>
      <c r="H181" s="133">
        <v>1</v>
      </c>
      <c r="I181" s="134"/>
      <c r="J181" s="135">
        <f t="shared" si="20"/>
        <v>0</v>
      </c>
      <c r="K181" s="136"/>
      <c r="L181" s="28"/>
      <c r="M181" s="137" t="s">
        <v>1</v>
      </c>
      <c r="N181" s="138" t="s">
        <v>44</v>
      </c>
      <c r="P181" s="139">
        <f t="shared" si="21"/>
        <v>0</v>
      </c>
      <c r="Q181" s="139">
        <v>0</v>
      </c>
      <c r="R181" s="139">
        <f t="shared" si="22"/>
        <v>0</v>
      </c>
      <c r="S181" s="139">
        <v>0</v>
      </c>
      <c r="T181" s="140">
        <f t="shared" si="23"/>
        <v>0</v>
      </c>
      <c r="AR181" s="141" t="s">
        <v>148</v>
      </c>
      <c r="AT181" s="141" t="s">
        <v>144</v>
      </c>
      <c r="AU181" s="141" t="s">
        <v>89</v>
      </c>
      <c r="AY181" s="13" t="s">
        <v>142</v>
      </c>
      <c r="BE181" s="142">
        <f t="shared" si="24"/>
        <v>0</v>
      </c>
      <c r="BF181" s="142">
        <f t="shared" si="25"/>
        <v>0</v>
      </c>
      <c r="BG181" s="142">
        <f t="shared" si="26"/>
        <v>0</v>
      </c>
      <c r="BH181" s="142">
        <f t="shared" si="27"/>
        <v>0</v>
      </c>
      <c r="BI181" s="142">
        <f t="shared" si="28"/>
        <v>0</v>
      </c>
      <c r="BJ181" s="13" t="s">
        <v>87</v>
      </c>
      <c r="BK181" s="142">
        <f t="shared" si="29"/>
        <v>0</v>
      </c>
      <c r="BL181" s="13" t="s">
        <v>148</v>
      </c>
      <c r="BM181" s="141" t="s">
        <v>306</v>
      </c>
    </row>
    <row r="182" spans="2:65" s="1" customFormat="1" ht="37.9" customHeight="1">
      <c r="B182" s="28"/>
      <c r="C182" s="129" t="s">
        <v>307</v>
      </c>
      <c r="D182" s="129" t="s">
        <v>144</v>
      </c>
      <c r="E182" s="130" t="s">
        <v>308</v>
      </c>
      <c r="F182" s="131" t="s">
        <v>309</v>
      </c>
      <c r="G182" s="132" t="s">
        <v>305</v>
      </c>
      <c r="H182" s="133">
        <v>1</v>
      </c>
      <c r="I182" s="134"/>
      <c r="J182" s="135">
        <f t="shared" si="20"/>
        <v>0</v>
      </c>
      <c r="K182" s="136"/>
      <c r="L182" s="28"/>
      <c r="M182" s="137" t="s">
        <v>1</v>
      </c>
      <c r="N182" s="138" t="s">
        <v>44</v>
      </c>
      <c r="P182" s="139">
        <f t="shared" si="21"/>
        <v>0</v>
      </c>
      <c r="Q182" s="139">
        <v>0</v>
      </c>
      <c r="R182" s="139">
        <f t="shared" si="22"/>
        <v>0</v>
      </c>
      <c r="S182" s="139">
        <v>0</v>
      </c>
      <c r="T182" s="140">
        <f t="shared" si="23"/>
        <v>0</v>
      </c>
      <c r="AR182" s="141" t="s">
        <v>148</v>
      </c>
      <c r="AT182" s="141" t="s">
        <v>144</v>
      </c>
      <c r="AU182" s="141" t="s">
        <v>89</v>
      </c>
      <c r="AY182" s="13" t="s">
        <v>142</v>
      </c>
      <c r="BE182" s="142">
        <f t="shared" si="24"/>
        <v>0</v>
      </c>
      <c r="BF182" s="142">
        <f t="shared" si="25"/>
        <v>0</v>
      </c>
      <c r="BG182" s="142">
        <f t="shared" si="26"/>
        <v>0</v>
      </c>
      <c r="BH182" s="142">
        <f t="shared" si="27"/>
        <v>0</v>
      </c>
      <c r="BI182" s="142">
        <f t="shared" si="28"/>
        <v>0</v>
      </c>
      <c r="BJ182" s="13" t="s">
        <v>87</v>
      </c>
      <c r="BK182" s="142">
        <f t="shared" si="29"/>
        <v>0</v>
      </c>
      <c r="BL182" s="13" t="s">
        <v>148</v>
      </c>
      <c r="BM182" s="141" t="s">
        <v>310</v>
      </c>
    </row>
    <row r="183" spans="2:65" s="1" customFormat="1" ht="16.5" customHeight="1">
      <c r="B183" s="28"/>
      <c r="C183" s="129" t="s">
        <v>311</v>
      </c>
      <c r="D183" s="129" t="s">
        <v>144</v>
      </c>
      <c r="E183" s="130" t="s">
        <v>312</v>
      </c>
      <c r="F183" s="131" t="s">
        <v>313</v>
      </c>
      <c r="G183" s="132" t="s">
        <v>305</v>
      </c>
      <c r="H183" s="133">
        <v>1</v>
      </c>
      <c r="I183" s="134"/>
      <c r="J183" s="135">
        <f t="shared" si="20"/>
        <v>0</v>
      </c>
      <c r="K183" s="136"/>
      <c r="L183" s="28"/>
      <c r="M183" s="137" t="s">
        <v>1</v>
      </c>
      <c r="N183" s="138" t="s">
        <v>44</v>
      </c>
      <c r="P183" s="139">
        <f t="shared" si="21"/>
        <v>0</v>
      </c>
      <c r="Q183" s="139">
        <v>0</v>
      </c>
      <c r="R183" s="139">
        <f t="shared" si="22"/>
        <v>0</v>
      </c>
      <c r="S183" s="139">
        <v>0</v>
      </c>
      <c r="T183" s="140">
        <f t="shared" si="23"/>
        <v>0</v>
      </c>
      <c r="AR183" s="141" t="s">
        <v>148</v>
      </c>
      <c r="AT183" s="141" t="s">
        <v>144</v>
      </c>
      <c r="AU183" s="141" t="s">
        <v>89</v>
      </c>
      <c r="AY183" s="13" t="s">
        <v>142</v>
      </c>
      <c r="BE183" s="142">
        <f t="shared" si="24"/>
        <v>0</v>
      </c>
      <c r="BF183" s="142">
        <f t="shared" si="25"/>
        <v>0</v>
      </c>
      <c r="BG183" s="142">
        <f t="shared" si="26"/>
        <v>0</v>
      </c>
      <c r="BH183" s="142">
        <f t="shared" si="27"/>
        <v>0</v>
      </c>
      <c r="BI183" s="142">
        <f t="shared" si="28"/>
        <v>0</v>
      </c>
      <c r="BJ183" s="13" t="s">
        <v>87</v>
      </c>
      <c r="BK183" s="142">
        <f t="shared" si="29"/>
        <v>0</v>
      </c>
      <c r="BL183" s="13" t="s">
        <v>148</v>
      </c>
      <c r="BM183" s="141" t="s">
        <v>314</v>
      </c>
    </row>
    <row r="184" spans="2:65" s="1" customFormat="1" ht="76.349999999999994" customHeight="1">
      <c r="B184" s="28"/>
      <c r="C184" s="129" t="s">
        <v>315</v>
      </c>
      <c r="D184" s="129" t="s">
        <v>144</v>
      </c>
      <c r="E184" s="130" t="s">
        <v>316</v>
      </c>
      <c r="F184" s="131" t="s">
        <v>317</v>
      </c>
      <c r="G184" s="132" t="s">
        <v>147</v>
      </c>
      <c r="H184" s="133">
        <v>3.72</v>
      </c>
      <c r="I184" s="134"/>
      <c r="J184" s="135">
        <f t="shared" si="20"/>
        <v>0</v>
      </c>
      <c r="K184" s="136"/>
      <c r="L184" s="28"/>
      <c r="M184" s="137" t="s">
        <v>1</v>
      </c>
      <c r="N184" s="138" t="s">
        <v>44</v>
      </c>
      <c r="P184" s="139">
        <f t="shared" si="21"/>
        <v>0</v>
      </c>
      <c r="Q184" s="139">
        <v>0</v>
      </c>
      <c r="R184" s="139">
        <f t="shared" si="22"/>
        <v>0</v>
      </c>
      <c r="S184" s="139">
        <v>0</v>
      </c>
      <c r="T184" s="140">
        <f t="shared" si="23"/>
        <v>0</v>
      </c>
      <c r="AR184" s="141" t="s">
        <v>148</v>
      </c>
      <c r="AT184" s="141" t="s">
        <v>144</v>
      </c>
      <c r="AU184" s="141" t="s">
        <v>89</v>
      </c>
      <c r="AY184" s="13" t="s">
        <v>142</v>
      </c>
      <c r="BE184" s="142">
        <f t="shared" si="24"/>
        <v>0</v>
      </c>
      <c r="BF184" s="142">
        <f t="shared" si="25"/>
        <v>0</v>
      </c>
      <c r="BG184" s="142">
        <f t="shared" si="26"/>
        <v>0</v>
      </c>
      <c r="BH184" s="142">
        <f t="shared" si="27"/>
        <v>0</v>
      </c>
      <c r="BI184" s="142">
        <f t="shared" si="28"/>
        <v>0</v>
      </c>
      <c r="BJ184" s="13" t="s">
        <v>87</v>
      </c>
      <c r="BK184" s="142">
        <f t="shared" si="29"/>
        <v>0</v>
      </c>
      <c r="BL184" s="13" t="s">
        <v>148</v>
      </c>
      <c r="BM184" s="141" t="s">
        <v>318</v>
      </c>
    </row>
    <row r="185" spans="2:65" s="11" customFormat="1" ht="22.9" customHeight="1">
      <c r="B185" s="117"/>
      <c r="D185" s="118" t="s">
        <v>78</v>
      </c>
      <c r="E185" s="127" t="s">
        <v>319</v>
      </c>
      <c r="F185" s="127" t="s">
        <v>320</v>
      </c>
      <c r="I185" s="120"/>
      <c r="J185" s="128">
        <f>BK185</f>
        <v>0</v>
      </c>
      <c r="L185" s="117"/>
      <c r="M185" s="122"/>
      <c r="P185" s="123">
        <f>SUM(P186:P189)</f>
        <v>0</v>
      </c>
      <c r="R185" s="123">
        <f>SUM(R186:R189)</f>
        <v>0</v>
      </c>
      <c r="T185" s="124">
        <f>SUM(T186:T189)</f>
        <v>0</v>
      </c>
      <c r="AR185" s="118" t="s">
        <v>87</v>
      </c>
      <c r="AT185" s="125" t="s">
        <v>78</v>
      </c>
      <c r="AU185" s="125" t="s">
        <v>87</v>
      </c>
      <c r="AY185" s="118" t="s">
        <v>142</v>
      </c>
      <c r="BK185" s="126">
        <f>SUM(BK186:BK189)</f>
        <v>0</v>
      </c>
    </row>
    <row r="186" spans="2:65" s="1" customFormat="1" ht="37.9" customHeight="1">
      <c r="B186" s="28"/>
      <c r="C186" s="129" t="s">
        <v>321</v>
      </c>
      <c r="D186" s="129" t="s">
        <v>144</v>
      </c>
      <c r="E186" s="130" t="s">
        <v>322</v>
      </c>
      <c r="F186" s="131" t="s">
        <v>323</v>
      </c>
      <c r="G186" s="132" t="s">
        <v>181</v>
      </c>
      <c r="H186" s="133">
        <v>12.606999999999999</v>
      </c>
      <c r="I186" s="134"/>
      <c r="J186" s="135">
        <f>ROUND(I186*H186,2)</f>
        <v>0</v>
      </c>
      <c r="K186" s="136"/>
      <c r="L186" s="28"/>
      <c r="M186" s="137" t="s">
        <v>1</v>
      </c>
      <c r="N186" s="138" t="s">
        <v>44</v>
      </c>
      <c r="P186" s="139">
        <f>O186*H186</f>
        <v>0</v>
      </c>
      <c r="Q186" s="139">
        <v>0</v>
      </c>
      <c r="R186" s="139">
        <f>Q186*H186</f>
        <v>0</v>
      </c>
      <c r="S186" s="139">
        <v>0</v>
      </c>
      <c r="T186" s="140">
        <f>S186*H186</f>
        <v>0</v>
      </c>
      <c r="AR186" s="141" t="s">
        <v>148</v>
      </c>
      <c r="AT186" s="141" t="s">
        <v>144</v>
      </c>
      <c r="AU186" s="141" t="s">
        <v>89</v>
      </c>
      <c r="AY186" s="13" t="s">
        <v>142</v>
      </c>
      <c r="BE186" s="142">
        <f>IF(N186="základní",J186,0)</f>
        <v>0</v>
      </c>
      <c r="BF186" s="142">
        <f>IF(N186="snížená",J186,0)</f>
        <v>0</v>
      </c>
      <c r="BG186" s="142">
        <f>IF(N186="zákl. přenesená",J186,0)</f>
        <v>0</v>
      </c>
      <c r="BH186" s="142">
        <f>IF(N186="sníž. přenesená",J186,0)</f>
        <v>0</v>
      </c>
      <c r="BI186" s="142">
        <f>IF(N186="nulová",J186,0)</f>
        <v>0</v>
      </c>
      <c r="BJ186" s="13" t="s">
        <v>87</v>
      </c>
      <c r="BK186" s="142">
        <f>ROUND(I186*H186,2)</f>
        <v>0</v>
      </c>
      <c r="BL186" s="13" t="s">
        <v>148</v>
      </c>
      <c r="BM186" s="141" t="s">
        <v>324</v>
      </c>
    </row>
    <row r="187" spans="2:65" s="1" customFormat="1" ht="33" customHeight="1">
      <c r="B187" s="28"/>
      <c r="C187" s="129" t="s">
        <v>325</v>
      </c>
      <c r="D187" s="129" t="s">
        <v>144</v>
      </c>
      <c r="E187" s="130" t="s">
        <v>326</v>
      </c>
      <c r="F187" s="131" t="s">
        <v>327</v>
      </c>
      <c r="G187" s="132" t="s">
        <v>181</v>
      </c>
      <c r="H187" s="133">
        <v>12.606999999999999</v>
      </c>
      <c r="I187" s="134"/>
      <c r="J187" s="135">
        <f>ROUND(I187*H187,2)</f>
        <v>0</v>
      </c>
      <c r="K187" s="136"/>
      <c r="L187" s="28"/>
      <c r="M187" s="137" t="s">
        <v>1</v>
      </c>
      <c r="N187" s="138" t="s">
        <v>44</v>
      </c>
      <c r="P187" s="139">
        <f>O187*H187</f>
        <v>0</v>
      </c>
      <c r="Q187" s="139">
        <v>0</v>
      </c>
      <c r="R187" s="139">
        <f>Q187*H187</f>
        <v>0</v>
      </c>
      <c r="S187" s="139">
        <v>0</v>
      </c>
      <c r="T187" s="140">
        <f>S187*H187</f>
        <v>0</v>
      </c>
      <c r="AR187" s="141" t="s">
        <v>148</v>
      </c>
      <c r="AT187" s="141" t="s">
        <v>144</v>
      </c>
      <c r="AU187" s="141" t="s">
        <v>89</v>
      </c>
      <c r="AY187" s="13" t="s">
        <v>142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3" t="s">
        <v>87</v>
      </c>
      <c r="BK187" s="142">
        <f>ROUND(I187*H187,2)</f>
        <v>0</v>
      </c>
      <c r="BL187" s="13" t="s">
        <v>148</v>
      </c>
      <c r="BM187" s="141" t="s">
        <v>328</v>
      </c>
    </row>
    <row r="188" spans="2:65" s="1" customFormat="1" ht="44.25" customHeight="1">
      <c r="B188" s="28"/>
      <c r="C188" s="129" t="s">
        <v>329</v>
      </c>
      <c r="D188" s="129" t="s">
        <v>144</v>
      </c>
      <c r="E188" s="130" t="s">
        <v>330</v>
      </c>
      <c r="F188" s="131" t="s">
        <v>331</v>
      </c>
      <c r="G188" s="132" t="s">
        <v>181</v>
      </c>
      <c r="H188" s="133">
        <v>88.248999999999995</v>
      </c>
      <c r="I188" s="134"/>
      <c r="J188" s="135">
        <f>ROUND(I188*H188,2)</f>
        <v>0</v>
      </c>
      <c r="K188" s="136"/>
      <c r="L188" s="28"/>
      <c r="M188" s="137" t="s">
        <v>1</v>
      </c>
      <c r="N188" s="138" t="s">
        <v>44</v>
      </c>
      <c r="P188" s="139">
        <f>O188*H188</f>
        <v>0</v>
      </c>
      <c r="Q188" s="139">
        <v>0</v>
      </c>
      <c r="R188" s="139">
        <f>Q188*H188</f>
        <v>0</v>
      </c>
      <c r="S188" s="139">
        <v>0</v>
      </c>
      <c r="T188" s="140">
        <f>S188*H188</f>
        <v>0</v>
      </c>
      <c r="AR188" s="141" t="s">
        <v>148</v>
      </c>
      <c r="AT188" s="141" t="s">
        <v>144</v>
      </c>
      <c r="AU188" s="141" t="s">
        <v>89</v>
      </c>
      <c r="AY188" s="13" t="s">
        <v>142</v>
      </c>
      <c r="BE188" s="142">
        <f>IF(N188="základní",J188,0)</f>
        <v>0</v>
      </c>
      <c r="BF188" s="142">
        <f>IF(N188="snížená",J188,0)</f>
        <v>0</v>
      </c>
      <c r="BG188" s="142">
        <f>IF(N188="zákl. přenesená",J188,0)</f>
        <v>0</v>
      </c>
      <c r="BH188" s="142">
        <f>IF(N188="sníž. přenesená",J188,0)</f>
        <v>0</v>
      </c>
      <c r="BI188" s="142">
        <f>IF(N188="nulová",J188,0)</f>
        <v>0</v>
      </c>
      <c r="BJ188" s="13" t="s">
        <v>87</v>
      </c>
      <c r="BK188" s="142">
        <f>ROUND(I188*H188,2)</f>
        <v>0</v>
      </c>
      <c r="BL188" s="13" t="s">
        <v>148</v>
      </c>
      <c r="BM188" s="141" t="s">
        <v>332</v>
      </c>
    </row>
    <row r="189" spans="2:65" s="1" customFormat="1" ht="44.25" customHeight="1">
      <c r="B189" s="28"/>
      <c r="C189" s="129" t="s">
        <v>333</v>
      </c>
      <c r="D189" s="129" t="s">
        <v>144</v>
      </c>
      <c r="E189" s="130" t="s">
        <v>334</v>
      </c>
      <c r="F189" s="131" t="s">
        <v>335</v>
      </c>
      <c r="G189" s="132" t="s">
        <v>181</v>
      </c>
      <c r="H189" s="133">
        <v>12.606999999999999</v>
      </c>
      <c r="I189" s="134"/>
      <c r="J189" s="135">
        <f>ROUND(I189*H189,2)</f>
        <v>0</v>
      </c>
      <c r="K189" s="136"/>
      <c r="L189" s="28"/>
      <c r="M189" s="137" t="s">
        <v>1</v>
      </c>
      <c r="N189" s="138" t="s">
        <v>44</v>
      </c>
      <c r="P189" s="139">
        <f>O189*H189</f>
        <v>0</v>
      </c>
      <c r="Q189" s="139">
        <v>0</v>
      </c>
      <c r="R189" s="139">
        <f>Q189*H189</f>
        <v>0</v>
      </c>
      <c r="S189" s="139">
        <v>0</v>
      </c>
      <c r="T189" s="140">
        <f>S189*H189</f>
        <v>0</v>
      </c>
      <c r="AR189" s="141" t="s">
        <v>148</v>
      </c>
      <c r="AT189" s="141" t="s">
        <v>144</v>
      </c>
      <c r="AU189" s="141" t="s">
        <v>89</v>
      </c>
      <c r="AY189" s="13" t="s">
        <v>142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3" t="s">
        <v>87</v>
      </c>
      <c r="BK189" s="142">
        <f>ROUND(I189*H189,2)</f>
        <v>0</v>
      </c>
      <c r="BL189" s="13" t="s">
        <v>148</v>
      </c>
      <c r="BM189" s="141" t="s">
        <v>336</v>
      </c>
    </row>
    <row r="190" spans="2:65" s="11" customFormat="1" ht="22.9" customHeight="1">
      <c r="B190" s="117"/>
      <c r="D190" s="118" t="s">
        <v>78</v>
      </c>
      <c r="E190" s="127" t="s">
        <v>337</v>
      </c>
      <c r="F190" s="127" t="s">
        <v>338</v>
      </c>
      <c r="I190" s="120"/>
      <c r="J190" s="128">
        <f>BK190</f>
        <v>0</v>
      </c>
      <c r="L190" s="117"/>
      <c r="M190" s="122"/>
      <c r="P190" s="123">
        <f>P191</f>
        <v>0</v>
      </c>
      <c r="R190" s="123">
        <f>R191</f>
        <v>0</v>
      </c>
      <c r="T190" s="124">
        <f>T191</f>
        <v>0</v>
      </c>
      <c r="AR190" s="118" t="s">
        <v>87</v>
      </c>
      <c r="AT190" s="125" t="s">
        <v>78</v>
      </c>
      <c r="AU190" s="125" t="s">
        <v>87</v>
      </c>
      <c r="AY190" s="118" t="s">
        <v>142</v>
      </c>
      <c r="BK190" s="126">
        <f>BK191</f>
        <v>0</v>
      </c>
    </row>
    <row r="191" spans="2:65" s="1" customFormat="1" ht="55.5" customHeight="1">
      <c r="B191" s="28"/>
      <c r="C191" s="129" t="s">
        <v>339</v>
      </c>
      <c r="D191" s="129" t="s">
        <v>144</v>
      </c>
      <c r="E191" s="130" t="s">
        <v>340</v>
      </c>
      <c r="F191" s="131" t="s">
        <v>341</v>
      </c>
      <c r="G191" s="132" t="s">
        <v>181</v>
      </c>
      <c r="H191" s="133">
        <v>20.824999999999999</v>
      </c>
      <c r="I191" s="134"/>
      <c r="J191" s="135">
        <f>ROUND(I191*H191,2)</f>
        <v>0</v>
      </c>
      <c r="K191" s="136"/>
      <c r="L191" s="28"/>
      <c r="M191" s="137" t="s">
        <v>1</v>
      </c>
      <c r="N191" s="138" t="s">
        <v>44</v>
      </c>
      <c r="P191" s="139">
        <f>O191*H191</f>
        <v>0</v>
      </c>
      <c r="Q191" s="139">
        <v>0</v>
      </c>
      <c r="R191" s="139">
        <f>Q191*H191</f>
        <v>0</v>
      </c>
      <c r="S191" s="139">
        <v>0</v>
      </c>
      <c r="T191" s="140">
        <f>S191*H191</f>
        <v>0</v>
      </c>
      <c r="AR191" s="141" t="s">
        <v>148</v>
      </c>
      <c r="AT191" s="141" t="s">
        <v>144</v>
      </c>
      <c r="AU191" s="141" t="s">
        <v>89</v>
      </c>
      <c r="AY191" s="13" t="s">
        <v>142</v>
      </c>
      <c r="BE191" s="142">
        <f>IF(N191="základní",J191,0)</f>
        <v>0</v>
      </c>
      <c r="BF191" s="142">
        <f>IF(N191="snížená",J191,0)</f>
        <v>0</v>
      </c>
      <c r="BG191" s="142">
        <f>IF(N191="zákl. přenesená",J191,0)</f>
        <v>0</v>
      </c>
      <c r="BH191" s="142">
        <f>IF(N191="sníž. přenesená",J191,0)</f>
        <v>0</v>
      </c>
      <c r="BI191" s="142">
        <f>IF(N191="nulová",J191,0)</f>
        <v>0</v>
      </c>
      <c r="BJ191" s="13" t="s">
        <v>87</v>
      </c>
      <c r="BK191" s="142">
        <f>ROUND(I191*H191,2)</f>
        <v>0</v>
      </c>
      <c r="BL191" s="13" t="s">
        <v>148</v>
      </c>
      <c r="BM191" s="141" t="s">
        <v>342</v>
      </c>
    </row>
    <row r="192" spans="2:65" s="11" customFormat="1" ht="25.9" customHeight="1">
      <c r="B192" s="117"/>
      <c r="D192" s="118" t="s">
        <v>78</v>
      </c>
      <c r="E192" s="119" t="s">
        <v>343</v>
      </c>
      <c r="F192" s="119" t="s">
        <v>344</v>
      </c>
      <c r="I192" s="120"/>
      <c r="J192" s="121">
        <f>BK192</f>
        <v>0</v>
      </c>
      <c r="L192" s="117"/>
      <c r="M192" s="122"/>
      <c r="P192" s="123">
        <f>P193+P201+P210+P227+P235+P242+P246+P257+P263+P271+P274</f>
        <v>0</v>
      </c>
      <c r="R192" s="123">
        <f>R193+R201+R210+R227+R235+R242+R246+R257+R263+R271+R274</f>
        <v>0.66456983021300009</v>
      </c>
      <c r="T192" s="124">
        <f>T193+T201+T210+T227+T235+T242+T246+T257+T263+T271+T274</f>
        <v>1.1105203000000001</v>
      </c>
      <c r="AR192" s="118" t="s">
        <v>89</v>
      </c>
      <c r="AT192" s="125" t="s">
        <v>78</v>
      </c>
      <c r="AU192" s="125" t="s">
        <v>79</v>
      </c>
      <c r="AY192" s="118" t="s">
        <v>142</v>
      </c>
      <c r="BK192" s="126">
        <f>BK193+BK201+BK210+BK227+BK235+BK242+BK246+BK257+BK263+BK271+BK274</f>
        <v>0</v>
      </c>
    </row>
    <row r="193" spans="2:65" s="11" customFormat="1" ht="22.9" customHeight="1">
      <c r="B193" s="117"/>
      <c r="D193" s="118" t="s">
        <v>78</v>
      </c>
      <c r="E193" s="127" t="s">
        <v>345</v>
      </c>
      <c r="F193" s="127" t="s">
        <v>346</v>
      </c>
      <c r="I193" s="120"/>
      <c r="J193" s="128">
        <f>BK193</f>
        <v>0</v>
      </c>
      <c r="L193" s="117"/>
      <c r="M193" s="122"/>
      <c r="P193" s="123">
        <f>SUM(P194:P200)</f>
        <v>0</v>
      </c>
      <c r="R193" s="123">
        <f>SUM(R194:R200)</f>
        <v>2.043304E-2</v>
      </c>
      <c r="T193" s="124">
        <f>SUM(T194:T200)</f>
        <v>0</v>
      </c>
      <c r="AR193" s="118" t="s">
        <v>89</v>
      </c>
      <c r="AT193" s="125" t="s">
        <v>78</v>
      </c>
      <c r="AU193" s="125" t="s">
        <v>87</v>
      </c>
      <c r="AY193" s="118" t="s">
        <v>142</v>
      </c>
      <c r="BK193" s="126">
        <f>SUM(BK194:BK200)</f>
        <v>0</v>
      </c>
    </row>
    <row r="194" spans="2:65" s="1" customFormat="1" ht="16.5" customHeight="1">
      <c r="B194" s="28"/>
      <c r="C194" s="129" t="s">
        <v>347</v>
      </c>
      <c r="D194" s="129" t="s">
        <v>144</v>
      </c>
      <c r="E194" s="130" t="s">
        <v>348</v>
      </c>
      <c r="F194" s="131" t="s">
        <v>349</v>
      </c>
      <c r="G194" s="132" t="s">
        <v>147</v>
      </c>
      <c r="H194" s="133">
        <v>2.38</v>
      </c>
      <c r="I194" s="134"/>
      <c r="J194" s="135">
        <f t="shared" ref="J194:J200" si="30">ROUND(I194*H194,2)</f>
        <v>0</v>
      </c>
      <c r="K194" s="136"/>
      <c r="L194" s="28"/>
      <c r="M194" s="137" t="s">
        <v>1</v>
      </c>
      <c r="N194" s="138" t="s">
        <v>44</v>
      </c>
      <c r="P194" s="139">
        <f t="shared" ref="P194:P200" si="31">O194*H194</f>
        <v>0</v>
      </c>
      <c r="Q194" s="139">
        <v>0</v>
      </c>
      <c r="R194" s="139">
        <f t="shared" ref="R194:R200" si="32">Q194*H194</f>
        <v>0</v>
      </c>
      <c r="S194" s="139">
        <v>0</v>
      </c>
      <c r="T194" s="140">
        <f t="shared" ref="T194:T200" si="33">S194*H194</f>
        <v>0</v>
      </c>
      <c r="AR194" s="141" t="s">
        <v>208</v>
      </c>
      <c r="AT194" s="141" t="s">
        <v>144</v>
      </c>
      <c r="AU194" s="141" t="s">
        <v>89</v>
      </c>
      <c r="AY194" s="13" t="s">
        <v>142</v>
      </c>
      <c r="BE194" s="142">
        <f t="shared" ref="BE194:BE200" si="34">IF(N194="základní",J194,0)</f>
        <v>0</v>
      </c>
      <c r="BF194" s="142">
        <f t="shared" ref="BF194:BF200" si="35">IF(N194="snížená",J194,0)</f>
        <v>0</v>
      </c>
      <c r="BG194" s="142">
        <f t="shared" ref="BG194:BG200" si="36">IF(N194="zákl. přenesená",J194,0)</f>
        <v>0</v>
      </c>
      <c r="BH194" s="142">
        <f t="shared" ref="BH194:BH200" si="37">IF(N194="sníž. přenesená",J194,0)</f>
        <v>0</v>
      </c>
      <c r="BI194" s="142">
        <f t="shared" ref="BI194:BI200" si="38">IF(N194="nulová",J194,0)</f>
        <v>0</v>
      </c>
      <c r="BJ194" s="13" t="s">
        <v>87</v>
      </c>
      <c r="BK194" s="142">
        <f t="shared" ref="BK194:BK200" si="39">ROUND(I194*H194,2)</f>
        <v>0</v>
      </c>
      <c r="BL194" s="13" t="s">
        <v>208</v>
      </c>
      <c r="BM194" s="141" t="s">
        <v>350</v>
      </c>
    </row>
    <row r="195" spans="2:65" s="1" customFormat="1" ht="37.9" customHeight="1">
      <c r="B195" s="28"/>
      <c r="C195" s="129" t="s">
        <v>351</v>
      </c>
      <c r="D195" s="129" t="s">
        <v>144</v>
      </c>
      <c r="E195" s="130" t="s">
        <v>352</v>
      </c>
      <c r="F195" s="131" t="s">
        <v>353</v>
      </c>
      <c r="G195" s="132" t="s">
        <v>147</v>
      </c>
      <c r="H195" s="133">
        <v>1.36</v>
      </c>
      <c r="I195" s="134"/>
      <c r="J195" s="135">
        <f t="shared" si="30"/>
        <v>0</v>
      </c>
      <c r="K195" s="136"/>
      <c r="L195" s="28"/>
      <c r="M195" s="137" t="s">
        <v>1</v>
      </c>
      <c r="N195" s="138" t="s">
        <v>44</v>
      </c>
      <c r="P195" s="139">
        <f t="shared" si="31"/>
        <v>0</v>
      </c>
      <c r="Q195" s="139">
        <v>0</v>
      </c>
      <c r="R195" s="139">
        <f t="shared" si="32"/>
        <v>0</v>
      </c>
      <c r="S195" s="139">
        <v>0</v>
      </c>
      <c r="T195" s="140">
        <f t="shared" si="33"/>
        <v>0</v>
      </c>
      <c r="AR195" s="141" t="s">
        <v>208</v>
      </c>
      <c r="AT195" s="141" t="s">
        <v>144</v>
      </c>
      <c r="AU195" s="141" t="s">
        <v>89</v>
      </c>
      <c r="AY195" s="13" t="s">
        <v>142</v>
      </c>
      <c r="BE195" s="142">
        <f t="shared" si="34"/>
        <v>0</v>
      </c>
      <c r="BF195" s="142">
        <f t="shared" si="35"/>
        <v>0</v>
      </c>
      <c r="BG195" s="142">
        <f t="shared" si="36"/>
        <v>0</v>
      </c>
      <c r="BH195" s="142">
        <f t="shared" si="37"/>
        <v>0</v>
      </c>
      <c r="BI195" s="142">
        <f t="shared" si="38"/>
        <v>0</v>
      </c>
      <c r="BJ195" s="13" t="s">
        <v>87</v>
      </c>
      <c r="BK195" s="142">
        <f t="shared" si="39"/>
        <v>0</v>
      </c>
      <c r="BL195" s="13" t="s">
        <v>208</v>
      </c>
      <c r="BM195" s="141" t="s">
        <v>354</v>
      </c>
    </row>
    <row r="196" spans="2:65" s="1" customFormat="1" ht="16.5" customHeight="1">
      <c r="B196" s="28"/>
      <c r="C196" s="143" t="s">
        <v>355</v>
      </c>
      <c r="D196" s="143" t="s">
        <v>213</v>
      </c>
      <c r="E196" s="144" t="s">
        <v>356</v>
      </c>
      <c r="F196" s="145" t="s">
        <v>357</v>
      </c>
      <c r="G196" s="146" t="s">
        <v>181</v>
      </c>
      <c r="H196" s="147">
        <v>1E-3</v>
      </c>
      <c r="I196" s="148"/>
      <c r="J196" s="149">
        <f t="shared" si="30"/>
        <v>0</v>
      </c>
      <c r="K196" s="150"/>
      <c r="L196" s="151"/>
      <c r="M196" s="152" t="s">
        <v>1</v>
      </c>
      <c r="N196" s="153" t="s">
        <v>44</v>
      </c>
      <c r="P196" s="139">
        <f t="shared" si="31"/>
        <v>0</v>
      </c>
      <c r="Q196" s="139">
        <v>1</v>
      </c>
      <c r="R196" s="139">
        <f t="shared" si="32"/>
        <v>1E-3</v>
      </c>
      <c r="S196" s="139">
        <v>0</v>
      </c>
      <c r="T196" s="140">
        <f t="shared" si="33"/>
        <v>0</v>
      </c>
      <c r="AR196" s="141" t="s">
        <v>286</v>
      </c>
      <c r="AT196" s="141" t="s">
        <v>213</v>
      </c>
      <c r="AU196" s="141" t="s">
        <v>89</v>
      </c>
      <c r="AY196" s="13" t="s">
        <v>142</v>
      </c>
      <c r="BE196" s="142">
        <f t="shared" si="34"/>
        <v>0</v>
      </c>
      <c r="BF196" s="142">
        <f t="shared" si="35"/>
        <v>0</v>
      </c>
      <c r="BG196" s="142">
        <f t="shared" si="36"/>
        <v>0</v>
      </c>
      <c r="BH196" s="142">
        <f t="shared" si="37"/>
        <v>0</v>
      </c>
      <c r="BI196" s="142">
        <f t="shared" si="38"/>
        <v>0</v>
      </c>
      <c r="BJ196" s="13" t="s">
        <v>87</v>
      </c>
      <c r="BK196" s="142">
        <f t="shared" si="39"/>
        <v>0</v>
      </c>
      <c r="BL196" s="13" t="s">
        <v>208</v>
      </c>
      <c r="BM196" s="141" t="s">
        <v>358</v>
      </c>
    </row>
    <row r="197" spans="2:65" s="1" customFormat="1" ht="24.2" customHeight="1">
      <c r="B197" s="28"/>
      <c r="C197" s="129" t="s">
        <v>359</v>
      </c>
      <c r="D197" s="129" t="s">
        <v>144</v>
      </c>
      <c r="E197" s="130" t="s">
        <v>360</v>
      </c>
      <c r="F197" s="131" t="s">
        <v>361</v>
      </c>
      <c r="G197" s="132" t="s">
        <v>147</v>
      </c>
      <c r="H197" s="133">
        <v>2.72</v>
      </c>
      <c r="I197" s="134"/>
      <c r="J197" s="135">
        <f t="shared" si="30"/>
        <v>0</v>
      </c>
      <c r="K197" s="136"/>
      <c r="L197" s="28"/>
      <c r="M197" s="137" t="s">
        <v>1</v>
      </c>
      <c r="N197" s="138" t="s">
        <v>44</v>
      </c>
      <c r="P197" s="139">
        <f t="shared" si="31"/>
        <v>0</v>
      </c>
      <c r="Q197" s="139">
        <v>3.9825E-4</v>
      </c>
      <c r="R197" s="139">
        <f t="shared" si="32"/>
        <v>1.0832400000000001E-3</v>
      </c>
      <c r="S197" s="139">
        <v>0</v>
      </c>
      <c r="T197" s="140">
        <f t="shared" si="33"/>
        <v>0</v>
      </c>
      <c r="AR197" s="141" t="s">
        <v>208</v>
      </c>
      <c r="AT197" s="141" t="s">
        <v>144</v>
      </c>
      <c r="AU197" s="141" t="s">
        <v>89</v>
      </c>
      <c r="AY197" s="13" t="s">
        <v>142</v>
      </c>
      <c r="BE197" s="142">
        <f t="shared" si="34"/>
        <v>0</v>
      </c>
      <c r="BF197" s="142">
        <f t="shared" si="35"/>
        <v>0</v>
      </c>
      <c r="BG197" s="142">
        <f t="shared" si="36"/>
        <v>0</v>
      </c>
      <c r="BH197" s="142">
        <f t="shared" si="37"/>
        <v>0</v>
      </c>
      <c r="BI197" s="142">
        <f t="shared" si="38"/>
        <v>0</v>
      </c>
      <c r="BJ197" s="13" t="s">
        <v>87</v>
      </c>
      <c r="BK197" s="142">
        <f t="shared" si="39"/>
        <v>0</v>
      </c>
      <c r="BL197" s="13" t="s">
        <v>208</v>
      </c>
      <c r="BM197" s="141" t="s">
        <v>362</v>
      </c>
    </row>
    <row r="198" spans="2:65" s="1" customFormat="1" ht="37.9" customHeight="1">
      <c r="B198" s="28"/>
      <c r="C198" s="143" t="s">
        <v>363</v>
      </c>
      <c r="D198" s="143" t="s">
        <v>213</v>
      </c>
      <c r="E198" s="144" t="s">
        <v>364</v>
      </c>
      <c r="F198" s="145" t="s">
        <v>365</v>
      </c>
      <c r="G198" s="146" t="s">
        <v>147</v>
      </c>
      <c r="H198" s="147">
        <v>1.7989999999999999</v>
      </c>
      <c r="I198" s="148"/>
      <c r="J198" s="149">
        <f t="shared" si="30"/>
        <v>0</v>
      </c>
      <c r="K198" s="150"/>
      <c r="L198" s="151"/>
      <c r="M198" s="152" t="s">
        <v>1</v>
      </c>
      <c r="N198" s="153" t="s">
        <v>44</v>
      </c>
      <c r="P198" s="139">
        <f t="shared" si="31"/>
        <v>0</v>
      </c>
      <c r="Q198" s="139">
        <v>4.7999999999999996E-3</v>
      </c>
      <c r="R198" s="139">
        <f t="shared" si="32"/>
        <v>8.6351999999999991E-3</v>
      </c>
      <c r="S198" s="139">
        <v>0</v>
      </c>
      <c r="T198" s="140">
        <f t="shared" si="33"/>
        <v>0</v>
      </c>
      <c r="AR198" s="141" t="s">
        <v>286</v>
      </c>
      <c r="AT198" s="141" t="s">
        <v>213</v>
      </c>
      <c r="AU198" s="141" t="s">
        <v>89</v>
      </c>
      <c r="AY198" s="13" t="s">
        <v>142</v>
      </c>
      <c r="BE198" s="142">
        <f t="shared" si="34"/>
        <v>0</v>
      </c>
      <c r="BF198" s="142">
        <f t="shared" si="35"/>
        <v>0</v>
      </c>
      <c r="BG198" s="142">
        <f t="shared" si="36"/>
        <v>0</v>
      </c>
      <c r="BH198" s="142">
        <f t="shared" si="37"/>
        <v>0</v>
      </c>
      <c r="BI198" s="142">
        <f t="shared" si="38"/>
        <v>0</v>
      </c>
      <c r="BJ198" s="13" t="s">
        <v>87</v>
      </c>
      <c r="BK198" s="142">
        <f t="shared" si="39"/>
        <v>0</v>
      </c>
      <c r="BL198" s="13" t="s">
        <v>208</v>
      </c>
      <c r="BM198" s="141" t="s">
        <v>366</v>
      </c>
    </row>
    <row r="199" spans="2:65" s="1" customFormat="1" ht="44.25" customHeight="1">
      <c r="B199" s="28"/>
      <c r="C199" s="143" t="s">
        <v>367</v>
      </c>
      <c r="D199" s="143" t="s">
        <v>213</v>
      </c>
      <c r="E199" s="144" t="s">
        <v>368</v>
      </c>
      <c r="F199" s="145" t="s">
        <v>369</v>
      </c>
      <c r="G199" s="146" t="s">
        <v>147</v>
      </c>
      <c r="H199" s="147">
        <v>1.7989999999999999</v>
      </c>
      <c r="I199" s="148"/>
      <c r="J199" s="149">
        <f t="shared" si="30"/>
        <v>0</v>
      </c>
      <c r="K199" s="150"/>
      <c r="L199" s="151"/>
      <c r="M199" s="152" t="s">
        <v>1</v>
      </c>
      <c r="N199" s="153" t="s">
        <v>44</v>
      </c>
      <c r="P199" s="139">
        <f t="shared" si="31"/>
        <v>0</v>
      </c>
      <c r="Q199" s="139">
        <v>5.4000000000000003E-3</v>
      </c>
      <c r="R199" s="139">
        <f t="shared" si="32"/>
        <v>9.7146000000000003E-3</v>
      </c>
      <c r="S199" s="139">
        <v>0</v>
      </c>
      <c r="T199" s="140">
        <f t="shared" si="33"/>
        <v>0</v>
      </c>
      <c r="AR199" s="141" t="s">
        <v>286</v>
      </c>
      <c r="AT199" s="141" t="s">
        <v>213</v>
      </c>
      <c r="AU199" s="141" t="s">
        <v>89</v>
      </c>
      <c r="AY199" s="13" t="s">
        <v>142</v>
      </c>
      <c r="BE199" s="142">
        <f t="shared" si="34"/>
        <v>0</v>
      </c>
      <c r="BF199" s="142">
        <f t="shared" si="35"/>
        <v>0</v>
      </c>
      <c r="BG199" s="142">
        <f t="shared" si="36"/>
        <v>0</v>
      </c>
      <c r="BH199" s="142">
        <f t="shared" si="37"/>
        <v>0</v>
      </c>
      <c r="BI199" s="142">
        <f t="shared" si="38"/>
        <v>0</v>
      </c>
      <c r="BJ199" s="13" t="s">
        <v>87</v>
      </c>
      <c r="BK199" s="142">
        <f t="shared" si="39"/>
        <v>0</v>
      </c>
      <c r="BL199" s="13" t="s">
        <v>208</v>
      </c>
      <c r="BM199" s="141" t="s">
        <v>370</v>
      </c>
    </row>
    <row r="200" spans="2:65" s="1" customFormat="1" ht="49.15" customHeight="1">
      <c r="B200" s="28"/>
      <c r="C200" s="129" t="s">
        <v>371</v>
      </c>
      <c r="D200" s="129" t="s">
        <v>144</v>
      </c>
      <c r="E200" s="130" t="s">
        <v>372</v>
      </c>
      <c r="F200" s="131" t="s">
        <v>373</v>
      </c>
      <c r="G200" s="132" t="s">
        <v>181</v>
      </c>
      <c r="H200" s="133">
        <v>0.02</v>
      </c>
      <c r="I200" s="134"/>
      <c r="J200" s="135">
        <f t="shared" si="30"/>
        <v>0</v>
      </c>
      <c r="K200" s="136"/>
      <c r="L200" s="28"/>
      <c r="M200" s="137" t="s">
        <v>1</v>
      </c>
      <c r="N200" s="138" t="s">
        <v>44</v>
      </c>
      <c r="P200" s="139">
        <f t="shared" si="31"/>
        <v>0</v>
      </c>
      <c r="Q200" s="139">
        <v>0</v>
      </c>
      <c r="R200" s="139">
        <f t="shared" si="32"/>
        <v>0</v>
      </c>
      <c r="S200" s="139">
        <v>0</v>
      </c>
      <c r="T200" s="140">
        <f t="shared" si="33"/>
        <v>0</v>
      </c>
      <c r="AR200" s="141" t="s">
        <v>208</v>
      </c>
      <c r="AT200" s="141" t="s">
        <v>144</v>
      </c>
      <c r="AU200" s="141" t="s">
        <v>89</v>
      </c>
      <c r="AY200" s="13" t="s">
        <v>142</v>
      </c>
      <c r="BE200" s="142">
        <f t="shared" si="34"/>
        <v>0</v>
      </c>
      <c r="BF200" s="142">
        <f t="shared" si="35"/>
        <v>0</v>
      </c>
      <c r="BG200" s="142">
        <f t="shared" si="36"/>
        <v>0</v>
      </c>
      <c r="BH200" s="142">
        <f t="shared" si="37"/>
        <v>0</v>
      </c>
      <c r="BI200" s="142">
        <f t="shared" si="38"/>
        <v>0</v>
      </c>
      <c r="BJ200" s="13" t="s">
        <v>87</v>
      </c>
      <c r="BK200" s="142">
        <f t="shared" si="39"/>
        <v>0</v>
      </c>
      <c r="BL200" s="13" t="s">
        <v>208</v>
      </c>
      <c r="BM200" s="141" t="s">
        <v>374</v>
      </c>
    </row>
    <row r="201" spans="2:65" s="11" customFormat="1" ht="22.9" customHeight="1">
      <c r="B201" s="117"/>
      <c r="D201" s="118" t="s">
        <v>78</v>
      </c>
      <c r="E201" s="127" t="s">
        <v>375</v>
      </c>
      <c r="F201" s="127" t="s">
        <v>376</v>
      </c>
      <c r="I201" s="120"/>
      <c r="J201" s="128">
        <f>BK201</f>
        <v>0</v>
      </c>
      <c r="L201" s="117"/>
      <c r="M201" s="122"/>
      <c r="P201" s="123">
        <f>SUM(P202:P209)</f>
        <v>0</v>
      </c>
      <c r="R201" s="123">
        <f>SUM(R202:R209)</f>
        <v>1.3456404999999999E-2</v>
      </c>
      <c r="T201" s="124">
        <f>SUM(T202:T209)</f>
        <v>3.5549999999999998E-2</v>
      </c>
      <c r="AR201" s="118" t="s">
        <v>89</v>
      </c>
      <c r="AT201" s="125" t="s">
        <v>78</v>
      </c>
      <c r="AU201" s="125" t="s">
        <v>87</v>
      </c>
      <c r="AY201" s="118" t="s">
        <v>142</v>
      </c>
      <c r="BK201" s="126">
        <f>SUM(BK202:BK209)</f>
        <v>0</v>
      </c>
    </row>
    <row r="202" spans="2:65" s="1" customFormat="1" ht="44.25" customHeight="1">
      <c r="B202" s="28"/>
      <c r="C202" s="129" t="s">
        <v>377</v>
      </c>
      <c r="D202" s="129" t="s">
        <v>144</v>
      </c>
      <c r="E202" s="130" t="s">
        <v>378</v>
      </c>
      <c r="F202" s="131" t="s">
        <v>379</v>
      </c>
      <c r="G202" s="132" t="s">
        <v>147</v>
      </c>
      <c r="H202" s="133">
        <v>0.55000000000000004</v>
      </c>
      <c r="I202" s="134"/>
      <c r="J202" s="135">
        <f t="shared" ref="J202:J209" si="40">ROUND(I202*H202,2)</f>
        <v>0</v>
      </c>
      <c r="K202" s="136"/>
      <c r="L202" s="28"/>
      <c r="M202" s="137" t="s">
        <v>1</v>
      </c>
      <c r="N202" s="138" t="s">
        <v>44</v>
      </c>
      <c r="P202" s="139">
        <f t="shared" ref="P202:P209" si="41">O202*H202</f>
        <v>0</v>
      </c>
      <c r="Q202" s="139">
        <v>0</v>
      </c>
      <c r="R202" s="139">
        <f t="shared" ref="R202:R209" si="42">Q202*H202</f>
        <v>0</v>
      </c>
      <c r="S202" s="139">
        <v>0</v>
      </c>
      <c r="T202" s="140">
        <f t="shared" ref="T202:T209" si="43">S202*H202</f>
        <v>0</v>
      </c>
      <c r="AR202" s="141" t="s">
        <v>208</v>
      </c>
      <c r="AT202" s="141" t="s">
        <v>144</v>
      </c>
      <c r="AU202" s="141" t="s">
        <v>89</v>
      </c>
      <c r="AY202" s="13" t="s">
        <v>142</v>
      </c>
      <c r="BE202" s="142">
        <f t="shared" ref="BE202:BE209" si="44">IF(N202="základní",J202,0)</f>
        <v>0</v>
      </c>
      <c r="BF202" s="142">
        <f t="shared" ref="BF202:BF209" si="45">IF(N202="snížená",J202,0)</f>
        <v>0</v>
      </c>
      <c r="BG202" s="142">
        <f t="shared" ref="BG202:BG209" si="46">IF(N202="zákl. přenesená",J202,0)</f>
        <v>0</v>
      </c>
      <c r="BH202" s="142">
        <f t="shared" ref="BH202:BH209" si="47">IF(N202="sníž. přenesená",J202,0)</f>
        <v>0</v>
      </c>
      <c r="BI202" s="142">
        <f t="shared" ref="BI202:BI209" si="48">IF(N202="nulová",J202,0)</f>
        <v>0</v>
      </c>
      <c r="BJ202" s="13" t="s">
        <v>87</v>
      </c>
      <c r="BK202" s="142">
        <f t="shared" ref="BK202:BK209" si="49">ROUND(I202*H202,2)</f>
        <v>0</v>
      </c>
      <c r="BL202" s="13" t="s">
        <v>208</v>
      </c>
      <c r="BM202" s="141" t="s">
        <v>380</v>
      </c>
    </row>
    <row r="203" spans="2:65" s="1" customFormat="1" ht="44.25" customHeight="1">
      <c r="B203" s="28"/>
      <c r="C203" s="129" t="s">
        <v>381</v>
      </c>
      <c r="D203" s="129" t="s">
        <v>144</v>
      </c>
      <c r="E203" s="130" t="s">
        <v>382</v>
      </c>
      <c r="F203" s="131" t="s">
        <v>383</v>
      </c>
      <c r="G203" s="132" t="s">
        <v>147</v>
      </c>
      <c r="H203" s="133">
        <v>0.47499999999999998</v>
      </c>
      <c r="I203" s="134"/>
      <c r="J203" s="135">
        <f t="shared" si="40"/>
        <v>0</v>
      </c>
      <c r="K203" s="136"/>
      <c r="L203" s="28"/>
      <c r="M203" s="137" t="s">
        <v>1</v>
      </c>
      <c r="N203" s="138" t="s">
        <v>44</v>
      </c>
      <c r="P203" s="139">
        <f t="shared" si="41"/>
        <v>0</v>
      </c>
      <c r="Q203" s="139">
        <v>4.1899999999999999E-4</v>
      </c>
      <c r="R203" s="139">
        <f t="shared" si="42"/>
        <v>1.99025E-4</v>
      </c>
      <c r="S203" s="139">
        <v>0</v>
      </c>
      <c r="T203" s="140">
        <f t="shared" si="43"/>
        <v>0</v>
      </c>
      <c r="AR203" s="141" t="s">
        <v>208</v>
      </c>
      <c r="AT203" s="141" t="s">
        <v>144</v>
      </c>
      <c r="AU203" s="141" t="s">
        <v>89</v>
      </c>
      <c r="AY203" s="13" t="s">
        <v>142</v>
      </c>
      <c r="BE203" s="142">
        <f t="shared" si="44"/>
        <v>0</v>
      </c>
      <c r="BF203" s="142">
        <f t="shared" si="45"/>
        <v>0</v>
      </c>
      <c r="BG203" s="142">
        <f t="shared" si="46"/>
        <v>0</v>
      </c>
      <c r="BH203" s="142">
        <f t="shared" si="47"/>
        <v>0</v>
      </c>
      <c r="BI203" s="142">
        <f t="shared" si="48"/>
        <v>0</v>
      </c>
      <c r="BJ203" s="13" t="s">
        <v>87</v>
      </c>
      <c r="BK203" s="142">
        <f t="shared" si="49"/>
        <v>0</v>
      </c>
      <c r="BL203" s="13" t="s">
        <v>208</v>
      </c>
      <c r="BM203" s="141" t="s">
        <v>384</v>
      </c>
    </row>
    <row r="204" spans="2:65" s="1" customFormat="1" ht="55.5" customHeight="1">
      <c r="B204" s="28"/>
      <c r="C204" s="129" t="s">
        <v>385</v>
      </c>
      <c r="D204" s="129" t="s">
        <v>144</v>
      </c>
      <c r="E204" s="130" t="s">
        <v>386</v>
      </c>
      <c r="F204" s="131" t="s">
        <v>387</v>
      </c>
      <c r="G204" s="132" t="s">
        <v>147</v>
      </c>
      <c r="H204" s="133">
        <v>0.99</v>
      </c>
      <c r="I204" s="134"/>
      <c r="J204" s="135">
        <f t="shared" si="40"/>
        <v>0</v>
      </c>
      <c r="K204" s="136"/>
      <c r="L204" s="28"/>
      <c r="M204" s="137" t="s">
        <v>1</v>
      </c>
      <c r="N204" s="138" t="s">
        <v>44</v>
      </c>
      <c r="P204" s="139">
        <f t="shared" si="41"/>
        <v>0</v>
      </c>
      <c r="Q204" s="139">
        <v>0</v>
      </c>
      <c r="R204" s="139">
        <f t="shared" si="42"/>
        <v>0</v>
      </c>
      <c r="S204" s="139">
        <v>2.5000000000000001E-3</v>
      </c>
      <c r="T204" s="140">
        <f t="shared" si="43"/>
        <v>2.4750000000000002E-3</v>
      </c>
      <c r="AR204" s="141" t="s">
        <v>208</v>
      </c>
      <c r="AT204" s="141" t="s">
        <v>144</v>
      </c>
      <c r="AU204" s="141" t="s">
        <v>89</v>
      </c>
      <c r="AY204" s="13" t="s">
        <v>142</v>
      </c>
      <c r="BE204" s="142">
        <f t="shared" si="44"/>
        <v>0</v>
      </c>
      <c r="BF204" s="142">
        <f t="shared" si="45"/>
        <v>0</v>
      </c>
      <c r="BG204" s="142">
        <f t="shared" si="46"/>
        <v>0</v>
      </c>
      <c r="BH204" s="142">
        <f t="shared" si="47"/>
        <v>0</v>
      </c>
      <c r="BI204" s="142">
        <f t="shared" si="48"/>
        <v>0</v>
      </c>
      <c r="BJ204" s="13" t="s">
        <v>87</v>
      </c>
      <c r="BK204" s="142">
        <f t="shared" si="49"/>
        <v>0</v>
      </c>
      <c r="BL204" s="13" t="s">
        <v>208</v>
      </c>
      <c r="BM204" s="141" t="s">
        <v>388</v>
      </c>
    </row>
    <row r="205" spans="2:65" s="1" customFormat="1" ht="44.25" customHeight="1">
      <c r="B205" s="28"/>
      <c r="C205" s="129" t="s">
        <v>389</v>
      </c>
      <c r="D205" s="129" t="s">
        <v>144</v>
      </c>
      <c r="E205" s="130" t="s">
        <v>390</v>
      </c>
      <c r="F205" s="131" t="s">
        <v>391</v>
      </c>
      <c r="G205" s="132" t="s">
        <v>147</v>
      </c>
      <c r="H205" s="133">
        <v>0.94499999999999995</v>
      </c>
      <c r="I205" s="134"/>
      <c r="J205" s="135">
        <f t="shared" si="40"/>
        <v>0</v>
      </c>
      <c r="K205" s="136"/>
      <c r="L205" s="28"/>
      <c r="M205" s="137" t="s">
        <v>1</v>
      </c>
      <c r="N205" s="138" t="s">
        <v>44</v>
      </c>
      <c r="P205" s="139">
        <f t="shared" si="41"/>
        <v>0</v>
      </c>
      <c r="Q205" s="139">
        <v>0</v>
      </c>
      <c r="R205" s="139">
        <f t="shared" si="42"/>
        <v>0</v>
      </c>
      <c r="S205" s="139">
        <v>3.5000000000000003E-2</v>
      </c>
      <c r="T205" s="140">
        <f t="shared" si="43"/>
        <v>3.3075E-2</v>
      </c>
      <c r="AR205" s="141" t="s">
        <v>208</v>
      </c>
      <c r="AT205" s="141" t="s">
        <v>144</v>
      </c>
      <c r="AU205" s="141" t="s">
        <v>89</v>
      </c>
      <c r="AY205" s="13" t="s">
        <v>142</v>
      </c>
      <c r="BE205" s="142">
        <f t="shared" si="44"/>
        <v>0</v>
      </c>
      <c r="BF205" s="142">
        <f t="shared" si="45"/>
        <v>0</v>
      </c>
      <c r="BG205" s="142">
        <f t="shared" si="46"/>
        <v>0</v>
      </c>
      <c r="BH205" s="142">
        <f t="shared" si="47"/>
        <v>0</v>
      </c>
      <c r="BI205" s="142">
        <f t="shared" si="48"/>
        <v>0</v>
      </c>
      <c r="BJ205" s="13" t="s">
        <v>87</v>
      </c>
      <c r="BK205" s="142">
        <f t="shared" si="49"/>
        <v>0</v>
      </c>
      <c r="BL205" s="13" t="s">
        <v>208</v>
      </c>
      <c r="BM205" s="141" t="s">
        <v>392</v>
      </c>
    </row>
    <row r="206" spans="2:65" s="1" customFormat="1" ht="44.25" customHeight="1">
      <c r="B206" s="28"/>
      <c r="C206" s="129" t="s">
        <v>393</v>
      </c>
      <c r="D206" s="129" t="s">
        <v>144</v>
      </c>
      <c r="E206" s="130" t="s">
        <v>394</v>
      </c>
      <c r="F206" s="131" t="s">
        <v>395</v>
      </c>
      <c r="G206" s="132" t="s">
        <v>147</v>
      </c>
      <c r="H206" s="133">
        <v>3.7879999999999998</v>
      </c>
      <c r="I206" s="134"/>
      <c r="J206" s="135">
        <f t="shared" si="40"/>
        <v>0</v>
      </c>
      <c r="K206" s="136"/>
      <c r="L206" s="28"/>
      <c r="M206" s="137" t="s">
        <v>1</v>
      </c>
      <c r="N206" s="138" t="s">
        <v>44</v>
      </c>
      <c r="P206" s="139">
        <f t="shared" si="41"/>
        <v>0</v>
      </c>
      <c r="Q206" s="139">
        <v>2.9999999999999997E-4</v>
      </c>
      <c r="R206" s="139">
        <f t="shared" si="42"/>
        <v>1.1363999999999999E-3</v>
      </c>
      <c r="S206" s="139">
        <v>0</v>
      </c>
      <c r="T206" s="140">
        <f t="shared" si="43"/>
        <v>0</v>
      </c>
      <c r="AR206" s="141" t="s">
        <v>208</v>
      </c>
      <c r="AT206" s="141" t="s">
        <v>144</v>
      </c>
      <c r="AU206" s="141" t="s">
        <v>89</v>
      </c>
      <c r="AY206" s="13" t="s">
        <v>142</v>
      </c>
      <c r="BE206" s="142">
        <f t="shared" si="44"/>
        <v>0</v>
      </c>
      <c r="BF206" s="142">
        <f t="shared" si="45"/>
        <v>0</v>
      </c>
      <c r="BG206" s="142">
        <f t="shared" si="46"/>
        <v>0</v>
      </c>
      <c r="BH206" s="142">
        <f t="shared" si="47"/>
        <v>0</v>
      </c>
      <c r="BI206" s="142">
        <f t="shared" si="48"/>
        <v>0</v>
      </c>
      <c r="BJ206" s="13" t="s">
        <v>87</v>
      </c>
      <c r="BK206" s="142">
        <f t="shared" si="49"/>
        <v>0</v>
      </c>
      <c r="BL206" s="13" t="s">
        <v>208</v>
      </c>
      <c r="BM206" s="141" t="s">
        <v>396</v>
      </c>
    </row>
    <row r="207" spans="2:65" s="1" customFormat="1" ht="24.2" customHeight="1">
      <c r="B207" s="28"/>
      <c r="C207" s="143" t="s">
        <v>397</v>
      </c>
      <c r="D207" s="143" t="s">
        <v>213</v>
      </c>
      <c r="E207" s="144" t="s">
        <v>398</v>
      </c>
      <c r="F207" s="145" t="s">
        <v>399</v>
      </c>
      <c r="G207" s="146" t="s">
        <v>147</v>
      </c>
      <c r="H207" s="147">
        <v>1.395</v>
      </c>
      <c r="I207" s="148"/>
      <c r="J207" s="149">
        <f t="shared" si="40"/>
        <v>0</v>
      </c>
      <c r="K207" s="150"/>
      <c r="L207" s="151"/>
      <c r="M207" s="152" t="s">
        <v>1</v>
      </c>
      <c r="N207" s="153" t="s">
        <v>44</v>
      </c>
      <c r="P207" s="139">
        <f t="shared" si="41"/>
        <v>0</v>
      </c>
      <c r="Q207" s="139">
        <v>4.8599999999999997E-3</v>
      </c>
      <c r="R207" s="139">
        <f t="shared" si="42"/>
        <v>6.7796999999999996E-3</v>
      </c>
      <c r="S207" s="139">
        <v>0</v>
      </c>
      <c r="T207" s="140">
        <f t="shared" si="43"/>
        <v>0</v>
      </c>
      <c r="AR207" s="141" t="s">
        <v>286</v>
      </c>
      <c r="AT207" s="141" t="s">
        <v>213</v>
      </c>
      <c r="AU207" s="141" t="s">
        <v>89</v>
      </c>
      <c r="AY207" s="13" t="s">
        <v>142</v>
      </c>
      <c r="BE207" s="142">
        <f t="shared" si="44"/>
        <v>0</v>
      </c>
      <c r="BF207" s="142">
        <f t="shared" si="45"/>
        <v>0</v>
      </c>
      <c r="BG207" s="142">
        <f t="shared" si="46"/>
        <v>0</v>
      </c>
      <c r="BH207" s="142">
        <f t="shared" si="47"/>
        <v>0</v>
      </c>
      <c r="BI207" s="142">
        <f t="shared" si="48"/>
        <v>0</v>
      </c>
      <c r="BJ207" s="13" t="s">
        <v>87</v>
      </c>
      <c r="BK207" s="142">
        <f t="shared" si="49"/>
        <v>0</v>
      </c>
      <c r="BL207" s="13" t="s">
        <v>208</v>
      </c>
      <c r="BM207" s="141" t="s">
        <v>400</v>
      </c>
    </row>
    <row r="208" spans="2:65" s="1" customFormat="1" ht="24.2" customHeight="1">
      <c r="B208" s="28"/>
      <c r="C208" s="143" t="s">
        <v>401</v>
      </c>
      <c r="D208" s="143" t="s">
        <v>213</v>
      </c>
      <c r="E208" s="144" t="s">
        <v>402</v>
      </c>
      <c r="F208" s="145" t="s">
        <v>403</v>
      </c>
      <c r="G208" s="146" t="s">
        <v>147</v>
      </c>
      <c r="H208" s="147">
        <v>3.5139999999999998</v>
      </c>
      <c r="I208" s="148"/>
      <c r="J208" s="149">
        <f t="shared" si="40"/>
        <v>0</v>
      </c>
      <c r="K208" s="150"/>
      <c r="L208" s="151"/>
      <c r="M208" s="152" t="s">
        <v>1</v>
      </c>
      <c r="N208" s="153" t="s">
        <v>44</v>
      </c>
      <c r="P208" s="139">
        <f t="shared" si="41"/>
        <v>0</v>
      </c>
      <c r="Q208" s="139">
        <v>1.5200000000000001E-3</v>
      </c>
      <c r="R208" s="139">
        <f t="shared" si="42"/>
        <v>5.3412800000000003E-3</v>
      </c>
      <c r="S208" s="139">
        <v>0</v>
      </c>
      <c r="T208" s="140">
        <f t="shared" si="43"/>
        <v>0</v>
      </c>
      <c r="AR208" s="141" t="s">
        <v>286</v>
      </c>
      <c r="AT208" s="141" t="s">
        <v>213</v>
      </c>
      <c r="AU208" s="141" t="s">
        <v>89</v>
      </c>
      <c r="AY208" s="13" t="s">
        <v>142</v>
      </c>
      <c r="BE208" s="142">
        <f t="shared" si="44"/>
        <v>0</v>
      </c>
      <c r="BF208" s="142">
        <f t="shared" si="45"/>
        <v>0</v>
      </c>
      <c r="BG208" s="142">
        <f t="shared" si="46"/>
        <v>0</v>
      </c>
      <c r="BH208" s="142">
        <f t="shared" si="47"/>
        <v>0</v>
      </c>
      <c r="BI208" s="142">
        <f t="shared" si="48"/>
        <v>0</v>
      </c>
      <c r="BJ208" s="13" t="s">
        <v>87</v>
      </c>
      <c r="BK208" s="142">
        <f t="shared" si="49"/>
        <v>0</v>
      </c>
      <c r="BL208" s="13" t="s">
        <v>208</v>
      </c>
      <c r="BM208" s="141" t="s">
        <v>404</v>
      </c>
    </row>
    <row r="209" spans="2:65" s="1" customFormat="1" ht="44.25" customHeight="1">
      <c r="B209" s="28"/>
      <c r="C209" s="129" t="s">
        <v>405</v>
      </c>
      <c r="D209" s="129" t="s">
        <v>144</v>
      </c>
      <c r="E209" s="130" t="s">
        <v>406</v>
      </c>
      <c r="F209" s="131" t="s">
        <v>407</v>
      </c>
      <c r="G209" s="132" t="s">
        <v>181</v>
      </c>
      <c r="H209" s="133">
        <v>1.2999999999999999E-2</v>
      </c>
      <c r="I209" s="134"/>
      <c r="J209" s="135">
        <f t="shared" si="40"/>
        <v>0</v>
      </c>
      <c r="K209" s="136"/>
      <c r="L209" s="28"/>
      <c r="M209" s="137" t="s">
        <v>1</v>
      </c>
      <c r="N209" s="138" t="s">
        <v>44</v>
      </c>
      <c r="P209" s="139">
        <f t="shared" si="41"/>
        <v>0</v>
      </c>
      <c r="Q209" s="139">
        <v>0</v>
      </c>
      <c r="R209" s="139">
        <f t="shared" si="42"/>
        <v>0</v>
      </c>
      <c r="S209" s="139">
        <v>0</v>
      </c>
      <c r="T209" s="140">
        <f t="shared" si="43"/>
        <v>0</v>
      </c>
      <c r="AR209" s="141" t="s">
        <v>208</v>
      </c>
      <c r="AT209" s="141" t="s">
        <v>144</v>
      </c>
      <c r="AU209" s="141" t="s">
        <v>89</v>
      </c>
      <c r="AY209" s="13" t="s">
        <v>142</v>
      </c>
      <c r="BE209" s="142">
        <f t="shared" si="44"/>
        <v>0</v>
      </c>
      <c r="BF209" s="142">
        <f t="shared" si="45"/>
        <v>0</v>
      </c>
      <c r="BG209" s="142">
        <f t="shared" si="46"/>
        <v>0</v>
      </c>
      <c r="BH209" s="142">
        <f t="shared" si="47"/>
        <v>0</v>
      </c>
      <c r="BI209" s="142">
        <f t="shared" si="48"/>
        <v>0</v>
      </c>
      <c r="BJ209" s="13" t="s">
        <v>87</v>
      </c>
      <c r="BK209" s="142">
        <f t="shared" si="49"/>
        <v>0</v>
      </c>
      <c r="BL209" s="13" t="s">
        <v>208</v>
      </c>
      <c r="BM209" s="141" t="s">
        <v>408</v>
      </c>
    </row>
    <row r="210" spans="2:65" s="11" customFormat="1" ht="22.9" customHeight="1">
      <c r="B210" s="117"/>
      <c r="D210" s="118" t="s">
        <v>78</v>
      </c>
      <c r="E210" s="127" t="s">
        <v>409</v>
      </c>
      <c r="F210" s="127" t="s">
        <v>410</v>
      </c>
      <c r="I210" s="120"/>
      <c r="J210" s="128">
        <f>BK210</f>
        <v>0</v>
      </c>
      <c r="L210" s="117"/>
      <c r="M210" s="122"/>
      <c r="P210" s="123">
        <f>SUM(P211:P226)</f>
        <v>0</v>
      </c>
      <c r="R210" s="123">
        <f>SUM(R211:R226)</f>
        <v>0.18066885960000004</v>
      </c>
      <c r="T210" s="124">
        <f>SUM(T211:T226)</f>
        <v>8.1699999999999995E-2</v>
      </c>
      <c r="AR210" s="118" t="s">
        <v>89</v>
      </c>
      <c r="AT210" s="125" t="s">
        <v>78</v>
      </c>
      <c r="AU210" s="125" t="s">
        <v>87</v>
      </c>
      <c r="AY210" s="118" t="s">
        <v>142</v>
      </c>
      <c r="BK210" s="126">
        <f>SUM(BK211:BK226)</f>
        <v>0</v>
      </c>
    </row>
    <row r="211" spans="2:65" s="1" customFormat="1" ht="24.2" customHeight="1">
      <c r="B211" s="28"/>
      <c r="C211" s="129" t="s">
        <v>411</v>
      </c>
      <c r="D211" s="129" t="s">
        <v>144</v>
      </c>
      <c r="E211" s="130" t="s">
        <v>412</v>
      </c>
      <c r="F211" s="131" t="s">
        <v>413</v>
      </c>
      <c r="G211" s="132" t="s">
        <v>147</v>
      </c>
      <c r="H211" s="133">
        <v>1.56</v>
      </c>
      <c r="I211" s="134"/>
      <c r="J211" s="135">
        <f t="shared" ref="J211:J226" si="50">ROUND(I211*H211,2)</f>
        <v>0</v>
      </c>
      <c r="K211" s="136"/>
      <c r="L211" s="28"/>
      <c r="M211" s="137" t="s">
        <v>1</v>
      </c>
      <c r="N211" s="138" t="s">
        <v>44</v>
      </c>
      <c r="P211" s="139">
        <f t="shared" ref="P211:P226" si="51">O211*H211</f>
        <v>0</v>
      </c>
      <c r="Q211" s="139">
        <v>0</v>
      </c>
      <c r="R211" s="139">
        <f t="shared" ref="R211:R226" si="52">Q211*H211</f>
        <v>0</v>
      </c>
      <c r="S211" s="139">
        <v>0</v>
      </c>
      <c r="T211" s="140">
        <f t="shared" ref="T211:T226" si="53">S211*H211</f>
        <v>0</v>
      </c>
      <c r="AR211" s="141" t="s">
        <v>208</v>
      </c>
      <c r="AT211" s="141" t="s">
        <v>144</v>
      </c>
      <c r="AU211" s="141" t="s">
        <v>89</v>
      </c>
      <c r="AY211" s="13" t="s">
        <v>142</v>
      </c>
      <c r="BE211" s="142">
        <f t="shared" ref="BE211:BE226" si="54">IF(N211="základní",J211,0)</f>
        <v>0</v>
      </c>
      <c r="BF211" s="142">
        <f t="shared" ref="BF211:BF226" si="55">IF(N211="snížená",J211,0)</f>
        <v>0</v>
      </c>
      <c r="BG211" s="142">
        <f t="shared" ref="BG211:BG226" si="56">IF(N211="zákl. přenesená",J211,0)</f>
        <v>0</v>
      </c>
      <c r="BH211" s="142">
        <f t="shared" ref="BH211:BH226" si="57">IF(N211="sníž. přenesená",J211,0)</f>
        <v>0</v>
      </c>
      <c r="BI211" s="142">
        <f t="shared" ref="BI211:BI226" si="58">IF(N211="nulová",J211,0)</f>
        <v>0</v>
      </c>
      <c r="BJ211" s="13" t="s">
        <v>87</v>
      </c>
      <c r="BK211" s="142">
        <f t="shared" ref="BK211:BK226" si="59">ROUND(I211*H211,2)</f>
        <v>0</v>
      </c>
      <c r="BL211" s="13" t="s">
        <v>208</v>
      </c>
      <c r="BM211" s="141" t="s">
        <v>414</v>
      </c>
    </row>
    <row r="212" spans="2:65" s="1" customFormat="1" ht="24.2" customHeight="1">
      <c r="B212" s="28"/>
      <c r="C212" s="129" t="s">
        <v>415</v>
      </c>
      <c r="D212" s="129" t="s">
        <v>144</v>
      </c>
      <c r="E212" s="130" t="s">
        <v>416</v>
      </c>
      <c r="F212" s="131" t="s">
        <v>417</v>
      </c>
      <c r="G212" s="132" t="s">
        <v>147</v>
      </c>
      <c r="H212" s="133">
        <v>1.98</v>
      </c>
      <c r="I212" s="134"/>
      <c r="J212" s="135">
        <f t="shared" si="50"/>
        <v>0</v>
      </c>
      <c r="K212" s="136"/>
      <c r="L212" s="28"/>
      <c r="M212" s="137" t="s">
        <v>1</v>
      </c>
      <c r="N212" s="138" t="s">
        <v>44</v>
      </c>
      <c r="P212" s="139">
        <f t="shared" si="51"/>
        <v>0</v>
      </c>
      <c r="Q212" s="139">
        <v>0</v>
      </c>
      <c r="R212" s="139">
        <f t="shared" si="52"/>
        <v>0</v>
      </c>
      <c r="S212" s="139">
        <v>0</v>
      </c>
      <c r="T212" s="140">
        <f t="shared" si="53"/>
        <v>0</v>
      </c>
      <c r="AR212" s="141" t="s">
        <v>208</v>
      </c>
      <c r="AT212" s="141" t="s">
        <v>144</v>
      </c>
      <c r="AU212" s="141" t="s">
        <v>89</v>
      </c>
      <c r="AY212" s="13" t="s">
        <v>142</v>
      </c>
      <c r="BE212" s="142">
        <f t="shared" si="54"/>
        <v>0</v>
      </c>
      <c r="BF212" s="142">
        <f t="shared" si="55"/>
        <v>0</v>
      </c>
      <c r="BG212" s="142">
        <f t="shared" si="56"/>
        <v>0</v>
      </c>
      <c r="BH212" s="142">
        <f t="shared" si="57"/>
        <v>0</v>
      </c>
      <c r="BI212" s="142">
        <f t="shared" si="58"/>
        <v>0</v>
      </c>
      <c r="BJ212" s="13" t="s">
        <v>87</v>
      </c>
      <c r="BK212" s="142">
        <f t="shared" si="59"/>
        <v>0</v>
      </c>
      <c r="BL212" s="13" t="s">
        <v>208</v>
      </c>
      <c r="BM212" s="141" t="s">
        <v>418</v>
      </c>
    </row>
    <row r="213" spans="2:65" s="1" customFormat="1" ht="16.5" customHeight="1">
      <c r="B213" s="28"/>
      <c r="C213" s="143" t="s">
        <v>419</v>
      </c>
      <c r="D213" s="143" t="s">
        <v>213</v>
      </c>
      <c r="E213" s="144" t="s">
        <v>420</v>
      </c>
      <c r="F213" s="145" t="s">
        <v>421</v>
      </c>
      <c r="G213" s="146" t="s">
        <v>164</v>
      </c>
      <c r="H213" s="147">
        <v>4.4999999999999998E-2</v>
      </c>
      <c r="I213" s="148"/>
      <c r="J213" s="149">
        <f t="shared" si="50"/>
        <v>0</v>
      </c>
      <c r="K213" s="150"/>
      <c r="L213" s="151"/>
      <c r="M213" s="152" t="s">
        <v>1</v>
      </c>
      <c r="N213" s="153" t="s">
        <v>44</v>
      </c>
      <c r="P213" s="139">
        <f t="shared" si="51"/>
        <v>0</v>
      </c>
      <c r="Q213" s="139">
        <v>0.55000000000000004</v>
      </c>
      <c r="R213" s="139">
        <f t="shared" si="52"/>
        <v>2.4750000000000001E-2</v>
      </c>
      <c r="S213" s="139">
        <v>0</v>
      </c>
      <c r="T213" s="140">
        <f t="shared" si="53"/>
        <v>0</v>
      </c>
      <c r="AR213" s="141" t="s">
        <v>286</v>
      </c>
      <c r="AT213" s="141" t="s">
        <v>213</v>
      </c>
      <c r="AU213" s="141" t="s">
        <v>89</v>
      </c>
      <c r="AY213" s="13" t="s">
        <v>142</v>
      </c>
      <c r="BE213" s="142">
        <f t="shared" si="54"/>
        <v>0</v>
      </c>
      <c r="BF213" s="142">
        <f t="shared" si="55"/>
        <v>0</v>
      </c>
      <c r="BG213" s="142">
        <f t="shared" si="56"/>
        <v>0</v>
      </c>
      <c r="BH213" s="142">
        <f t="shared" si="57"/>
        <v>0</v>
      </c>
      <c r="BI213" s="142">
        <f t="shared" si="58"/>
        <v>0</v>
      </c>
      <c r="BJ213" s="13" t="s">
        <v>87</v>
      </c>
      <c r="BK213" s="142">
        <f t="shared" si="59"/>
        <v>0</v>
      </c>
      <c r="BL213" s="13" t="s">
        <v>208</v>
      </c>
      <c r="BM213" s="141" t="s">
        <v>422</v>
      </c>
    </row>
    <row r="214" spans="2:65" s="1" customFormat="1" ht="24.2" customHeight="1">
      <c r="B214" s="28"/>
      <c r="C214" s="129" t="s">
        <v>423</v>
      </c>
      <c r="D214" s="129" t="s">
        <v>144</v>
      </c>
      <c r="E214" s="130" t="s">
        <v>424</v>
      </c>
      <c r="F214" s="131" t="s">
        <v>425</v>
      </c>
      <c r="G214" s="132" t="s">
        <v>164</v>
      </c>
      <c r="H214" s="133">
        <v>3.5999999999999997E-2</v>
      </c>
      <c r="I214" s="134"/>
      <c r="J214" s="135">
        <f t="shared" si="50"/>
        <v>0</v>
      </c>
      <c r="K214" s="136"/>
      <c r="L214" s="28"/>
      <c r="M214" s="137" t="s">
        <v>1</v>
      </c>
      <c r="N214" s="138" t="s">
        <v>44</v>
      </c>
      <c r="P214" s="139">
        <f t="shared" si="51"/>
        <v>0</v>
      </c>
      <c r="Q214" s="139">
        <v>1.1916E-2</v>
      </c>
      <c r="R214" s="139">
        <f t="shared" si="52"/>
        <v>4.2897599999999997E-4</v>
      </c>
      <c r="S214" s="139">
        <v>0</v>
      </c>
      <c r="T214" s="140">
        <f t="shared" si="53"/>
        <v>0</v>
      </c>
      <c r="AR214" s="141" t="s">
        <v>208</v>
      </c>
      <c r="AT214" s="141" t="s">
        <v>144</v>
      </c>
      <c r="AU214" s="141" t="s">
        <v>89</v>
      </c>
      <c r="AY214" s="13" t="s">
        <v>142</v>
      </c>
      <c r="BE214" s="142">
        <f t="shared" si="54"/>
        <v>0</v>
      </c>
      <c r="BF214" s="142">
        <f t="shared" si="55"/>
        <v>0</v>
      </c>
      <c r="BG214" s="142">
        <f t="shared" si="56"/>
        <v>0</v>
      </c>
      <c r="BH214" s="142">
        <f t="shared" si="57"/>
        <v>0</v>
      </c>
      <c r="BI214" s="142">
        <f t="shared" si="58"/>
        <v>0</v>
      </c>
      <c r="BJ214" s="13" t="s">
        <v>87</v>
      </c>
      <c r="BK214" s="142">
        <f t="shared" si="59"/>
        <v>0</v>
      </c>
      <c r="BL214" s="13" t="s">
        <v>208</v>
      </c>
      <c r="BM214" s="141" t="s">
        <v>426</v>
      </c>
    </row>
    <row r="215" spans="2:65" s="1" customFormat="1" ht="37.9" customHeight="1">
      <c r="B215" s="28"/>
      <c r="C215" s="129" t="s">
        <v>427</v>
      </c>
      <c r="D215" s="129" t="s">
        <v>144</v>
      </c>
      <c r="E215" s="130" t="s">
        <v>428</v>
      </c>
      <c r="F215" s="131" t="s">
        <v>429</v>
      </c>
      <c r="G215" s="132" t="s">
        <v>159</v>
      </c>
      <c r="H215" s="133">
        <v>3.8</v>
      </c>
      <c r="I215" s="134"/>
      <c r="J215" s="135">
        <f t="shared" si="50"/>
        <v>0</v>
      </c>
      <c r="K215" s="136"/>
      <c r="L215" s="28"/>
      <c r="M215" s="137" t="s">
        <v>1</v>
      </c>
      <c r="N215" s="138" t="s">
        <v>44</v>
      </c>
      <c r="P215" s="139">
        <f t="shared" si="51"/>
        <v>0</v>
      </c>
      <c r="Q215" s="139">
        <v>0</v>
      </c>
      <c r="R215" s="139">
        <f t="shared" si="52"/>
        <v>0</v>
      </c>
      <c r="S215" s="139">
        <v>0.01</v>
      </c>
      <c r="T215" s="140">
        <f t="shared" si="53"/>
        <v>3.7999999999999999E-2</v>
      </c>
      <c r="AR215" s="141" t="s">
        <v>208</v>
      </c>
      <c r="AT215" s="141" t="s">
        <v>144</v>
      </c>
      <c r="AU215" s="141" t="s">
        <v>89</v>
      </c>
      <c r="AY215" s="13" t="s">
        <v>142</v>
      </c>
      <c r="BE215" s="142">
        <f t="shared" si="54"/>
        <v>0</v>
      </c>
      <c r="BF215" s="142">
        <f t="shared" si="55"/>
        <v>0</v>
      </c>
      <c r="BG215" s="142">
        <f t="shared" si="56"/>
        <v>0</v>
      </c>
      <c r="BH215" s="142">
        <f t="shared" si="57"/>
        <v>0</v>
      </c>
      <c r="BI215" s="142">
        <f t="shared" si="58"/>
        <v>0</v>
      </c>
      <c r="BJ215" s="13" t="s">
        <v>87</v>
      </c>
      <c r="BK215" s="142">
        <f t="shared" si="59"/>
        <v>0</v>
      </c>
      <c r="BL215" s="13" t="s">
        <v>208</v>
      </c>
      <c r="BM215" s="141" t="s">
        <v>430</v>
      </c>
    </row>
    <row r="216" spans="2:65" s="1" customFormat="1" ht="37.9" customHeight="1">
      <c r="B216" s="28"/>
      <c r="C216" s="129" t="s">
        <v>431</v>
      </c>
      <c r="D216" s="129" t="s">
        <v>144</v>
      </c>
      <c r="E216" s="130" t="s">
        <v>432</v>
      </c>
      <c r="F216" s="131" t="s">
        <v>433</v>
      </c>
      <c r="G216" s="132" t="s">
        <v>159</v>
      </c>
      <c r="H216" s="133">
        <v>1.9</v>
      </c>
      <c r="I216" s="134"/>
      <c r="J216" s="135">
        <f t="shared" si="50"/>
        <v>0</v>
      </c>
      <c r="K216" s="136"/>
      <c r="L216" s="28"/>
      <c r="M216" s="137" t="s">
        <v>1</v>
      </c>
      <c r="N216" s="138" t="s">
        <v>44</v>
      </c>
      <c r="P216" s="139">
        <f t="shared" si="51"/>
        <v>0</v>
      </c>
      <c r="Q216" s="139">
        <v>0</v>
      </c>
      <c r="R216" s="139">
        <f t="shared" si="52"/>
        <v>0</v>
      </c>
      <c r="S216" s="139">
        <v>2.3E-2</v>
      </c>
      <c r="T216" s="140">
        <f t="shared" si="53"/>
        <v>4.3699999999999996E-2</v>
      </c>
      <c r="AR216" s="141" t="s">
        <v>208</v>
      </c>
      <c r="AT216" s="141" t="s">
        <v>144</v>
      </c>
      <c r="AU216" s="141" t="s">
        <v>89</v>
      </c>
      <c r="AY216" s="13" t="s">
        <v>142</v>
      </c>
      <c r="BE216" s="142">
        <f t="shared" si="54"/>
        <v>0</v>
      </c>
      <c r="BF216" s="142">
        <f t="shared" si="55"/>
        <v>0</v>
      </c>
      <c r="BG216" s="142">
        <f t="shared" si="56"/>
        <v>0</v>
      </c>
      <c r="BH216" s="142">
        <f t="shared" si="57"/>
        <v>0</v>
      </c>
      <c r="BI216" s="142">
        <f t="shared" si="58"/>
        <v>0</v>
      </c>
      <c r="BJ216" s="13" t="s">
        <v>87</v>
      </c>
      <c r="BK216" s="142">
        <f t="shared" si="59"/>
        <v>0</v>
      </c>
      <c r="BL216" s="13" t="s">
        <v>208</v>
      </c>
      <c r="BM216" s="141" t="s">
        <v>434</v>
      </c>
    </row>
    <row r="217" spans="2:65" s="1" customFormat="1" ht="37.9" customHeight="1">
      <c r="B217" s="28"/>
      <c r="C217" s="129" t="s">
        <v>435</v>
      </c>
      <c r="D217" s="129" t="s">
        <v>144</v>
      </c>
      <c r="E217" s="130" t="s">
        <v>436</v>
      </c>
      <c r="F217" s="131" t="s">
        <v>437</v>
      </c>
      <c r="G217" s="132" t="s">
        <v>159</v>
      </c>
      <c r="H217" s="133">
        <v>2</v>
      </c>
      <c r="I217" s="134"/>
      <c r="J217" s="135">
        <f t="shared" si="50"/>
        <v>0</v>
      </c>
      <c r="K217" s="136"/>
      <c r="L217" s="28"/>
      <c r="M217" s="137" t="s">
        <v>1</v>
      </c>
      <c r="N217" s="138" t="s">
        <v>44</v>
      </c>
      <c r="P217" s="139">
        <f t="shared" si="51"/>
        <v>0</v>
      </c>
      <c r="Q217" s="139">
        <v>0</v>
      </c>
      <c r="R217" s="139">
        <f t="shared" si="52"/>
        <v>0</v>
      </c>
      <c r="S217" s="139">
        <v>0</v>
      </c>
      <c r="T217" s="140">
        <f t="shared" si="53"/>
        <v>0</v>
      </c>
      <c r="AR217" s="141" t="s">
        <v>208</v>
      </c>
      <c r="AT217" s="141" t="s">
        <v>144</v>
      </c>
      <c r="AU217" s="141" t="s">
        <v>89</v>
      </c>
      <c r="AY217" s="13" t="s">
        <v>142</v>
      </c>
      <c r="BE217" s="142">
        <f t="shared" si="54"/>
        <v>0</v>
      </c>
      <c r="BF217" s="142">
        <f t="shared" si="55"/>
        <v>0</v>
      </c>
      <c r="BG217" s="142">
        <f t="shared" si="56"/>
        <v>0</v>
      </c>
      <c r="BH217" s="142">
        <f t="shared" si="57"/>
        <v>0</v>
      </c>
      <c r="BI217" s="142">
        <f t="shared" si="58"/>
        <v>0</v>
      </c>
      <c r="BJ217" s="13" t="s">
        <v>87</v>
      </c>
      <c r="BK217" s="142">
        <f t="shared" si="59"/>
        <v>0</v>
      </c>
      <c r="BL217" s="13" t="s">
        <v>208</v>
      </c>
      <c r="BM217" s="141" t="s">
        <v>438</v>
      </c>
    </row>
    <row r="218" spans="2:65" s="1" customFormat="1" ht="37.9" customHeight="1">
      <c r="B218" s="28"/>
      <c r="C218" s="129" t="s">
        <v>439</v>
      </c>
      <c r="D218" s="129" t="s">
        <v>144</v>
      </c>
      <c r="E218" s="130" t="s">
        <v>440</v>
      </c>
      <c r="F218" s="131" t="s">
        <v>441</v>
      </c>
      <c r="G218" s="132" t="s">
        <v>159</v>
      </c>
      <c r="H218" s="133">
        <v>6.71</v>
      </c>
      <c r="I218" s="134"/>
      <c r="J218" s="135">
        <f t="shared" si="50"/>
        <v>0</v>
      </c>
      <c r="K218" s="136"/>
      <c r="L218" s="28"/>
      <c r="M218" s="137" t="s">
        <v>1</v>
      </c>
      <c r="N218" s="138" t="s">
        <v>44</v>
      </c>
      <c r="P218" s="139">
        <f t="shared" si="51"/>
        <v>0</v>
      </c>
      <c r="Q218" s="139">
        <v>0</v>
      </c>
      <c r="R218" s="139">
        <f t="shared" si="52"/>
        <v>0</v>
      </c>
      <c r="S218" s="139">
        <v>0</v>
      </c>
      <c r="T218" s="140">
        <f t="shared" si="53"/>
        <v>0</v>
      </c>
      <c r="AR218" s="141" t="s">
        <v>208</v>
      </c>
      <c r="AT218" s="141" t="s">
        <v>144</v>
      </c>
      <c r="AU218" s="141" t="s">
        <v>89</v>
      </c>
      <c r="AY218" s="13" t="s">
        <v>142</v>
      </c>
      <c r="BE218" s="142">
        <f t="shared" si="54"/>
        <v>0</v>
      </c>
      <c r="BF218" s="142">
        <f t="shared" si="55"/>
        <v>0</v>
      </c>
      <c r="BG218" s="142">
        <f t="shared" si="56"/>
        <v>0</v>
      </c>
      <c r="BH218" s="142">
        <f t="shared" si="57"/>
        <v>0</v>
      </c>
      <c r="BI218" s="142">
        <f t="shared" si="58"/>
        <v>0</v>
      </c>
      <c r="BJ218" s="13" t="s">
        <v>87</v>
      </c>
      <c r="BK218" s="142">
        <f t="shared" si="59"/>
        <v>0</v>
      </c>
      <c r="BL218" s="13" t="s">
        <v>208</v>
      </c>
      <c r="BM218" s="141" t="s">
        <v>442</v>
      </c>
    </row>
    <row r="219" spans="2:65" s="1" customFormat="1" ht="37.9" customHeight="1">
      <c r="B219" s="28"/>
      <c r="C219" s="129" t="s">
        <v>443</v>
      </c>
      <c r="D219" s="129" t="s">
        <v>144</v>
      </c>
      <c r="E219" s="130" t="s">
        <v>444</v>
      </c>
      <c r="F219" s="131" t="s">
        <v>445</v>
      </c>
      <c r="G219" s="132" t="s">
        <v>159</v>
      </c>
      <c r="H219" s="133">
        <v>2</v>
      </c>
      <c r="I219" s="134"/>
      <c r="J219" s="135">
        <f t="shared" si="50"/>
        <v>0</v>
      </c>
      <c r="K219" s="136"/>
      <c r="L219" s="28"/>
      <c r="M219" s="137" t="s">
        <v>1</v>
      </c>
      <c r="N219" s="138" t="s">
        <v>44</v>
      </c>
      <c r="P219" s="139">
        <f t="shared" si="51"/>
        <v>0</v>
      </c>
      <c r="Q219" s="139">
        <v>0</v>
      </c>
      <c r="R219" s="139">
        <f t="shared" si="52"/>
        <v>0</v>
      </c>
      <c r="S219" s="139">
        <v>0</v>
      </c>
      <c r="T219" s="140">
        <f t="shared" si="53"/>
        <v>0</v>
      </c>
      <c r="AR219" s="141" t="s">
        <v>208</v>
      </c>
      <c r="AT219" s="141" t="s">
        <v>144</v>
      </c>
      <c r="AU219" s="141" t="s">
        <v>89</v>
      </c>
      <c r="AY219" s="13" t="s">
        <v>142</v>
      </c>
      <c r="BE219" s="142">
        <f t="shared" si="54"/>
        <v>0</v>
      </c>
      <c r="BF219" s="142">
        <f t="shared" si="55"/>
        <v>0</v>
      </c>
      <c r="BG219" s="142">
        <f t="shared" si="56"/>
        <v>0</v>
      </c>
      <c r="BH219" s="142">
        <f t="shared" si="57"/>
        <v>0</v>
      </c>
      <c r="BI219" s="142">
        <f t="shared" si="58"/>
        <v>0</v>
      </c>
      <c r="BJ219" s="13" t="s">
        <v>87</v>
      </c>
      <c r="BK219" s="142">
        <f t="shared" si="59"/>
        <v>0</v>
      </c>
      <c r="BL219" s="13" t="s">
        <v>208</v>
      </c>
      <c r="BM219" s="141" t="s">
        <v>446</v>
      </c>
    </row>
    <row r="220" spans="2:65" s="1" customFormat="1" ht="21.75" customHeight="1">
      <c r="B220" s="28"/>
      <c r="C220" s="143" t="s">
        <v>447</v>
      </c>
      <c r="D220" s="143" t="s">
        <v>213</v>
      </c>
      <c r="E220" s="144" t="s">
        <v>448</v>
      </c>
      <c r="F220" s="145" t="s">
        <v>449</v>
      </c>
      <c r="G220" s="146" t="s">
        <v>164</v>
      </c>
      <c r="H220" s="147">
        <v>0.219</v>
      </c>
      <c r="I220" s="148"/>
      <c r="J220" s="149">
        <f t="shared" si="50"/>
        <v>0</v>
      </c>
      <c r="K220" s="150"/>
      <c r="L220" s="151"/>
      <c r="M220" s="152" t="s">
        <v>1</v>
      </c>
      <c r="N220" s="153" t="s">
        <v>44</v>
      </c>
      <c r="P220" s="139">
        <f t="shared" si="51"/>
        <v>0</v>
      </c>
      <c r="Q220" s="139">
        <v>0.55000000000000004</v>
      </c>
      <c r="R220" s="139">
        <f t="shared" si="52"/>
        <v>0.12045000000000002</v>
      </c>
      <c r="S220" s="139">
        <v>0</v>
      </c>
      <c r="T220" s="140">
        <f t="shared" si="53"/>
        <v>0</v>
      </c>
      <c r="AR220" s="141" t="s">
        <v>286</v>
      </c>
      <c r="AT220" s="141" t="s">
        <v>213</v>
      </c>
      <c r="AU220" s="141" t="s">
        <v>89</v>
      </c>
      <c r="AY220" s="13" t="s">
        <v>142</v>
      </c>
      <c r="BE220" s="142">
        <f t="shared" si="54"/>
        <v>0</v>
      </c>
      <c r="BF220" s="142">
        <f t="shared" si="55"/>
        <v>0</v>
      </c>
      <c r="BG220" s="142">
        <f t="shared" si="56"/>
        <v>0</v>
      </c>
      <c r="BH220" s="142">
        <f t="shared" si="57"/>
        <v>0</v>
      </c>
      <c r="BI220" s="142">
        <f t="shared" si="58"/>
        <v>0</v>
      </c>
      <c r="BJ220" s="13" t="s">
        <v>87</v>
      </c>
      <c r="BK220" s="142">
        <f t="shared" si="59"/>
        <v>0</v>
      </c>
      <c r="BL220" s="13" t="s">
        <v>208</v>
      </c>
      <c r="BM220" s="141" t="s">
        <v>450</v>
      </c>
    </row>
    <row r="221" spans="2:65" s="1" customFormat="1" ht="24.2" customHeight="1">
      <c r="B221" s="28"/>
      <c r="C221" s="129" t="s">
        <v>451</v>
      </c>
      <c r="D221" s="129" t="s">
        <v>144</v>
      </c>
      <c r="E221" s="130" t="s">
        <v>452</v>
      </c>
      <c r="F221" s="131" t="s">
        <v>453</v>
      </c>
      <c r="G221" s="132" t="s">
        <v>164</v>
      </c>
      <c r="H221" s="133">
        <v>0.2</v>
      </c>
      <c r="I221" s="134"/>
      <c r="J221" s="135">
        <f t="shared" si="50"/>
        <v>0</v>
      </c>
      <c r="K221" s="136"/>
      <c r="L221" s="28"/>
      <c r="M221" s="137" t="s">
        <v>1</v>
      </c>
      <c r="N221" s="138" t="s">
        <v>44</v>
      </c>
      <c r="P221" s="139">
        <f t="shared" si="51"/>
        <v>0</v>
      </c>
      <c r="Q221" s="139">
        <v>2.2477E-2</v>
      </c>
      <c r="R221" s="139">
        <f t="shared" si="52"/>
        <v>4.4954000000000001E-3</v>
      </c>
      <c r="S221" s="139">
        <v>0</v>
      </c>
      <c r="T221" s="140">
        <f t="shared" si="53"/>
        <v>0</v>
      </c>
      <c r="AR221" s="141" t="s">
        <v>208</v>
      </c>
      <c r="AT221" s="141" t="s">
        <v>144</v>
      </c>
      <c r="AU221" s="141" t="s">
        <v>89</v>
      </c>
      <c r="AY221" s="13" t="s">
        <v>142</v>
      </c>
      <c r="BE221" s="142">
        <f t="shared" si="54"/>
        <v>0</v>
      </c>
      <c r="BF221" s="142">
        <f t="shared" si="55"/>
        <v>0</v>
      </c>
      <c r="BG221" s="142">
        <f t="shared" si="56"/>
        <v>0</v>
      </c>
      <c r="BH221" s="142">
        <f t="shared" si="57"/>
        <v>0</v>
      </c>
      <c r="BI221" s="142">
        <f t="shared" si="58"/>
        <v>0</v>
      </c>
      <c r="BJ221" s="13" t="s">
        <v>87</v>
      </c>
      <c r="BK221" s="142">
        <f t="shared" si="59"/>
        <v>0</v>
      </c>
      <c r="BL221" s="13" t="s">
        <v>208</v>
      </c>
      <c r="BM221" s="141" t="s">
        <v>454</v>
      </c>
    </row>
    <row r="222" spans="2:65" s="1" customFormat="1" ht="16.5" customHeight="1">
      <c r="B222" s="28"/>
      <c r="C222" s="129" t="s">
        <v>455</v>
      </c>
      <c r="D222" s="129" t="s">
        <v>144</v>
      </c>
      <c r="E222" s="130" t="s">
        <v>456</v>
      </c>
      <c r="F222" s="131" t="s">
        <v>457</v>
      </c>
      <c r="G222" s="132" t="s">
        <v>305</v>
      </c>
      <c r="H222" s="133">
        <v>1</v>
      </c>
      <c r="I222" s="134"/>
      <c r="J222" s="135">
        <f t="shared" si="50"/>
        <v>0</v>
      </c>
      <c r="K222" s="136"/>
      <c r="L222" s="28"/>
      <c r="M222" s="137" t="s">
        <v>1</v>
      </c>
      <c r="N222" s="138" t="s">
        <v>44</v>
      </c>
      <c r="P222" s="139">
        <f t="shared" si="51"/>
        <v>0</v>
      </c>
      <c r="Q222" s="139">
        <v>2.4469999999999999E-2</v>
      </c>
      <c r="R222" s="139">
        <f t="shared" si="52"/>
        <v>2.4469999999999999E-2</v>
      </c>
      <c r="S222" s="139">
        <v>0</v>
      </c>
      <c r="T222" s="140">
        <f t="shared" si="53"/>
        <v>0</v>
      </c>
      <c r="AR222" s="141" t="s">
        <v>208</v>
      </c>
      <c r="AT222" s="141" t="s">
        <v>144</v>
      </c>
      <c r="AU222" s="141" t="s">
        <v>89</v>
      </c>
      <c r="AY222" s="13" t="s">
        <v>142</v>
      </c>
      <c r="BE222" s="142">
        <f t="shared" si="54"/>
        <v>0</v>
      </c>
      <c r="BF222" s="142">
        <f t="shared" si="55"/>
        <v>0</v>
      </c>
      <c r="BG222" s="142">
        <f t="shared" si="56"/>
        <v>0</v>
      </c>
      <c r="BH222" s="142">
        <f t="shared" si="57"/>
        <v>0</v>
      </c>
      <c r="BI222" s="142">
        <f t="shared" si="58"/>
        <v>0</v>
      </c>
      <c r="BJ222" s="13" t="s">
        <v>87</v>
      </c>
      <c r="BK222" s="142">
        <f t="shared" si="59"/>
        <v>0</v>
      </c>
      <c r="BL222" s="13" t="s">
        <v>208</v>
      </c>
      <c r="BM222" s="141" t="s">
        <v>458</v>
      </c>
    </row>
    <row r="223" spans="2:65" s="1" customFormat="1" ht="24.2" customHeight="1">
      <c r="B223" s="28"/>
      <c r="C223" s="129" t="s">
        <v>459</v>
      </c>
      <c r="D223" s="129" t="s">
        <v>144</v>
      </c>
      <c r="E223" s="130" t="s">
        <v>460</v>
      </c>
      <c r="F223" s="131" t="s">
        <v>461</v>
      </c>
      <c r="G223" s="132" t="s">
        <v>147</v>
      </c>
      <c r="H223" s="133">
        <v>0.47499999999999998</v>
      </c>
      <c r="I223" s="134"/>
      <c r="J223" s="135">
        <f t="shared" si="50"/>
        <v>0</v>
      </c>
      <c r="K223" s="136"/>
      <c r="L223" s="28"/>
      <c r="M223" s="137" t="s">
        <v>1</v>
      </c>
      <c r="N223" s="138" t="s">
        <v>44</v>
      </c>
      <c r="P223" s="139">
        <f t="shared" si="51"/>
        <v>0</v>
      </c>
      <c r="Q223" s="139">
        <v>0</v>
      </c>
      <c r="R223" s="139">
        <f t="shared" si="52"/>
        <v>0</v>
      </c>
      <c r="S223" s="139">
        <v>0</v>
      </c>
      <c r="T223" s="140">
        <f t="shared" si="53"/>
        <v>0</v>
      </c>
      <c r="AR223" s="141" t="s">
        <v>208</v>
      </c>
      <c r="AT223" s="141" t="s">
        <v>144</v>
      </c>
      <c r="AU223" s="141" t="s">
        <v>89</v>
      </c>
      <c r="AY223" s="13" t="s">
        <v>142</v>
      </c>
      <c r="BE223" s="142">
        <f t="shared" si="54"/>
        <v>0</v>
      </c>
      <c r="BF223" s="142">
        <f t="shared" si="55"/>
        <v>0</v>
      </c>
      <c r="BG223" s="142">
        <f t="shared" si="56"/>
        <v>0</v>
      </c>
      <c r="BH223" s="142">
        <f t="shared" si="57"/>
        <v>0</v>
      </c>
      <c r="BI223" s="142">
        <f t="shared" si="58"/>
        <v>0</v>
      </c>
      <c r="BJ223" s="13" t="s">
        <v>87</v>
      </c>
      <c r="BK223" s="142">
        <f t="shared" si="59"/>
        <v>0</v>
      </c>
      <c r="BL223" s="13" t="s">
        <v>208</v>
      </c>
      <c r="BM223" s="141" t="s">
        <v>462</v>
      </c>
    </row>
    <row r="224" spans="2:65" s="1" customFormat="1" ht="16.5" customHeight="1">
      <c r="B224" s="28"/>
      <c r="C224" s="143" t="s">
        <v>463</v>
      </c>
      <c r="D224" s="143" t="s">
        <v>213</v>
      </c>
      <c r="E224" s="144" t="s">
        <v>420</v>
      </c>
      <c r="F224" s="145" t="s">
        <v>421</v>
      </c>
      <c r="G224" s="146" t="s">
        <v>164</v>
      </c>
      <c r="H224" s="147">
        <v>1.0999999999999999E-2</v>
      </c>
      <c r="I224" s="148"/>
      <c r="J224" s="149">
        <f t="shared" si="50"/>
        <v>0</v>
      </c>
      <c r="K224" s="150"/>
      <c r="L224" s="151"/>
      <c r="M224" s="152" t="s">
        <v>1</v>
      </c>
      <c r="N224" s="153" t="s">
        <v>44</v>
      </c>
      <c r="P224" s="139">
        <f t="shared" si="51"/>
        <v>0</v>
      </c>
      <c r="Q224" s="139">
        <v>0.55000000000000004</v>
      </c>
      <c r="R224" s="139">
        <f t="shared" si="52"/>
        <v>6.0499999999999998E-3</v>
      </c>
      <c r="S224" s="139">
        <v>0</v>
      </c>
      <c r="T224" s="140">
        <f t="shared" si="53"/>
        <v>0</v>
      </c>
      <c r="AR224" s="141" t="s">
        <v>286</v>
      </c>
      <c r="AT224" s="141" t="s">
        <v>213</v>
      </c>
      <c r="AU224" s="141" t="s">
        <v>89</v>
      </c>
      <c r="AY224" s="13" t="s">
        <v>142</v>
      </c>
      <c r="BE224" s="142">
        <f t="shared" si="54"/>
        <v>0</v>
      </c>
      <c r="BF224" s="142">
        <f t="shared" si="55"/>
        <v>0</v>
      </c>
      <c r="BG224" s="142">
        <f t="shared" si="56"/>
        <v>0</v>
      </c>
      <c r="BH224" s="142">
        <f t="shared" si="57"/>
        <v>0</v>
      </c>
      <c r="BI224" s="142">
        <f t="shared" si="58"/>
        <v>0</v>
      </c>
      <c r="BJ224" s="13" t="s">
        <v>87</v>
      </c>
      <c r="BK224" s="142">
        <f t="shared" si="59"/>
        <v>0</v>
      </c>
      <c r="BL224" s="13" t="s">
        <v>208</v>
      </c>
      <c r="BM224" s="141" t="s">
        <v>464</v>
      </c>
    </row>
    <row r="225" spans="2:65" s="1" customFormat="1" ht="24.2" customHeight="1">
      <c r="B225" s="28"/>
      <c r="C225" s="129" t="s">
        <v>465</v>
      </c>
      <c r="D225" s="129" t="s">
        <v>144</v>
      </c>
      <c r="E225" s="130" t="s">
        <v>466</v>
      </c>
      <c r="F225" s="131" t="s">
        <v>467</v>
      </c>
      <c r="G225" s="132" t="s">
        <v>164</v>
      </c>
      <c r="H225" s="133">
        <v>8.9999999999999993E-3</v>
      </c>
      <c r="I225" s="134"/>
      <c r="J225" s="135">
        <f t="shared" si="50"/>
        <v>0</v>
      </c>
      <c r="K225" s="136"/>
      <c r="L225" s="28"/>
      <c r="M225" s="137" t="s">
        <v>1</v>
      </c>
      <c r="N225" s="138" t="s">
        <v>44</v>
      </c>
      <c r="P225" s="139">
        <f t="shared" si="51"/>
        <v>0</v>
      </c>
      <c r="Q225" s="139">
        <v>2.7204E-3</v>
      </c>
      <c r="R225" s="139">
        <f t="shared" si="52"/>
        <v>2.4483599999999997E-5</v>
      </c>
      <c r="S225" s="139">
        <v>0</v>
      </c>
      <c r="T225" s="140">
        <f t="shared" si="53"/>
        <v>0</v>
      </c>
      <c r="AR225" s="141" t="s">
        <v>208</v>
      </c>
      <c r="AT225" s="141" t="s">
        <v>144</v>
      </c>
      <c r="AU225" s="141" t="s">
        <v>89</v>
      </c>
      <c r="AY225" s="13" t="s">
        <v>142</v>
      </c>
      <c r="BE225" s="142">
        <f t="shared" si="54"/>
        <v>0</v>
      </c>
      <c r="BF225" s="142">
        <f t="shared" si="55"/>
        <v>0</v>
      </c>
      <c r="BG225" s="142">
        <f t="shared" si="56"/>
        <v>0</v>
      </c>
      <c r="BH225" s="142">
        <f t="shared" si="57"/>
        <v>0</v>
      </c>
      <c r="BI225" s="142">
        <f t="shared" si="58"/>
        <v>0</v>
      </c>
      <c r="BJ225" s="13" t="s">
        <v>87</v>
      </c>
      <c r="BK225" s="142">
        <f t="shared" si="59"/>
        <v>0</v>
      </c>
      <c r="BL225" s="13" t="s">
        <v>208</v>
      </c>
      <c r="BM225" s="141" t="s">
        <v>468</v>
      </c>
    </row>
    <row r="226" spans="2:65" s="1" customFormat="1" ht="44.25" customHeight="1">
      <c r="B226" s="28"/>
      <c r="C226" s="129" t="s">
        <v>469</v>
      </c>
      <c r="D226" s="129" t="s">
        <v>144</v>
      </c>
      <c r="E226" s="130" t="s">
        <v>470</v>
      </c>
      <c r="F226" s="131" t="s">
        <v>471</v>
      </c>
      <c r="G226" s="132" t="s">
        <v>181</v>
      </c>
      <c r="H226" s="133">
        <v>0.18099999999999999</v>
      </c>
      <c r="I226" s="134"/>
      <c r="J226" s="135">
        <f t="shared" si="50"/>
        <v>0</v>
      </c>
      <c r="K226" s="136"/>
      <c r="L226" s="28"/>
      <c r="M226" s="137" t="s">
        <v>1</v>
      </c>
      <c r="N226" s="138" t="s">
        <v>44</v>
      </c>
      <c r="P226" s="139">
        <f t="shared" si="51"/>
        <v>0</v>
      </c>
      <c r="Q226" s="139">
        <v>0</v>
      </c>
      <c r="R226" s="139">
        <f t="shared" si="52"/>
        <v>0</v>
      </c>
      <c r="S226" s="139">
        <v>0</v>
      </c>
      <c r="T226" s="140">
        <f t="shared" si="53"/>
        <v>0</v>
      </c>
      <c r="AR226" s="141" t="s">
        <v>208</v>
      </c>
      <c r="AT226" s="141" t="s">
        <v>144</v>
      </c>
      <c r="AU226" s="141" t="s">
        <v>89</v>
      </c>
      <c r="AY226" s="13" t="s">
        <v>142</v>
      </c>
      <c r="BE226" s="142">
        <f t="shared" si="54"/>
        <v>0</v>
      </c>
      <c r="BF226" s="142">
        <f t="shared" si="55"/>
        <v>0</v>
      </c>
      <c r="BG226" s="142">
        <f t="shared" si="56"/>
        <v>0</v>
      </c>
      <c r="BH226" s="142">
        <f t="shared" si="57"/>
        <v>0</v>
      </c>
      <c r="BI226" s="142">
        <f t="shared" si="58"/>
        <v>0</v>
      </c>
      <c r="BJ226" s="13" t="s">
        <v>87</v>
      </c>
      <c r="BK226" s="142">
        <f t="shared" si="59"/>
        <v>0</v>
      </c>
      <c r="BL226" s="13" t="s">
        <v>208</v>
      </c>
      <c r="BM226" s="141" t="s">
        <v>472</v>
      </c>
    </row>
    <row r="227" spans="2:65" s="11" customFormat="1" ht="22.9" customHeight="1">
      <c r="B227" s="117"/>
      <c r="D227" s="118" t="s">
        <v>78</v>
      </c>
      <c r="E227" s="127" t="s">
        <v>473</v>
      </c>
      <c r="F227" s="127" t="s">
        <v>474</v>
      </c>
      <c r="I227" s="120"/>
      <c r="J227" s="128">
        <f>BK227</f>
        <v>0</v>
      </c>
      <c r="L227" s="117"/>
      <c r="M227" s="122"/>
      <c r="P227" s="123">
        <f>SUM(P228:P234)</f>
        <v>0</v>
      </c>
      <c r="R227" s="123">
        <f>SUM(R228:R234)</f>
        <v>7.30430148E-2</v>
      </c>
      <c r="T227" s="124">
        <f>SUM(T228:T234)</f>
        <v>0</v>
      </c>
      <c r="AR227" s="118" t="s">
        <v>89</v>
      </c>
      <c r="AT227" s="125" t="s">
        <v>78</v>
      </c>
      <c r="AU227" s="125" t="s">
        <v>87</v>
      </c>
      <c r="AY227" s="118" t="s">
        <v>142</v>
      </c>
      <c r="BK227" s="126">
        <f>SUM(BK228:BK234)</f>
        <v>0</v>
      </c>
    </row>
    <row r="228" spans="2:65" s="1" customFormat="1" ht="62.65" customHeight="1">
      <c r="B228" s="28"/>
      <c r="C228" s="129" t="s">
        <v>475</v>
      </c>
      <c r="D228" s="129" t="s">
        <v>144</v>
      </c>
      <c r="E228" s="130" t="s">
        <v>476</v>
      </c>
      <c r="F228" s="131" t="s">
        <v>477</v>
      </c>
      <c r="G228" s="132" t="s">
        <v>147</v>
      </c>
      <c r="H228" s="133">
        <v>2.7509999999999999</v>
      </c>
      <c r="I228" s="134"/>
      <c r="J228" s="135">
        <f t="shared" ref="J228:J234" si="60">ROUND(I228*H228,2)</f>
        <v>0</v>
      </c>
      <c r="K228" s="136"/>
      <c r="L228" s="28"/>
      <c r="M228" s="137" t="s">
        <v>1</v>
      </c>
      <c r="N228" s="138" t="s">
        <v>44</v>
      </c>
      <c r="P228" s="139">
        <f t="shared" ref="P228:P234" si="61">O228*H228</f>
        <v>0</v>
      </c>
      <c r="Q228" s="139">
        <v>1.93048E-2</v>
      </c>
      <c r="R228" s="139">
        <f t="shared" ref="R228:R234" si="62">Q228*H228</f>
        <v>5.3107504799999997E-2</v>
      </c>
      <c r="S228" s="139">
        <v>0</v>
      </c>
      <c r="T228" s="140">
        <f t="shared" ref="T228:T234" si="63">S228*H228</f>
        <v>0</v>
      </c>
      <c r="AR228" s="141" t="s">
        <v>208</v>
      </c>
      <c r="AT228" s="141" t="s">
        <v>144</v>
      </c>
      <c r="AU228" s="141" t="s">
        <v>89</v>
      </c>
      <c r="AY228" s="13" t="s">
        <v>142</v>
      </c>
      <c r="BE228" s="142">
        <f t="shared" ref="BE228:BE234" si="64">IF(N228="základní",J228,0)</f>
        <v>0</v>
      </c>
      <c r="BF228" s="142">
        <f t="shared" ref="BF228:BF234" si="65">IF(N228="snížená",J228,0)</f>
        <v>0</v>
      </c>
      <c r="BG228" s="142">
        <f t="shared" ref="BG228:BG234" si="66">IF(N228="zákl. přenesená",J228,0)</f>
        <v>0</v>
      </c>
      <c r="BH228" s="142">
        <f t="shared" ref="BH228:BH234" si="67">IF(N228="sníž. přenesená",J228,0)</f>
        <v>0</v>
      </c>
      <c r="BI228" s="142">
        <f t="shared" ref="BI228:BI234" si="68">IF(N228="nulová",J228,0)</f>
        <v>0</v>
      </c>
      <c r="BJ228" s="13" t="s">
        <v>87</v>
      </c>
      <c r="BK228" s="142">
        <f t="shared" ref="BK228:BK234" si="69">ROUND(I228*H228,2)</f>
        <v>0</v>
      </c>
      <c r="BL228" s="13" t="s">
        <v>208</v>
      </c>
      <c r="BM228" s="141" t="s">
        <v>478</v>
      </c>
    </row>
    <row r="229" spans="2:65" s="1" customFormat="1" ht="44.25" customHeight="1">
      <c r="B229" s="28"/>
      <c r="C229" s="129" t="s">
        <v>479</v>
      </c>
      <c r="D229" s="129" t="s">
        <v>144</v>
      </c>
      <c r="E229" s="130" t="s">
        <v>480</v>
      </c>
      <c r="F229" s="131" t="s">
        <v>481</v>
      </c>
      <c r="G229" s="132" t="s">
        <v>147</v>
      </c>
      <c r="H229" s="133">
        <v>2.7509999999999999</v>
      </c>
      <c r="I229" s="134"/>
      <c r="J229" s="135">
        <f t="shared" si="60"/>
        <v>0</v>
      </c>
      <c r="K229" s="136"/>
      <c r="L229" s="28"/>
      <c r="M229" s="137" t="s">
        <v>1</v>
      </c>
      <c r="N229" s="138" t="s">
        <v>44</v>
      </c>
      <c r="P229" s="139">
        <f t="shared" si="61"/>
        <v>0</v>
      </c>
      <c r="Q229" s="139">
        <v>1E-4</v>
      </c>
      <c r="R229" s="139">
        <f t="shared" si="62"/>
        <v>2.7510000000000002E-4</v>
      </c>
      <c r="S229" s="139">
        <v>0</v>
      </c>
      <c r="T229" s="140">
        <f t="shared" si="63"/>
        <v>0</v>
      </c>
      <c r="AR229" s="141" t="s">
        <v>208</v>
      </c>
      <c r="AT229" s="141" t="s">
        <v>144</v>
      </c>
      <c r="AU229" s="141" t="s">
        <v>89</v>
      </c>
      <c r="AY229" s="13" t="s">
        <v>142</v>
      </c>
      <c r="BE229" s="142">
        <f t="shared" si="64"/>
        <v>0</v>
      </c>
      <c r="BF229" s="142">
        <f t="shared" si="65"/>
        <v>0</v>
      </c>
      <c r="BG229" s="142">
        <f t="shared" si="66"/>
        <v>0</v>
      </c>
      <c r="BH229" s="142">
        <f t="shared" si="67"/>
        <v>0</v>
      </c>
      <c r="BI229" s="142">
        <f t="shared" si="68"/>
        <v>0</v>
      </c>
      <c r="BJ229" s="13" t="s">
        <v>87</v>
      </c>
      <c r="BK229" s="142">
        <f t="shared" si="69"/>
        <v>0</v>
      </c>
      <c r="BL229" s="13" t="s">
        <v>208</v>
      </c>
      <c r="BM229" s="141" t="s">
        <v>482</v>
      </c>
    </row>
    <row r="230" spans="2:65" s="1" customFormat="1" ht="49.15" customHeight="1">
      <c r="B230" s="28"/>
      <c r="C230" s="129" t="s">
        <v>483</v>
      </c>
      <c r="D230" s="129" t="s">
        <v>144</v>
      </c>
      <c r="E230" s="130" t="s">
        <v>484</v>
      </c>
      <c r="F230" s="131" t="s">
        <v>485</v>
      </c>
      <c r="G230" s="132" t="s">
        <v>159</v>
      </c>
      <c r="H230" s="133">
        <v>1.9</v>
      </c>
      <c r="I230" s="134"/>
      <c r="J230" s="135">
        <f t="shared" si="60"/>
        <v>0</v>
      </c>
      <c r="K230" s="136"/>
      <c r="L230" s="28"/>
      <c r="M230" s="137" t="s">
        <v>1</v>
      </c>
      <c r="N230" s="138" t="s">
        <v>44</v>
      </c>
      <c r="P230" s="139">
        <f t="shared" si="61"/>
        <v>0</v>
      </c>
      <c r="Q230" s="139">
        <v>1.8149999999999999E-4</v>
      </c>
      <c r="R230" s="139">
        <f t="shared" si="62"/>
        <v>3.4484999999999995E-4</v>
      </c>
      <c r="S230" s="139">
        <v>0</v>
      </c>
      <c r="T230" s="140">
        <f t="shared" si="63"/>
        <v>0</v>
      </c>
      <c r="AR230" s="141" t="s">
        <v>208</v>
      </c>
      <c r="AT230" s="141" t="s">
        <v>144</v>
      </c>
      <c r="AU230" s="141" t="s">
        <v>89</v>
      </c>
      <c r="AY230" s="13" t="s">
        <v>142</v>
      </c>
      <c r="BE230" s="142">
        <f t="shared" si="64"/>
        <v>0</v>
      </c>
      <c r="BF230" s="142">
        <f t="shared" si="65"/>
        <v>0</v>
      </c>
      <c r="BG230" s="142">
        <f t="shared" si="66"/>
        <v>0</v>
      </c>
      <c r="BH230" s="142">
        <f t="shared" si="67"/>
        <v>0</v>
      </c>
      <c r="BI230" s="142">
        <f t="shared" si="68"/>
        <v>0</v>
      </c>
      <c r="BJ230" s="13" t="s">
        <v>87</v>
      </c>
      <c r="BK230" s="142">
        <f t="shared" si="69"/>
        <v>0</v>
      </c>
      <c r="BL230" s="13" t="s">
        <v>208</v>
      </c>
      <c r="BM230" s="141" t="s">
        <v>486</v>
      </c>
    </row>
    <row r="231" spans="2:65" s="1" customFormat="1" ht="24.2" customHeight="1">
      <c r="B231" s="28"/>
      <c r="C231" s="129" t="s">
        <v>487</v>
      </c>
      <c r="D231" s="129" t="s">
        <v>144</v>
      </c>
      <c r="E231" s="130" t="s">
        <v>488</v>
      </c>
      <c r="F231" s="131" t="s">
        <v>489</v>
      </c>
      <c r="G231" s="132" t="s">
        <v>147</v>
      </c>
      <c r="H231" s="133">
        <v>2.7509999999999999</v>
      </c>
      <c r="I231" s="134"/>
      <c r="J231" s="135">
        <f t="shared" si="60"/>
        <v>0</v>
      </c>
      <c r="K231" s="136"/>
      <c r="L231" s="28"/>
      <c r="M231" s="137" t="s">
        <v>1</v>
      </c>
      <c r="N231" s="138" t="s">
        <v>44</v>
      </c>
      <c r="P231" s="139">
        <f t="shared" si="61"/>
        <v>0</v>
      </c>
      <c r="Q231" s="139">
        <v>0</v>
      </c>
      <c r="R231" s="139">
        <f t="shared" si="62"/>
        <v>0</v>
      </c>
      <c r="S231" s="139">
        <v>0</v>
      </c>
      <c r="T231" s="140">
        <f t="shared" si="63"/>
        <v>0</v>
      </c>
      <c r="AR231" s="141" t="s">
        <v>208</v>
      </c>
      <c r="AT231" s="141" t="s">
        <v>144</v>
      </c>
      <c r="AU231" s="141" t="s">
        <v>89</v>
      </c>
      <c r="AY231" s="13" t="s">
        <v>142</v>
      </c>
      <c r="BE231" s="142">
        <f t="shared" si="64"/>
        <v>0</v>
      </c>
      <c r="BF231" s="142">
        <f t="shared" si="65"/>
        <v>0</v>
      </c>
      <c r="BG231" s="142">
        <f t="shared" si="66"/>
        <v>0</v>
      </c>
      <c r="BH231" s="142">
        <f t="shared" si="67"/>
        <v>0</v>
      </c>
      <c r="BI231" s="142">
        <f t="shared" si="68"/>
        <v>0</v>
      </c>
      <c r="BJ231" s="13" t="s">
        <v>87</v>
      </c>
      <c r="BK231" s="142">
        <f t="shared" si="69"/>
        <v>0</v>
      </c>
      <c r="BL231" s="13" t="s">
        <v>208</v>
      </c>
      <c r="BM231" s="141" t="s">
        <v>490</v>
      </c>
    </row>
    <row r="232" spans="2:65" s="1" customFormat="1" ht="37.9" customHeight="1">
      <c r="B232" s="28"/>
      <c r="C232" s="129" t="s">
        <v>491</v>
      </c>
      <c r="D232" s="129" t="s">
        <v>144</v>
      </c>
      <c r="E232" s="130" t="s">
        <v>492</v>
      </c>
      <c r="F232" s="131" t="s">
        <v>493</v>
      </c>
      <c r="G232" s="132" t="s">
        <v>147</v>
      </c>
      <c r="H232" s="133">
        <v>1.32</v>
      </c>
      <c r="I232" s="134"/>
      <c r="J232" s="135">
        <f t="shared" si="60"/>
        <v>0</v>
      </c>
      <c r="K232" s="136"/>
      <c r="L232" s="28"/>
      <c r="M232" s="137" t="s">
        <v>1</v>
      </c>
      <c r="N232" s="138" t="s">
        <v>44</v>
      </c>
      <c r="P232" s="139">
        <f t="shared" si="61"/>
        <v>0</v>
      </c>
      <c r="Q232" s="139">
        <v>1E-4</v>
      </c>
      <c r="R232" s="139">
        <f t="shared" si="62"/>
        <v>1.3200000000000001E-4</v>
      </c>
      <c r="S232" s="139">
        <v>0</v>
      </c>
      <c r="T232" s="140">
        <f t="shared" si="63"/>
        <v>0</v>
      </c>
      <c r="AR232" s="141" t="s">
        <v>208</v>
      </c>
      <c r="AT232" s="141" t="s">
        <v>144</v>
      </c>
      <c r="AU232" s="141" t="s">
        <v>89</v>
      </c>
      <c r="AY232" s="13" t="s">
        <v>142</v>
      </c>
      <c r="BE232" s="142">
        <f t="shared" si="64"/>
        <v>0</v>
      </c>
      <c r="BF232" s="142">
        <f t="shared" si="65"/>
        <v>0</v>
      </c>
      <c r="BG232" s="142">
        <f t="shared" si="66"/>
        <v>0</v>
      </c>
      <c r="BH232" s="142">
        <f t="shared" si="67"/>
        <v>0</v>
      </c>
      <c r="BI232" s="142">
        <f t="shared" si="68"/>
        <v>0</v>
      </c>
      <c r="BJ232" s="13" t="s">
        <v>87</v>
      </c>
      <c r="BK232" s="142">
        <f t="shared" si="69"/>
        <v>0</v>
      </c>
      <c r="BL232" s="13" t="s">
        <v>208</v>
      </c>
      <c r="BM232" s="141" t="s">
        <v>494</v>
      </c>
    </row>
    <row r="233" spans="2:65" s="1" customFormat="1" ht="44.25" customHeight="1">
      <c r="B233" s="28"/>
      <c r="C233" s="129" t="s">
        <v>495</v>
      </c>
      <c r="D233" s="129" t="s">
        <v>144</v>
      </c>
      <c r="E233" s="130" t="s">
        <v>496</v>
      </c>
      <c r="F233" s="131" t="s">
        <v>497</v>
      </c>
      <c r="G233" s="132" t="s">
        <v>159</v>
      </c>
      <c r="H233" s="133">
        <v>2.2000000000000002</v>
      </c>
      <c r="I233" s="134"/>
      <c r="J233" s="135">
        <f t="shared" si="60"/>
        <v>0</v>
      </c>
      <c r="K233" s="136"/>
      <c r="L233" s="28"/>
      <c r="M233" s="137" t="s">
        <v>1</v>
      </c>
      <c r="N233" s="138" t="s">
        <v>44</v>
      </c>
      <c r="P233" s="139">
        <f t="shared" si="61"/>
        <v>0</v>
      </c>
      <c r="Q233" s="139">
        <v>8.7197999999999998E-3</v>
      </c>
      <c r="R233" s="139">
        <f t="shared" si="62"/>
        <v>1.9183560000000002E-2</v>
      </c>
      <c r="S233" s="139">
        <v>0</v>
      </c>
      <c r="T233" s="140">
        <f t="shared" si="63"/>
        <v>0</v>
      </c>
      <c r="AR233" s="141" t="s">
        <v>208</v>
      </c>
      <c r="AT233" s="141" t="s">
        <v>144</v>
      </c>
      <c r="AU233" s="141" t="s">
        <v>89</v>
      </c>
      <c r="AY233" s="13" t="s">
        <v>142</v>
      </c>
      <c r="BE233" s="142">
        <f t="shared" si="64"/>
        <v>0</v>
      </c>
      <c r="BF233" s="142">
        <f t="shared" si="65"/>
        <v>0</v>
      </c>
      <c r="BG233" s="142">
        <f t="shared" si="66"/>
        <v>0</v>
      </c>
      <c r="BH233" s="142">
        <f t="shared" si="67"/>
        <v>0</v>
      </c>
      <c r="BI233" s="142">
        <f t="shared" si="68"/>
        <v>0</v>
      </c>
      <c r="BJ233" s="13" t="s">
        <v>87</v>
      </c>
      <c r="BK233" s="142">
        <f t="shared" si="69"/>
        <v>0</v>
      </c>
      <c r="BL233" s="13" t="s">
        <v>208</v>
      </c>
      <c r="BM233" s="141" t="s">
        <v>498</v>
      </c>
    </row>
    <row r="234" spans="2:65" s="1" customFormat="1" ht="44.25" customHeight="1">
      <c r="B234" s="28"/>
      <c r="C234" s="129" t="s">
        <v>499</v>
      </c>
      <c r="D234" s="129" t="s">
        <v>144</v>
      </c>
      <c r="E234" s="130" t="s">
        <v>500</v>
      </c>
      <c r="F234" s="131" t="s">
        <v>501</v>
      </c>
      <c r="G234" s="132" t="s">
        <v>181</v>
      </c>
      <c r="H234" s="133">
        <v>7.2999999999999995E-2</v>
      </c>
      <c r="I234" s="134"/>
      <c r="J234" s="135">
        <f t="shared" si="60"/>
        <v>0</v>
      </c>
      <c r="K234" s="136"/>
      <c r="L234" s="28"/>
      <c r="M234" s="137" t="s">
        <v>1</v>
      </c>
      <c r="N234" s="138" t="s">
        <v>44</v>
      </c>
      <c r="P234" s="139">
        <f t="shared" si="61"/>
        <v>0</v>
      </c>
      <c r="Q234" s="139">
        <v>0</v>
      </c>
      <c r="R234" s="139">
        <f t="shared" si="62"/>
        <v>0</v>
      </c>
      <c r="S234" s="139">
        <v>0</v>
      </c>
      <c r="T234" s="140">
        <f t="shared" si="63"/>
        <v>0</v>
      </c>
      <c r="AR234" s="141" t="s">
        <v>208</v>
      </c>
      <c r="AT234" s="141" t="s">
        <v>144</v>
      </c>
      <c r="AU234" s="141" t="s">
        <v>89</v>
      </c>
      <c r="AY234" s="13" t="s">
        <v>142</v>
      </c>
      <c r="BE234" s="142">
        <f t="shared" si="64"/>
        <v>0</v>
      </c>
      <c r="BF234" s="142">
        <f t="shared" si="65"/>
        <v>0</v>
      </c>
      <c r="BG234" s="142">
        <f t="shared" si="66"/>
        <v>0</v>
      </c>
      <c r="BH234" s="142">
        <f t="shared" si="67"/>
        <v>0</v>
      </c>
      <c r="BI234" s="142">
        <f t="shared" si="68"/>
        <v>0</v>
      </c>
      <c r="BJ234" s="13" t="s">
        <v>87</v>
      </c>
      <c r="BK234" s="142">
        <f t="shared" si="69"/>
        <v>0</v>
      </c>
      <c r="BL234" s="13" t="s">
        <v>208</v>
      </c>
      <c r="BM234" s="141" t="s">
        <v>502</v>
      </c>
    </row>
    <row r="235" spans="2:65" s="11" customFormat="1" ht="22.9" customHeight="1">
      <c r="B235" s="117"/>
      <c r="D235" s="118" t="s">
        <v>78</v>
      </c>
      <c r="E235" s="127" t="s">
        <v>503</v>
      </c>
      <c r="F235" s="127" t="s">
        <v>504</v>
      </c>
      <c r="I235" s="120"/>
      <c r="J235" s="128">
        <f>BK235</f>
        <v>0</v>
      </c>
      <c r="L235" s="117"/>
      <c r="M235" s="122"/>
      <c r="P235" s="123">
        <f>SUM(P236:P241)</f>
        <v>0</v>
      </c>
      <c r="R235" s="123">
        <f>SUM(R236:R241)</f>
        <v>8.0288627700000004E-2</v>
      </c>
      <c r="T235" s="124">
        <f>SUM(T236:T241)</f>
        <v>3.3399999999999999E-2</v>
      </c>
      <c r="AR235" s="118" t="s">
        <v>89</v>
      </c>
      <c r="AT235" s="125" t="s">
        <v>78</v>
      </c>
      <c r="AU235" s="125" t="s">
        <v>87</v>
      </c>
      <c r="AY235" s="118" t="s">
        <v>142</v>
      </c>
      <c r="BK235" s="126">
        <f>SUM(BK236:BK241)</f>
        <v>0</v>
      </c>
    </row>
    <row r="236" spans="2:65" s="1" customFormat="1" ht="24.2" customHeight="1">
      <c r="B236" s="28"/>
      <c r="C236" s="129" t="s">
        <v>505</v>
      </c>
      <c r="D236" s="129" t="s">
        <v>144</v>
      </c>
      <c r="E236" s="130" t="s">
        <v>506</v>
      </c>
      <c r="F236" s="131" t="s">
        <v>507</v>
      </c>
      <c r="G236" s="132" t="s">
        <v>508</v>
      </c>
      <c r="H236" s="133">
        <v>2</v>
      </c>
      <c r="I236" s="134"/>
      <c r="J236" s="135">
        <f t="shared" ref="J236:J241" si="70">ROUND(I236*H236,2)</f>
        <v>0</v>
      </c>
      <c r="K236" s="136"/>
      <c r="L236" s="28"/>
      <c r="M236" s="137" t="s">
        <v>1</v>
      </c>
      <c r="N236" s="138" t="s">
        <v>44</v>
      </c>
      <c r="P236" s="139">
        <f t="shared" ref="P236:P241" si="71">O236*H236</f>
        <v>0</v>
      </c>
      <c r="Q236" s="139">
        <v>0</v>
      </c>
      <c r="R236" s="139">
        <f t="shared" ref="R236:R241" si="72">Q236*H236</f>
        <v>0</v>
      </c>
      <c r="S236" s="139">
        <v>0</v>
      </c>
      <c r="T236" s="140">
        <f t="shared" ref="T236:T241" si="73">S236*H236</f>
        <v>0</v>
      </c>
      <c r="AR236" s="141" t="s">
        <v>208</v>
      </c>
      <c r="AT236" s="141" t="s">
        <v>144</v>
      </c>
      <c r="AU236" s="141" t="s">
        <v>89</v>
      </c>
      <c r="AY236" s="13" t="s">
        <v>142</v>
      </c>
      <c r="BE236" s="142">
        <f t="shared" ref="BE236:BE241" si="74">IF(N236="základní",J236,0)</f>
        <v>0</v>
      </c>
      <c r="BF236" s="142">
        <f t="shared" ref="BF236:BF241" si="75">IF(N236="snížená",J236,0)</f>
        <v>0</v>
      </c>
      <c r="BG236" s="142">
        <f t="shared" ref="BG236:BG241" si="76">IF(N236="zákl. přenesená",J236,0)</f>
        <v>0</v>
      </c>
      <c r="BH236" s="142">
        <f t="shared" ref="BH236:BH241" si="77">IF(N236="sníž. přenesená",J236,0)</f>
        <v>0</v>
      </c>
      <c r="BI236" s="142">
        <f t="shared" ref="BI236:BI241" si="78">IF(N236="nulová",J236,0)</f>
        <v>0</v>
      </c>
      <c r="BJ236" s="13" t="s">
        <v>87</v>
      </c>
      <c r="BK236" s="142">
        <f t="shared" ref="BK236:BK241" si="79">ROUND(I236*H236,2)</f>
        <v>0</v>
      </c>
      <c r="BL236" s="13" t="s">
        <v>208</v>
      </c>
      <c r="BM236" s="141" t="s">
        <v>509</v>
      </c>
    </row>
    <row r="237" spans="2:65" s="1" customFormat="1" ht="24.2" customHeight="1">
      <c r="B237" s="28"/>
      <c r="C237" s="129" t="s">
        <v>510</v>
      </c>
      <c r="D237" s="129" t="s">
        <v>144</v>
      </c>
      <c r="E237" s="130" t="s">
        <v>511</v>
      </c>
      <c r="F237" s="131" t="s">
        <v>512</v>
      </c>
      <c r="G237" s="132" t="s">
        <v>159</v>
      </c>
      <c r="H237" s="133">
        <v>20</v>
      </c>
      <c r="I237" s="134"/>
      <c r="J237" s="135">
        <f t="shared" si="70"/>
        <v>0</v>
      </c>
      <c r="K237" s="136"/>
      <c r="L237" s="28"/>
      <c r="M237" s="137" t="s">
        <v>1</v>
      </c>
      <c r="N237" s="138" t="s">
        <v>44</v>
      </c>
      <c r="P237" s="139">
        <f t="shared" si="71"/>
        <v>0</v>
      </c>
      <c r="Q237" s="139">
        <v>0</v>
      </c>
      <c r="R237" s="139">
        <f t="shared" si="72"/>
        <v>0</v>
      </c>
      <c r="S237" s="139">
        <v>1.67E-3</v>
      </c>
      <c r="T237" s="140">
        <f t="shared" si="73"/>
        <v>3.3399999999999999E-2</v>
      </c>
      <c r="AR237" s="141" t="s">
        <v>208</v>
      </c>
      <c r="AT237" s="141" t="s">
        <v>144</v>
      </c>
      <c r="AU237" s="141" t="s">
        <v>89</v>
      </c>
      <c r="AY237" s="13" t="s">
        <v>142</v>
      </c>
      <c r="BE237" s="142">
        <f t="shared" si="74"/>
        <v>0</v>
      </c>
      <c r="BF237" s="142">
        <f t="shared" si="75"/>
        <v>0</v>
      </c>
      <c r="BG237" s="142">
        <f t="shared" si="76"/>
        <v>0</v>
      </c>
      <c r="BH237" s="142">
        <f t="shared" si="77"/>
        <v>0</v>
      </c>
      <c r="BI237" s="142">
        <f t="shared" si="78"/>
        <v>0</v>
      </c>
      <c r="BJ237" s="13" t="s">
        <v>87</v>
      </c>
      <c r="BK237" s="142">
        <f t="shared" si="79"/>
        <v>0</v>
      </c>
      <c r="BL237" s="13" t="s">
        <v>208</v>
      </c>
      <c r="BM237" s="141" t="s">
        <v>513</v>
      </c>
    </row>
    <row r="238" spans="2:65" s="1" customFormat="1" ht="49.15" customHeight="1">
      <c r="B238" s="28"/>
      <c r="C238" s="129" t="s">
        <v>514</v>
      </c>
      <c r="D238" s="129" t="s">
        <v>144</v>
      </c>
      <c r="E238" s="130" t="s">
        <v>515</v>
      </c>
      <c r="F238" s="131" t="s">
        <v>516</v>
      </c>
      <c r="G238" s="132" t="s">
        <v>147</v>
      </c>
      <c r="H238" s="133">
        <v>2.4550000000000001</v>
      </c>
      <c r="I238" s="134"/>
      <c r="J238" s="135">
        <f t="shared" si="70"/>
        <v>0</v>
      </c>
      <c r="K238" s="136"/>
      <c r="L238" s="28"/>
      <c r="M238" s="137" t="s">
        <v>1</v>
      </c>
      <c r="N238" s="138" t="s">
        <v>44</v>
      </c>
      <c r="P238" s="139">
        <f t="shared" si="71"/>
        <v>0</v>
      </c>
      <c r="Q238" s="139">
        <v>6.7049400000000004E-3</v>
      </c>
      <c r="R238" s="139">
        <f t="shared" si="72"/>
        <v>1.6460627700000001E-2</v>
      </c>
      <c r="S238" s="139">
        <v>0</v>
      </c>
      <c r="T238" s="140">
        <f t="shared" si="73"/>
        <v>0</v>
      </c>
      <c r="AR238" s="141" t="s">
        <v>208</v>
      </c>
      <c r="AT238" s="141" t="s">
        <v>144</v>
      </c>
      <c r="AU238" s="141" t="s">
        <v>89</v>
      </c>
      <c r="AY238" s="13" t="s">
        <v>142</v>
      </c>
      <c r="BE238" s="142">
        <f t="shared" si="74"/>
        <v>0</v>
      </c>
      <c r="BF238" s="142">
        <f t="shared" si="75"/>
        <v>0</v>
      </c>
      <c r="BG238" s="142">
        <f t="shared" si="76"/>
        <v>0</v>
      </c>
      <c r="BH238" s="142">
        <f t="shared" si="77"/>
        <v>0</v>
      </c>
      <c r="BI238" s="142">
        <f t="shared" si="78"/>
        <v>0</v>
      </c>
      <c r="BJ238" s="13" t="s">
        <v>87</v>
      </c>
      <c r="BK238" s="142">
        <f t="shared" si="79"/>
        <v>0</v>
      </c>
      <c r="BL238" s="13" t="s">
        <v>208</v>
      </c>
      <c r="BM238" s="141" t="s">
        <v>517</v>
      </c>
    </row>
    <row r="239" spans="2:65" s="1" customFormat="1" ht="33" customHeight="1">
      <c r="B239" s="28"/>
      <c r="C239" s="129" t="s">
        <v>518</v>
      </c>
      <c r="D239" s="129" t="s">
        <v>144</v>
      </c>
      <c r="E239" s="130" t="s">
        <v>519</v>
      </c>
      <c r="F239" s="131" t="s">
        <v>520</v>
      </c>
      <c r="G239" s="132" t="s">
        <v>159</v>
      </c>
      <c r="H239" s="133">
        <v>20</v>
      </c>
      <c r="I239" s="134"/>
      <c r="J239" s="135">
        <f t="shared" si="70"/>
        <v>0</v>
      </c>
      <c r="K239" s="136"/>
      <c r="L239" s="28"/>
      <c r="M239" s="137" t="s">
        <v>1</v>
      </c>
      <c r="N239" s="138" t="s">
        <v>44</v>
      </c>
      <c r="P239" s="139">
        <f t="shared" si="71"/>
        <v>0</v>
      </c>
      <c r="Q239" s="139">
        <v>1.2313999999999999E-3</v>
      </c>
      <c r="R239" s="139">
        <f t="shared" si="72"/>
        <v>2.4627999999999997E-2</v>
      </c>
      <c r="S239" s="139">
        <v>0</v>
      </c>
      <c r="T239" s="140">
        <f t="shared" si="73"/>
        <v>0</v>
      </c>
      <c r="AR239" s="141" t="s">
        <v>208</v>
      </c>
      <c r="AT239" s="141" t="s">
        <v>144</v>
      </c>
      <c r="AU239" s="141" t="s">
        <v>89</v>
      </c>
      <c r="AY239" s="13" t="s">
        <v>142</v>
      </c>
      <c r="BE239" s="142">
        <f t="shared" si="74"/>
        <v>0</v>
      </c>
      <c r="BF239" s="142">
        <f t="shared" si="75"/>
        <v>0</v>
      </c>
      <c r="BG239" s="142">
        <f t="shared" si="76"/>
        <v>0</v>
      </c>
      <c r="BH239" s="142">
        <f t="shared" si="77"/>
        <v>0</v>
      </c>
      <c r="BI239" s="142">
        <f t="shared" si="78"/>
        <v>0</v>
      </c>
      <c r="BJ239" s="13" t="s">
        <v>87</v>
      </c>
      <c r="BK239" s="142">
        <f t="shared" si="79"/>
        <v>0</v>
      </c>
      <c r="BL239" s="13" t="s">
        <v>208</v>
      </c>
      <c r="BM239" s="141" t="s">
        <v>521</v>
      </c>
    </row>
    <row r="240" spans="2:65" s="1" customFormat="1" ht="33" customHeight="1">
      <c r="B240" s="28"/>
      <c r="C240" s="129" t="s">
        <v>522</v>
      </c>
      <c r="D240" s="129" t="s">
        <v>144</v>
      </c>
      <c r="E240" s="130" t="s">
        <v>523</v>
      </c>
      <c r="F240" s="131" t="s">
        <v>524</v>
      </c>
      <c r="G240" s="132" t="s">
        <v>159</v>
      </c>
      <c r="H240" s="133">
        <v>20</v>
      </c>
      <c r="I240" s="134"/>
      <c r="J240" s="135">
        <f t="shared" si="70"/>
        <v>0</v>
      </c>
      <c r="K240" s="136"/>
      <c r="L240" s="28"/>
      <c r="M240" s="137" t="s">
        <v>1</v>
      </c>
      <c r="N240" s="138" t="s">
        <v>44</v>
      </c>
      <c r="P240" s="139">
        <f t="shared" si="71"/>
        <v>0</v>
      </c>
      <c r="Q240" s="139">
        <v>1.9599999999999999E-3</v>
      </c>
      <c r="R240" s="139">
        <f t="shared" si="72"/>
        <v>3.9199999999999999E-2</v>
      </c>
      <c r="S240" s="139">
        <v>0</v>
      </c>
      <c r="T240" s="140">
        <f t="shared" si="73"/>
        <v>0</v>
      </c>
      <c r="AR240" s="141" t="s">
        <v>208</v>
      </c>
      <c r="AT240" s="141" t="s">
        <v>144</v>
      </c>
      <c r="AU240" s="141" t="s">
        <v>89</v>
      </c>
      <c r="AY240" s="13" t="s">
        <v>142</v>
      </c>
      <c r="BE240" s="142">
        <f t="shared" si="74"/>
        <v>0</v>
      </c>
      <c r="BF240" s="142">
        <f t="shared" si="75"/>
        <v>0</v>
      </c>
      <c r="BG240" s="142">
        <f t="shared" si="76"/>
        <v>0</v>
      </c>
      <c r="BH240" s="142">
        <f t="shared" si="77"/>
        <v>0</v>
      </c>
      <c r="BI240" s="142">
        <f t="shared" si="78"/>
        <v>0</v>
      </c>
      <c r="BJ240" s="13" t="s">
        <v>87</v>
      </c>
      <c r="BK240" s="142">
        <f t="shared" si="79"/>
        <v>0</v>
      </c>
      <c r="BL240" s="13" t="s">
        <v>208</v>
      </c>
      <c r="BM240" s="141" t="s">
        <v>525</v>
      </c>
    </row>
    <row r="241" spans="2:65" s="1" customFormat="1" ht="44.25" customHeight="1">
      <c r="B241" s="28"/>
      <c r="C241" s="129" t="s">
        <v>526</v>
      </c>
      <c r="D241" s="129" t="s">
        <v>144</v>
      </c>
      <c r="E241" s="130" t="s">
        <v>527</v>
      </c>
      <c r="F241" s="131" t="s">
        <v>528</v>
      </c>
      <c r="G241" s="132" t="s">
        <v>181</v>
      </c>
      <c r="H241" s="133">
        <v>1.7999999999999999E-2</v>
      </c>
      <c r="I241" s="134"/>
      <c r="J241" s="135">
        <f t="shared" si="70"/>
        <v>0</v>
      </c>
      <c r="K241" s="136"/>
      <c r="L241" s="28"/>
      <c r="M241" s="137" t="s">
        <v>1</v>
      </c>
      <c r="N241" s="138" t="s">
        <v>44</v>
      </c>
      <c r="P241" s="139">
        <f t="shared" si="71"/>
        <v>0</v>
      </c>
      <c r="Q241" s="139">
        <v>0</v>
      </c>
      <c r="R241" s="139">
        <f t="shared" si="72"/>
        <v>0</v>
      </c>
      <c r="S241" s="139">
        <v>0</v>
      </c>
      <c r="T241" s="140">
        <f t="shared" si="73"/>
        <v>0</v>
      </c>
      <c r="AR241" s="141" t="s">
        <v>208</v>
      </c>
      <c r="AT241" s="141" t="s">
        <v>144</v>
      </c>
      <c r="AU241" s="141" t="s">
        <v>89</v>
      </c>
      <c r="AY241" s="13" t="s">
        <v>142</v>
      </c>
      <c r="BE241" s="142">
        <f t="shared" si="74"/>
        <v>0</v>
      </c>
      <c r="BF241" s="142">
        <f t="shared" si="75"/>
        <v>0</v>
      </c>
      <c r="BG241" s="142">
        <f t="shared" si="76"/>
        <v>0</v>
      </c>
      <c r="BH241" s="142">
        <f t="shared" si="77"/>
        <v>0</v>
      </c>
      <c r="BI241" s="142">
        <f t="shared" si="78"/>
        <v>0</v>
      </c>
      <c r="BJ241" s="13" t="s">
        <v>87</v>
      </c>
      <c r="BK241" s="142">
        <f t="shared" si="79"/>
        <v>0</v>
      </c>
      <c r="BL241" s="13" t="s">
        <v>208</v>
      </c>
      <c r="BM241" s="141" t="s">
        <v>529</v>
      </c>
    </row>
    <row r="242" spans="2:65" s="11" customFormat="1" ht="22.9" customHeight="1">
      <c r="B242" s="117"/>
      <c r="D242" s="118" t="s">
        <v>78</v>
      </c>
      <c r="E242" s="127" t="s">
        <v>530</v>
      </c>
      <c r="F242" s="127" t="s">
        <v>531</v>
      </c>
      <c r="I242" s="120"/>
      <c r="J242" s="128">
        <f>BK242</f>
        <v>0</v>
      </c>
      <c r="L242" s="117"/>
      <c r="M242" s="122"/>
      <c r="P242" s="123">
        <f>SUM(P243:P245)</f>
        <v>0</v>
      </c>
      <c r="R242" s="123">
        <f>SUM(R243:R245)</f>
        <v>5.1561999999999995E-4</v>
      </c>
      <c r="T242" s="124">
        <f>SUM(T243:T245)</f>
        <v>0</v>
      </c>
      <c r="AR242" s="118" t="s">
        <v>89</v>
      </c>
      <c r="AT242" s="125" t="s">
        <v>78</v>
      </c>
      <c r="AU242" s="125" t="s">
        <v>87</v>
      </c>
      <c r="AY242" s="118" t="s">
        <v>142</v>
      </c>
      <c r="BK242" s="126">
        <f>SUM(BK243:BK245)</f>
        <v>0</v>
      </c>
    </row>
    <row r="243" spans="2:65" s="1" customFormat="1" ht="37.9" customHeight="1">
      <c r="B243" s="28"/>
      <c r="C243" s="129" t="s">
        <v>532</v>
      </c>
      <c r="D243" s="129" t="s">
        <v>144</v>
      </c>
      <c r="E243" s="130" t="s">
        <v>533</v>
      </c>
      <c r="F243" s="131" t="s">
        <v>534</v>
      </c>
      <c r="G243" s="132" t="s">
        <v>147</v>
      </c>
      <c r="H243" s="133">
        <v>2.4550000000000001</v>
      </c>
      <c r="I243" s="134"/>
      <c r="J243" s="135">
        <f>ROUND(I243*H243,2)</f>
        <v>0</v>
      </c>
      <c r="K243" s="136"/>
      <c r="L243" s="28"/>
      <c r="M243" s="137" t="s">
        <v>1</v>
      </c>
      <c r="N243" s="138" t="s">
        <v>44</v>
      </c>
      <c r="P243" s="139">
        <f>O243*H243</f>
        <v>0</v>
      </c>
      <c r="Q243" s="139">
        <v>0</v>
      </c>
      <c r="R243" s="139">
        <f>Q243*H243</f>
        <v>0</v>
      </c>
      <c r="S243" s="139">
        <v>0</v>
      </c>
      <c r="T243" s="140">
        <f>S243*H243</f>
        <v>0</v>
      </c>
      <c r="AR243" s="141" t="s">
        <v>208</v>
      </c>
      <c r="AT243" s="141" t="s">
        <v>144</v>
      </c>
      <c r="AU243" s="141" t="s">
        <v>89</v>
      </c>
      <c r="AY243" s="13" t="s">
        <v>142</v>
      </c>
      <c r="BE243" s="142">
        <f>IF(N243="základní",J243,0)</f>
        <v>0</v>
      </c>
      <c r="BF243" s="142">
        <f>IF(N243="snížená",J243,0)</f>
        <v>0</v>
      </c>
      <c r="BG243" s="142">
        <f>IF(N243="zákl. přenesená",J243,0)</f>
        <v>0</v>
      </c>
      <c r="BH243" s="142">
        <f>IF(N243="sníž. přenesená",J243,0)</f>
        <v>0</v>
      </c>
      <c r="BI243" s="142">
        <f>IF(N243="nulová",J243,0)</f>
        <v>0</v>
      </c>
      <c r="BJ243" s="13" t="s">
        <v>87</v>
      </c>
      <c r="BK243" s="142">
        <f>ROUND(I243*H243,2)</f>
        <v>0</v>
      </c>
      <c r="BL243" s="13" t="s">
        <v>208</v>
      </c>
      <c r="BM243" s="141" t="s">
        <v>535</v>
      </c>
    </row>
    <row r="244" spans="2:65" s="1" customFormat="1" ht="44.25" customHeight="1">
      <c r="B244" s="28"/>
      <c r="C244" s="143" t="s">
        <v>536</v>
      </c>
      <c r="D244" s="143" t="s">
        <v>213</v>
      </c>
      <c r="E244" s="144" t="s">
        <v>537</v>
      </c>
      <c r="F244" s="145" t="s">
        <v>538</v>
      </c>
      <c r="G244" s="146" t="s">
        <v>147</v>
      </c>
      <c r="H244" s="147">
        <v>3.6829999999999998</v>
      </c>
      <c r="I244" s="148"/>
      <c r="J244" s="149">
        <f>ROUND(I244*H244,2)</f>
        <v>0</v>
      </c>
      <c r="K244" s="150"/>
      <c r="L244" s="151"/>
      <c r="M244" s="152" t="s">
        <v>1</v>
      </c>
      <c r="N244" s="153" t="s">
        <v>44</v>
      </c>
      <c r="P244" s="139">
        <f>O244*H244</f>
        <v>0</v>
      </c>
      <c r="Q244" s="139">
        <v>1.3999999999999999E-4</v>
      </c>
      <c r="R244" s="139">
        <f>Q244*H244</f>
        <v>5.1561999999999995E-4</v>
      </c>
      <c r="S244" s="139">
        <v>0</v>
      </c>
      <c r="T244" s="140">
        <f>S244*H244</f>
        <v>0</v>
      </c>
      <c r="AR244" s="141" t="s">
        <v>286</v>
      </c>
      <c r="AT244" s="141" t="s">
        <v>213</v>
      </c>
      <c r="AU244" s="141" t="s">
        <v>89</v>
      </c>
      <c r="AY244" s="13" t="s">
        <v>142</v>
      </c>
      <c r="BE244" s="142">
        <f>IF(N244="základní",J244,0)</f>
        <v>0</v>
      </c>
      <c r="BF244" s="142">
        <f>IF(N244="snížená",J244,0)</f>
        <v>0</v>
      </c>
      <c r="BG244" s="142">
        <f>IF(N244="zákl. přenesená",J244,0)</f>
        <v>0</v>
      </c>
      <c r="BH244" s="142">
        <f>IF(N244="sníž. přenesená",J244,0)</f>
        <v>0</v>
      </c>
      <c r="BI244" s="142">
        <f>IF(N244="nulová",J244,0)</f>
        <v>0</v>
      </c>
      <c r="BJ244" s="13" t="s">
        <v>87</v>
      </c>
      <c r="BK244" s="142">
        <f>ROUND(I244*H244,2)</f>
        <v>0</v>
      </c>
      <c r="BL244" s="13" t="s">
        <v>208</v>
      </c>
      <c r="BM244" s="141" t="s">
        <v>539</v>
      </c>
    </row>
    <row r="245" spans="2:65" s="1" customFormat="1" ht="44.25" customHeight="1">
      <c r="B245" s="28"/>
      <c r="C245" s="129" t="s">
        <v>540</v>
      </c>
      <c r="D245" s="129" t="s">
        <v>144</v>
      </c>
      <c r="E245" s="130" t="s">
        <v>541</v>
      </c>
      <c r="F245" s="131" t="s">
        <v>542</v>
      </c>
      <c r="G245" s="132" t="s">
        <v>181</v>
      </c>
      <c r="H245" s="133">
        <v>1E-3</v>
      </c>
      <c r="I245" s="134"/>
      <c r="J245" s="135">
        <f>ROUND(I245*H245,2)</f>
        <v>0</v>
      </c>
      <c r="K245" s="136"/>
      <c r="L245" s="28"/>
      <c r="M245" s="137" t="s">
        <v>1</v>
      </c>
      <c r="N245" s="138" t="s">
        <v>44</v>
      </c>
      <c r="P245" s="139">
        <f>O245*H245</f>
        <v>0</v>
      </c>
      <c r="Q245" s="139">
        <v>0</v>
      </c>
      <c r="R245" s="139">
        <f>Q245*H245</f>
        <v>0</v>
      </c>
      <c r="S245" s="139">
        <v>0</v>
      </c>
      <c r="T245" s="140">
        <f>S245*H245</f>
        <v>0</v>
      </c>
      <c r="AR245" s="141" t="s">
        <v>208</v>
      </c>
      <c r="AT245" s="141" t="s">
        <v>144</v>
      </c>
      <c r="AU245" s="141" t="s">
        <v>89</v>
      </c>
      <c r="AY245" s="13" t="s">
        <v>142</v>
      </c>
      <c r="BE245" s="142">
        <f>IF(N245="základní",J245,0)</f>
        <v>0</v>
      </c>
      <c r="BF245" s="142">
        <f>IF(N245="snížená",J245,0)</f>
        <v>0</v>
      </c>
      <c r="BG245" s="142">
        <f>IF(N245="zákl. přenesená",J245,0)</f>
        <v>0</v>
      </c>
      <c r="BH245" s="142">
        <f>IF(N245="sníž. přenesená",J245,0)</f>
        <v>0</v>
      </c>
      <c r="BI245" s="142">
        <f>IF(N245="nulová",J245,0)</f>
        <v>0</v>
      </c>
      <c r="BJ245" s="13" t="s">
        <v>87</v>
      </c>
      <c r="BK245" s="142">
        <f>ROUND(I245*H245,2)</f>
        <v>0</v>
      </c>
      <c r="BL245" s="13" t="s">
        <v>208</v>
      </c>
      <c r="BM245" s="141" t="s">
        <v>543</v>
      </c>
    </row>
    <row r="246" spans="2:65" s="11" customFormat="1" ht="22.9" customHeight="1">
      <c r="B246" s="117"/>
      <c r="D246" s="118" t="s">
        <v>78</v>
      </c>
      <c r="E246" s="127" t="s">
        <v>544</v>
      </c>
      <c r="F246" s="127" t="s">
        <v>545</v>
      </c>
      <c r="I246" s="120"/>
      <c r="J246" s="128">
        <f>BK246</f>
        <v>0</v>
      </c>
      <c r="L246" s="117"/>
      <c r="M246" s="122"/>
      <c r="P246" s="123">
        <f>SUM(P247:P256)</f>
        <v>0</v>
      </c>
      <c r="R246" s="123">
        <f>SUM(R247:R256)</f>
        <v>0.18806117511300002</v>
      </c>
      <c r="T246" s="124">
        <f>SUM(T247:T256)</f>
        <v>0.86243999999999998</v>
      </c>
      <c r="AR246" s="118" t="s">
        <v>89</v>
      </c>
      <c r="AT246" s="125" t="s">
        <v>78</v>
      </c>
      <c r="AU246" s="125" t="s">
        <v>87</v>
      </c>
      <c r="AY246" s="118" t="s">
        <v>142</v>
      </c>
      <c r="BK246" s="126">
        <f>SUM(BK247:BK256)</f>
        <v>0</v>
      </c>
    </row>
    <row r="247" spans="2:65" s="1" customFormat="1" ht="16.5" customHeight="1">
      <c r="B247" s="28"/>
      <c r="C247" s="129" t="s">
        <v>546</v>
      </c>
      <c r="D247" s="129" t="s">
        <v>144</v>
      </c>
      <c r="E247" s="130" t="s">
        <v>547</v>
      </c>
      <c r="F247" s="131" t="s">
        <v>548</v>
      </c>
      <c r="G247" s="132" t="s">
        <v>159</v>
      </c>
      <c r="H247" s="133">
        <v>78</v>
      </c>
      <c r="I247" s="134"/>
      <c r="J247" s="135">
        <f t="shared" ref="J247:J256" si="80">ROUND(I247*H247,2)</f>
        <v>0</v>
      </c>
      <c r="K247" s="136"/>
      <c r="L247" s="28"/>
      <c r="M247" s="137" t="s">
        <v>1</v>
      </c>
      <c r="N247" s="138" t="s">
        <v>44</v>
      </c>
      <c r="P247" s="139">
        <f t="shared" ref="P247:P256" si="81">O247*H247</f>
        <v>0</v>
      </c>
      <c r="Q247" s="139">
        <v>0</v>
      </c>
      <c r="R247" s="139">
        <f t="shared" ref="R247:R256" si="82">Q247*H247</f>
        <v>0</v>
      </c>
      <c r="S247" s="139">
        <v>1.098E-2</v>
      </c>
      <c r="T247" s="140">
        <f t="shared" ref="T247:T256" si="83">S247*H247</f>
        <v>0.85643999999999998</v>
      </c>
      <c r="AR247" s="141" t="s">
        <v>208</v>
      </c>
      <c r="AT247" s="141" t="s">
        <v>144</v>
      </c>
      <c r="AU247" s="141" t="s">
        <v>89</v>
      </c>
      <c r="AY247" s="13" t="s">
        <v>142</v>
      </c>
      <c r="BE247" s="142">
        <f t="shared" ref="BE247:BE256" si="84">IF(N247="základní",J247,0)</f>
        <v>0</v>
      </c>
      <c r="BF247" s="142">
        <f t="shared" ref="BF247:BF256" si="85">IF(N247="snížená",J247,0)</f>
        <v>0</v>
      </c>
      <c r="BG247" s="142">
        <f t="shared" ref="BG247:BG256" si="86">IF(N247="zákl. přenesená",J247,0)</f>
        <v>0</v>
      </c>
      <c r="BH247" s="142">
        <f t="shared" ref="BH247:BH256" si="87">IF(N247="sníž. přenesená",J247,0)</f>
        <v>0</v>
      </c>
      <c r="BI247" s="142">
        <f t="shared" ref="BI247:BI256" si="88">IF(N247="nulová",J247,0)</f>
        <v>0</v>
      </c>
      <c r="BJ247" s="13" t="s">
        <v>87</v>
      </c>
      <c r="BK247" s="142">
        <f t="shared" ref="BK247:BK256" si="89">ROUND(I247*H247,2)</f>
        <v>0</v>
      </c>
      <c r="BL247" s="13" t="s">
        <v>208</v>
      </c>
      <c r="BM247" s="141" t="s">
        <v>549</v>
      </c>
    </row>
    <row r="248" spans="2:65" s="1" customFormat="1" ht="33" customHeight="1">
      <c r="B248" s="28"/>
      <c r="C248" s="129" t="s">
        <v>550</v>
      </c>
      <c r="D248" s="129" t="s">
        <v>144</v>
      </c>
      <c r="E248" s="130" t="s">
        <v>551</v>
      </c>
      <c r="F248" s="131" t="s">
        <v>552</v>
      </c>
      <c r="G248" s="132" t="s">
        <v>508</v>
      </c>
      <c r="H248" s="133">
        <v>2</v>
      </c>
      <c r="I248" s="134"/>
      <c r="J248" s="135">
        <f t="shared" si="80"/>
        <v>0</v>
      </c>
      <c r="K248" s="136"/>
      <c r="L248" s="28"/>
      <c r="M248" s="137" t="s">
        <v>1</v>
      </c>
      <c r="N248" s="138" t="s">
        <v>44</v>
      </c>
      <c r="P248" s="139">
        <f t="shared" si="81"/>
        <v>0</v>
      </c>
      <c r="Q248" s="139">
        <v>0</v>
      </c>
      <c r="R248" s="139">
        <f t="shared" si="82"/>
        <v>0</v>
      </c>
      <c r="S248" s="139">
        <v>3.0000000000000001E-3</v>
      </c>
      <c r="T248" s="140">
        <f t="shared" si="83"/>
        <v>6.0000000000000001E-3</v>
      </c>
      <c r="AR248" s="141" t="s">
        <v>208</v>
      </c>
      <c r="AT248" s="141" t="s">
        <v>144</v>
      </c>
      <c r="AU248" s="141" t="s">
        <v>89</v>
      </c>
      <c r="AY248" s="13" t="s">
        <v>142</v>
      </c>
      <c r="BE248" s="142">
        <f t="shared" si="84"/>
        <v>0</v>
      </c>
      <c r="BF248" s="142">
        <f t="shared" si="85"/>
        <v>0</v>
      </c>
      <c r="BG248" s="142">
        <f t="shared" si="86"/>
        <v>0</v>
      </c>
      <c r="BH248" s="142">
        <f t="shared" si="87"/>
        <v>0</v>
      </c>
      <c r="BI248" s="142">
        <f t="shared" si="88"/>
        <v>0</v>
      </c>
      <c r="BJ248" s="13" t="s">
        <v>87</v>
      </c>
      <c r="BK248" s="142">
        <f t="shared" si="89"/>
        <v>0</v>
      </c>
      <c r="BL248" s="13" t="s">
        <v>208</v>
      </c>
      <c r="BM248" s="141" t="s">
        <v>553</v>
      </c>
    </row>
    <row r="249" spans="2:65" s="1" customFormat="1" ht="37.9" customHeight="1">
      <c r="B249" s="28"/>
      <c r="C249" s="129" t="s">
        <v>554</v>
      </c>
      <c r="D249" s="129" t="s">
        <v>144</v>
      </c>
      <c r="E249" s="130" t="s">
        <v>555</v>
      </c>
      <c r="F249" s="131" t="s">
        <v>556</v>
      </c>
      <c r="G249" s="132" t="s">
        <v>147</v>
      </c>
      <c r="H249" s="133">
        <v>2.23</v>
      </c>
      <c r="I249" s="134"/>
      <c r="J249" s="135">
        <f t="shared" si="80"/>
        <v>0</v>
      </c>
      <c r="K249" s="136"/>
      <c r="L249" s="28"/>
      <c r="M249" s="137" t="s">
        <v>1</v>
      </c>
      <c r="N249" s="138" t="s">
        <v>44</v>
      </c>
      <c r="P249" s="139">
        <f t="shared" si="81"/>
        <v>0</v>
      </c>
      <c r="Q249" s="139">
        <v>2.5122090000000001E-4</v>
      </c>
      <c r="R249" s="139">
        <f t="shared" si="82"/>
        <v>5.6022260700000005E-4</v>
      </c>
      <c r="S249" s="139">
        <v>0</v>
      </c>
      <c r="T249" s="140">
        <f t="shared" si="83"/>
        <v>0</v>
      </c>
      <c r="AR249" s="141" t="s">
        <v>208</v>
      </c>
      <c r="AT249" s="141" t="s">
        <v>144</v>
      </c>
      <c r="AU249" s="141" t="s">
        <v>89</v>
      </c>
      <c r="AY249" s="13" t="s">
        <v>142</v>
      </c>
      <c r="BE249" s="142">
        <f t="shared" si="84"/>
        <v>0</v>
      </c>
      <c r="BF249" s="142">
        <f t="shared" si="85"/>
        <v>0</v>
      </c>
      <c r="BG249" s="142">
        <f t="shared" si="86"/>
        <v>0</v>
      </c>
      <c r="BH249" s="142">
        <f t="shared" si="87"/>
        <v>0</v>
      </c>
      <c r="BI249" s="142">
        <f t="shared" si="88"/>
        <v>0</v>
      </c>
      <c r="BJ249" s="13" t="s">
        <v>87</v>
      </c>
      <c r="BK249" s="142">
        <f t="shared" si="89"/>
        <v>0</v>
      </c>
      <c r="BL249" s="13" t="s">
        <v>208</v>
      </c>
      <c r="BM249" s="141" t="s">
        <v>557</v>
      </c>
    </row>
    <row r="250" spans="2:65" s="1" customFormat="1" ht="24.2" customHeight="1">
      <c r="B250" s="28"/>
      <c r="C250" s="143" t="s">
        <v>558</v>
      </c>
      <c r="D250" s="143" t="s">
        <v>213</v>
      </c>
      <c r="E250" s="144" t="s">
        <v>559</v>
      </c>
      <c r="F250" s="145" t="s">
        <v>560</v>
      </c>
      <c r="G250" s="146" t="s">
        <v>508</v>
      </c>
      <c r="H250" s="147">
        <v>2</v>
      </c>
      <c r="I250" s="148"/>
      <c r="J250" s="149">
        <f t="shared" si="80"/>
        <v>0</v>
      </c>
      <c r="K250" s="150"/>
      <c r="L250" s="151"/>
      <c r="M250" s="152" t="s">
        <v>1</v>
      </c>
      <c r="N250" s="153" t="s">
        <v>44</v>
      </c>
      <c r="P250" s="139">
        <f t="shared" si="81"/>
        <v>0</v>
      </c>
      <c r="Q250" s="139">
        <v>3.5999999999999997E-2</v>
      </c>
      <c r="R250" s="139">
        <f t="shared" si="82"/>
        <v>7.1999999999999995E-2</v>
      </c>
      <c r="S250" s="139">
        <v>0</v>
      </c>
      <c r="T250" s="140">
        <f t="shared" si="83"/>
        <v>0</v>
      </c>
      <c r="AR250" s="141" t="s">
        <v>286</v>
      </c>
      <c r="AT250" s="141" t="s">
        <v>213</v>
      </c>
      <c r="AU250" s="141" t="s">
        <v>89</v>
      </c>
      <c r="AY250" s="13" t="s">
        <v>142</v>
      </c>
      <c r="BE250" s="142">
        <f t="shared" si="84"/>
        <v>0</v>
      </c>
      <c r="BF250" s="142">
        <f t="shared" si="85"/>
        <v>0</v>
      </c>
      <c r="BG250" s="142">
        <f t="shared" si="86"/>
        <v>0</v>
      </c>
      <c r="BH250" s="142">
        <f t="shared" si="87"/>
        <v>0</v>
      </c>
      <c r="BI250" s="142">
        <f t="shared" si="88"/>
        <v>0</v>
      </c>
      <c r="BJ250" s="13" t="s">
        <v>87</v>
      </c>
      <c r="BK250" s="142">
        <f t="shared" si="89"/>
        <v>0</v>
      </c>
      <c r="BL250" s="13" t="s">
        <v>208</v>
      </c>
      <c r="BM250" s="141" t="s">
        <v>561</v>
      </c>
    </row>
    <row r="251" spans="2:65" s="1" customFormat="1" ht="37.9" customHeight="1">
      <c r="B251" s="28"/>
      <c r="C251" s="129" t="s">
        <v>562</v>
      </c>
      <c r="D251" s="129" t="s">
        <v>144</v>
      </c>
      <c r="E251" s="130" t="s">
        <v>563</v>
      </c>
      <c r="F251" s="131" t="s">
        <v>564</v>
      </c>
      <c r="G251" s="132" t="s">
        <v>159</v>
      </c>
      <c r="H251" s="133">
        <v>16.46</v>
      </c>
      <c r="I251" s="134"/>
      <c r="J251" s="135">
        <f t="shared" si="80"/>
        <v>0</v>
      </c>
      <c r="K251" s="136"/>
      <c r="L251" s="28"/>
      <c r="M251" s="137" t="s">
        <v>1</v>
      </c>
      <c r="N251" s="138" t="s">
        <v>44</v>
      </c>
      <c r="P251" s="139">
        <f t="shared" si="81"/>
        <v>0</v>
      </c>
      <c r="Q251" s="139">
        <v>1.5025109999999999E-4</v>
      </c>
      <c r="R251" s="139">
        <f t="shared" si="82"/>
        <v>2.4731331059999998E-3</v>
      </c>
      <c r="S251" s="139">
        <v>0</v>
      </c>
      <c r="T251" s="140">
        <f t="shared" si="83"/>
        <v>0</v>
      </c>
      <c r="AR251" s="141" t="s">
        <v>208</v>
      </c>
      <c r="AT251" s="141" t="s">
        <v>144</v>
      </c>
      <c r="AU251" s="141" t="s">
        <v>89</v>
      </c>
      <c r="AY251" s="13" t="s">
        <v>142</v>
      </c>
      <c r="BE251" s="142">
        <f t="shared" si="84"/>
        <v>0</v>
      </c>
      <c r="BF251" s="142">
        <f t="shared" si="85"/>
        <v>0</v>
      </c>
      <c r="BG251" s="142">
        <f t="shared" si="86"/>
        <v>0</v>
      </c>
      <c r="BH251" s="142">
        <f t="shared" si="87"/>
        <v>0</v>
      </c>
      <c r="BI251" s="142">
        <f t="shared" si="88"/>
        <v>0</v>
      </c>
      <c r="BJ251" s="13" t="s">
        <v>87</v>
      </c>
      <c r="BK251" s="142">
        <f t="shared" si="89"/>
        <v>0</v>
      </c>
      <c r="BL251" s="13" t="s">
        <v>208</v>
      </c>
      <c r="BM251" s="141" t="s">
        <v>565</v>
      </c>
    </row>
    <row r="252" spans="2:65" s="1" customFormat="1" ht="37.9" customHeight="1">
      <c r="B252" s="28"/>
      <c r="C252" s="129" t="s">
        <v>566</v>
      </c>
      <c r="D252" s="129" t="s">
        <v>144</v>
      </c>
      <c r="E252" s="130" t="s">
        <v>567</v>
      </c>
      <c r="F252" s="131" t="s">
        <v>568</v>
      </c>
      <c r="G252" s="132" t="s">
        <v>508</v>
      </c>
      <c r="H252" s="133">
        <v>1</v>
      </c>
      <c r="I252" s="134"/>
      <c r="J252" s="135">
        <f t="shared" si="80"/>
        <v>0</v>
      </c>
      <c r="K252" s="136"/>
      <c r="L252" s="28"/>
      <c r="M252" s="137" t="s">
        <v>1</v>
      </c>
      <c r="N252" s="138" t="s">
        <v>44</v>
      </c>
      <c r="P252" s="139">
        <f t="shared" si="81"/>
        <v>0</v>
      </c>
      <c r="Q252" s="139">
        <v>8.6781939999999995E-4</v>
      </c>
      <c r="R252" s="139">
        <f t="shared" si="82"/>
        <v>8.6781939999999995E-4</v>
      </c>
      <c r="S252" s="139">
        <v>0</v>
      </c>
      <c r="T252" s="140">
        <f t="shared" si="83"/>
        <v>0</v>
      </c>
      <c r="AR252" s="141" t="s">
        <v>208</v>
      </c>
      <c r="AT252" s="141" t="s">
        <v>144</v>
      </c>
      <c r="AU252" s="141" t="s">
        <v>89</v>
      </c>
      <c r="AY252" s="13" t="s">
        <v>142</v>
      </c>
      <c r="BE252" s="142">
        <f t="shared" si="84"/>
        <v>0</v>
      </c>
      <c r="BF252" s="142">
        <f t="shared" si="85"/>
        <v>0</v>
      </c>
      <c r="BG252" s="142">
        <f t="shared" si="86"/>
        <v>0</v>
      </c>
      <c r="BH252" s="142">
        <f t="shared" si="87"/>
        <v>0</v>
      </c>
      <c r="BI252" s="142">
        <f t="shared" si="88"/>
        <v>0</v>
      </c>
      <c r="BJ252" s="13" t="s">
        <v>87</v>
      </c>
      <c r="BK252" s="142">
        <f t="shared" si="89"/>
        <v>0</v>
      </c>
      <c r="BL252" s="13" t="s">
        <v>208</v>
      </c>
      <c r="BM252" s="141" t="s">
        <v>569</v>
      </c>
    </row>
    <row r="253" spans="2:65" s="1" customFormat="1" ht="24.2" customHeight="1">
      <c r="B253" s="28"/>
      <c r="C253" s="143" t="s">
        <v>570</v>
      </c>
      <c r="D253" s="143" t="s">
        <v>213</v>
      </c>
      <c r="E253" s="144" t="s">
        <v>571</v>
      </c>
      <c r="F253" s="145" t="s">
        <v>572</v>
      </c>
      <c r="G253" s="146" t="s">
        <v>508</v>
      </c>
      <c r="H253" s="147">
        <v>1</v>
      </c>
      <c r="I253" s="148"/>
      <c r="J253" s="149">
        <f t="shared" si="80"/>
        <v>0</v>
      </c>
      <c r="K253" s="150"/>
      <c r="L253" s="151"/>
      <c r="M253" s="152" t="s">
        <v>1</v>
      </c>
      <c r="N253" s="153" t="s">
        <v>44</v>
      </c>
      <c r="P253" s="139">
        <f t="shared" si="81"/>
        <v>0</v>
      </c>
      <c r="Q253" s="139">
        <v>9.5000000000000001E-2</v>
      </c>
      <c r="R253" s="139">
        <f t="shared" si="82"/>
        <v>9.5000000000000001E-2</v>
      </c>
      <c r="S253" s="139">
        <v>0</v>
      </c>
      <c r="T253" s="140">
        <f t="shared" si="83"/>
        <v>0</v>
      </c>
      <c r="AR253" s="141" t="s">
        <v>286</v>
      </c>
      <c r="AT253" s="141" t="s">
        <v>213</v>
      </c>
      <c r="AU253" s="141" t="s">
        <v>89</v>
      </c>
      <c r="AY253" s="13" t="s">
        <v>142</v>
      </c>
      <c r="BE253" s="142">
        <f t="shared" si="84"/>
        <v>0</v>
      </c>
      <c r="BF253" s="142">
        <f t="shared" si="85"/>
        <v>0</v>
      </c>
      <c r="BG253" s="142">
        <f t="shared" si="86"/>
        <v>0</v>
      </c>
      <c r="BH253" s="142">
        <f t="shared" si="87"/>
        <v>0</v>
      </c>
      <c r="BI253" s="142">
        <f t="shared" si="88"/>
        <v>0</v>
      </c>
      <c r="BJ253" s="13" t="s">
        <v>87</v>
      </c>
      <c r="BK253" s="142">
        <f t="shared" si="89"/>
        <v>0</v>
      </c>
      <c r="BL253" s="13" t="s">
        <v>208</v>
      </c>
      <c r="BM253" s="141" t="s">
        <v>573</v>
      </c>
    </row>
    <row r="254" spans="2:65" s="1" customFormat="1" ht="24.2" customHeight="1">
      <c r="B254" s="28"/>
      <c r="C254" s="129" t="s">
        <v>574</v>
      </c>
      <c r="D254" s="129" t="s">
        <v>144</v>
      </c>
      <c r="E254" s="130" t="s">
        <v>575</v>
      </c>
      <c r="F254" s="131" t="s">
        <v>576</v>
      </c>
      <c r="G254" s="132" t="s">
        <v>159</v>
      </c>
      <c r="H254" s="133">
        <v>78</v>
      </c>
      <c r="I254" s="134"/>
      <c r="J254" s="135">
        <f t="shared" si="80"/>
        <v>0</v>
      </c>
      <c r="K254" s="136"/>
      <c r="L254" s="28"/>
      <c r="M254" s="137" t="s">
        <v>1</v>
      </c>
      <c r="N254" s="138" t="s">
        <v>44</v>
      </c>
      <c r="P254" s="139">
        <f t="shared" si="81"/>
        <v>0</v>
      </c>
      <c r="Q254" s="139">
        <v>0</v>
      </c>
      <c r="R254" s="139">
        <f t="shared" si="82"/>
        <v>0</v>
      </c>
      <c r="S254" s="139">
        <v>0</v>
      </c>
      <c r="T254" s="140">
        <f t="shared" si="83"/>
        <v>0</v>
      </c>
      <c r="AR254" s="141" t="s">
        <v>208</v>
      </c>
      <c r="AT254" s="141" t="s">
        <v>144</v>
      </c>
      <c r="AU254" s="141" t="s">
        <v>89</v>
      </c>
      <c r="AY254" s="13" t="s">
        <v>142</v>
      </c>
      <c r="BE254" s="142">
        <f t="shared" si="84"/>
        <v>0</v>
      </c>
      <c r="BF254" s="142">
        <f t="shared" si="85"/>
        <v>0</v>
      </c>
      <c r="BG254" s="142">
        <f t="shared" si="86"/>
        <v>0</v>
      </c>
      <c r="BH254" s="142">
        <f t="shared" si="87"/>
        <v>0</v>
      </c>
      <c r="BI254" s="142">
        <f t="shared" si="88"/>
        <v>0</v>
      </c>
      <c r="BJ254" s="13" t="s">
        <v>87</v>
      </c>
      <c r="BK254" s="142">
        <f t="shared" si="89"/>
        <v>0</v>
      </c>
      <c r="BL254" s="13" t="s">
        <v>208</v>
      </c>
      <c r="BM254" s="141" t="s">
        <v>577</v>
      </c>
    </row>
    <row r="255" spans="2:65" s="1" customFormat="1" ht="24.2" customHeight="1">
      <c r="B255" s="28"/>
      <c r="C255" s="143" t="s">
        <v>578</v>
      </c>
      <c r="D255" s="143" t="s">
        <v>213</v>
      </c>
      <c r="E255" s="144" t="s">
        <v>579</v>
      </c>
      <c r="F255" s="145" t="s">
        <v>580</v>
      </c>
      <c r="G255" s="146" t="s">
        <v>159</v>
      </c>
      <c r="H255" s="147">
        <v>85.8</v>
      </c>
      <c r="I255" s="148"/>
      <c r="J255" s="149">
        <f t="shared" si="80"/>
        <v>0</v>
      </c>
      <c r="K255" s="150"/>
      <c r="L255" s="151"/>
      <c r="M255" s="152" t="s">
        <v>1</v>
      </c>
      <c r="N255" s="153" t="s">
        <v>44</v>
      </c>
      <c r="P255" s="139">
        <f t="shared" si="81"/>
        <v>0</v>
      </c>
      <c r="Q255" s="139">
        <v>2.0000000000000001E-4</v>
      </c>
      <c r="R255" s="139">
        <f t="shared" si="82"/>
        <v>1.7160000000000002E-2</v>
      </c>
      <c r="S255" s="139">
        <v>0</v>
      </c>
      <c r="T255" s="140">
        <f t="shared" si="83"/>
        <v>0</v>
      </c>
      <c r="AR255" s="141" t="s">
        <v>286</v>
      </c>
      <c r="AT255" s="141" t="s">
        <v>213</v>
      </c>
      <c r="AU255" s="141" t="s">
        <v>89</v>
      </c>
      <c r="AY255" s="13" t="s">
        <v>142</v>
      </c>
      <c r="BE255" s="142">
        <f t="shared" si="84"/>
        <v>0</v>
      </c>
      <c r="BF255" s="142">
        <f t="shared" si="85"/>
        <v>0</v>
      </c>
      <c r="BG255" s="142">
        <f t="shared" si="86"/>
        <v>0</v>
      </c>
      <c r="BH255" s="142">
        <f t="shared" si="87"/>
        <v>0</v>
      </c>
      <c r="BI255" s="142">
        <f t="shared" si="88"/>
        <v>0</v>
      </c>
      <c r="BJ255" s="13" t="s">
        <v>87</v>
      </c>
      <c r="BK255" s="142">
        <f t="shared" si="89"/>
        <v>0</v>
      </c>
      <c r="BL255" s="13" t="s">
        <v>208</v>
      </c>
      <c r="BM255" s="141" t="s">
        <v>581</v>
      </c>
    </row>
    <row r="256" spans="2:65" s="1" customFormat="1" ht="44.25" customHeight="1">
      <c r="B256" s="28"/>
      <c r="C256" s="129" t="s">
        <v>582</v>
      </c>
      <c r="D256" s="129" t="s">
        <v>144</v>
      </c>
      <c r="E256" s="130" t="s">
        <v>583</v>
      </c>
      <c r="F256" s="131" t="s">
        <v>584</v>
      </c>
      <c r="G256" s="132" t="s">
        <v>181</v>
      </c>
      <c r="H256" s="133">
        <v>0.17100000000000001</v>
      </c>
      <c r="I256" s="134"/>
      <c r="J256" s="135">
        <f t="shared" si="80"/>
        <v>0</v>
      </c>
      <c r="K256" s="136"/>
      <c r="L256" s="28"/>
      <c r="M256" s="137" t="s">
        <v>1</v>
      </c>
      <c r="N256" s="138" t="s">
        <v>44</v>
      </c>
      <c r="P256" s="139">
        <f t="shared" si="81"/>
        <v>0</v>
      </c>
      <c r="Q256" s="139">
        <v>0</v>
      </c>
      <c r="R256" s="139">
        <f t="shared" si="82"/>
        <v>0</v>
      </c>
      <c r="S256" s="139">
        <v>0</v>
      </c>
      <c r="T256" s="140">
        <f t="shared" si="83"/>
        <v>0</v>
      </c>
      <c r="AR256" s="141" t="s">
        <v>208</v>
      </c>
      <c r="AT256" s="141" t="s">
        <v>144</v>
      </c>
      <c r="AU256" s="141" t="s">
        <v>89</v>
      </c>
      <c r="AY256" s="13" t="s">
        <v>142</v>
      </c>
      <c r="BE256" s="142">
        <f t="shared" si="84"/>
        <v>0</v>
      </c>
      <c r="BF256" s="142">
        <f t="shared" si="85"/>
        <v>0</v>
      </c>
      <c r="BG256" s="142">
        <f t="shared" si="86"/>
        <v>0</v>
      </c>
      <c r="BH256" s="142">
        <f t="shared" si="87"/>
        <v>0</v>
      </c>
      <c r="BI256" s="142">
        <f t="shared" si="88"/>
        <v>0</v>
      </c>
      <c r="BJ256" s="13" t="s">
        <v>87</v>
      </c>
      <c r="BK256" s="142">
        <f t="shared" si="89"/>
        <v>0</v>
      </c>
      <c r="BL256" s="13" t="s">
        <v>208</v>
      </c>
      <c r="BM256" s="141" t="s">
        <v>585</v>
      </c>
    </row>
    <row r="257" spans="2:65" s="11" customFormat="1" ht="22.9" customHeight="1">
      <c r="B257" s="117"/>
      <c r="D257" s="118" t="s">
        <v>78</v>
      </c>
      <c r="E257" s="127" t="s">
        <v>586</v>
      </c>
      <c r="F257" s="127" t="s">
        <v>587</v>
      </c>
      <c r="I257" s="120"/>
      <c r="J257" s="128">
        <f>BK257</f>
        <v>0</v>
      </c>
      <c r="L257" s="117"/>
      <c r="M257" s="122"/>
      <c r="P257" s="123">
        <f>SUM(P258:P262)</f>
        <v>0</v>
      </c>
      <c r="R257" s="123">
        <f>SUM(R258:R262)</f>
        <v>3.4000000000000002E-2</v>
      </c>
      <c r="T257" s="124">
        <f>SUM(T258:T262)</f>
        <v>0</v>
      </c>
      <c r="AR257" s="118" t="s">
        <v>89</v>
      </c>
      <c r="AT257" s="125" t="s">
        <v>78</v>
      </c>
      <c r="AU257" s="125" t="s">
        <v>87</v>
      </c>
      <c r="AY257" s="118" t="s">
        <v>142</v>
      </c>
      <c r="BK257" s="126">
        <f>SUM(BK258:BK262)</f>
        <v>0</v>
      </c>
    </row>
    <row r="258" spans="2:65" s="1" customFormat="1" ht="24.2" customHeight="1">
      <c r="B258" s="28"/>
      <c r="C258" s="129" t="s">
        <v>588</v>
      </c>
      <c r="D258" s="129" t="s">
        <v>144</v>
      </c>
      <c r="E258" s="130" t="s">
        <v>589</v>
      </c>
      <c r="F258" s="131" t="s">
        <v>590</v>
      </c>
      <c r="G258" s="132" t="s">
        <v>147</v>
      </c>
      <c r="H258" s="133">
        <v>0.5</v>
      </c>
      <c r="I258" s="134"/>
      <c r="J258" s="135">
        <f>ROUND(I258*H258,2)</f>
        <v>0</v>
      </c>
      <c r="K258" s="136"/>
      <c r="L258" s="28"/>
      <c r="M258" s="137" t="s">
        <v>1</v>
      </c>
      <c r="N258" s="138" t="s">
        <v>44</v>
      </c>
      <c r="P258" s="139">
        <f>O258*H258</f>
        <v>0</v>
      </c>
      <c r="Q258" s="139">
        <v>0</v>
      </c>
      <c r="R258" s="139">
        <f>Q258*H258</f>
        <v>0</v>
      </c>
      <c r="S258" s="139">
        <v>0</v>
      </c>
      <c r="T258" s="140">
        <f>S258*H258</f>
        <v>0</v>
      </c>
      <c r="AR258" s="141" t="s">
        <v>208</v>
      </c>
      <c r="AT258" s="141" t="s">
        <v>144</v>
      </c>
      <c r="AU258" s="141" t="s">
        <v>89</v>
      </c>
      <c r="AY258" s="13" t="s">
        <v>142</v>
      </c>
      <c r="BE258" s="142">
        <f>IF(N258="základní",J258,0)</f>
        <v>0</v>
      </c>
      <c r="BF258" s="142">
        <f>IF(N258="snížená",J258,0)</f>
        <v>0</v>
      </c>
      <c r="BG258" s="142">
        <f>IF(N258="zákl. přenesená",J258,0)</f>
        <v>0</v>
      </c>
      <c r="BH258" s="142">
        <f>IF(N258="sníž. přenesená",J258,0)</f>
        <v>0</v>
      </c>
      <c r="BI258" s="142">
        <f>IF(N258="nulová",J258,0)</f>
        <v>0</v>
      </c>
      <c r="BJ258" s="13" t="s">
        <v>87</v>
      </c>
      <c r="BK258" s="142">
        <f>ROUND(I258*H258,2)</f>
        <v>0</v>
      </c>
      <c r="BL258" s="13" t="s">
        <v>208</v>
      </c>
      <c r="BM258" s="141" t="s">
        <v>591</v>
      </c>
    </row>
    <row r="259" spans="2:65" s="1" customFormat="1" ht="33" customHeight="1">
      <c r="B259" s="28"/>
      <c r="C259" s="129" t="s">
        <v>592</v>
      </c>
      <c r="D259" s="129" t="s">
        <v>144</v>
      </c>
      <c r="E259" s="130" t="s">
        <v>593</v>
      </c>
      <c r="F259" s="131" t="s">
        <v>594</v>
      </c>
      <c r="G259" s="132" t="s">
        <v>159</v>
      </c>
      <c r="H259" s="133">
        <v>3</v>
      </c>
      <c r="I259" s="134"/>
      <c r="J259" s="135">
        <f>ROUND(I259*H259,2)</f>
        <v>0</v>
      </c>
      <c r="K259" s="136"/>
      <c r="L259" s="28"/>
      <c r="M259" s="137" t="s">
        <v>1</v>
      </c>
      <c r="N259" s="138" t="s">
        <v>44</v>
      </c>
      <c r="P259" s="139">
        <f>O259*H259</f>
        <v>0</v>
      </c>
      <c r="Q259" s="139">
        <v>0</v>
      </c>
      <c r="R259" s="139">
        <f>Q259*H259</f>
        <v>0</v>
      </c>
      <c r="S259" s="139">
        <v>0</v>
      </c>
      <c r="T259" s="140">
        <f>S259*H259</f>
        <v>0</v>
      </c>
      <c r="AR259" s="141" t="s">
        <v>208</v>
      </c>
      <c r="AT259" s="141" t="s">
        <v>144</v>
      </c>
      <c r="AU259" s="141" t="s">
        <v>89</v>
      </c>
      <c r="AY259" s="13" t="s">
        <v>142</v>
      </c>
      <c r="BE259" s="142">
        <f>IF(N259="základní",J259,0)</f>
        <v>0</v>
      </c>
      <c r="BF259" s="142">
        <f>IF(N259="snížená",J259,0)</f>
        <v>0</v>
      </c>
      <c r="BG259" s="142">
        <f>IF(N259="zákl. přenesená",J259,0)</f>
        <v>0</v>
      </c>
      <c r="BH259" s="142">
        <f>IF(N259="sníž. přenesená",J259,0)</f>
        <v>0</v>
      </c>
      <c r="BI259" s="142">
        <f>IF(N259="nulová",J259,0)</f>
        <v>0</v>
      </c>
      <c r="BJ259" s="13" t="s">
        <v>87</v>
      </c>
      <c r="BK259" s="142">
        <f>ROUND(I259*H259,2)</f>
        <v>0</v>
      </c>
      <c r="BL259" s="13" t="s">
        <v>208</v>
      </c>
      <c r="BM259" s="141" t="s">
        <v>595</v>
      </c>
    </row>
    <row r="260" spans="2:65" s="1" customFormat="1" ht="24.2" customHeight="1">
      <c r="B260" s="28"/>
      <c r="C260" s="143" t="s">
        <v>596</v>
      </c>
      <c r="D260" s="143" t="s">
        <v>213</v>
      </c>
      <c r="E260" s="144" t="s">
        <v>597</v>
      </c>
      <c r="F260" s="145" t="s">
        <v>598</v>
      </c>
      <c r="G260" s="146" t="s">
        <v>508</v>
      </c>
      <c r="H260" s="147">
        <v>1</v>
      </c>
      <c r="I260" s="148"/>
      <c r="J260" s="149">
        <f>ROUND(I260*H260,2)</f>
        <v>0</v>
      </c>
      <c r="K260" s="150"/>
      <c r="L260" s="151"/>
      <c r="M260" s="152" t="s">
        <v>1</v>
      </c>
      <c r="N260" s="153" t="s">
        <v>44</v>
      </c>
      <c r="P260" s="139">
        <f>O260*H260</f>
        <v>0</v>
      </c>
      <c r="Q260" s="139">
        <v>3.4000000000000002E-2</v>
      </c>
      <c r="R260" s="139">
        <f>Q260*H260</f>
        <v>3.4000000000000002E-2</v>
      </c>
      <c r="S260" s="139">
        <v>0</v>
      </c>
      <c r="T260" s="140">
        <f>S260*H260</f>
        <v>0</v>
      </c>
      <c r="AR260" s="141" t="s">
        <v>286</v>
      </c>
      <c r="AT260" s="141" t="s">
        <v>213</v>
      </c>
      <c r="AU260" s="141" t="s">
        <v>89</v>
      </c>
      <c r="AY260" s="13" t="s">
        <v>142</v>
      </c>
      <c r="BE260" s="142">
        <f>IF(N260="základní",J260,0)</f>
        <v>0</v>
      </c>
      <c r="BF260" s="142">
        <f>IF(N260="snížená",J260,0)</f>
        <v>0</v>
      </c>
      <c r="BG260" s="142">
        <f>IF(N260="zákl. přenesená",J260,0)</f>
        <v>0</v>
      </c>
      <c r="BH260" s="142">
        <f>IF(N260="sníž. přenesená",J260,0)</f>
        <v>0</v>
      </c>
      <c r="BI260" s="142">
        <f>IF(N260="nulová",J260,0)</f>
        <v>0</v>
      </c>
      <c r="BJ260" s="13" t="s">
        <v>87</v>
      </c>
      <c r="BK260" s="142">
        <f>ROUND(I260*H260,2)</f>
        <v>0</v>
      </c>
      <c r="BL260" s="13" t="s">
        <v>208</v>
      </c>
      <c r="BM260" s="141" t="s">
        <v>599</v>
      </c>
    </row>
    <row r="261" spans="2:65" s="1" customFormat="1" ht="21.75" customHeight="1">
      <c r="B261" s="28"/>
      <c r="C261" s="129" t="s">
        <v>600</v>
      </c>
      <c r="D261" s="129" t="s">
        <v>144</v>
      </c>
      <c r="E261" s="130" t="s">
        <v>601</v>
      </c>
      <c r="F261" s="131" t="s">
        <v>602</v>
      </c>
      <c r="G261" s="132" t="s">
        <v>305</v>
      </c>
      <c r="H261" s="133">
        <v>1</v>
      </c>
      <c r="I261" s="134"/>
      <c r="J261" s="135">
        <f>ROUND(I261*H261,2)</f>
        <v>0</v>
      </c>
      <c r="K261" s="136"/>
      <c r="L261" s="28"/>
      <c r="M261" s="137" t="s">
        <v>1</v>
      </c>
      <c r="N261" s="138" t="s">
        <v>44</v>
      </c>
      <c r="P261" s="139">
        <f>O261*H261</f>
        <v>0</v>
      </c>
      <c r="Q261" s="139">
        <v>0</v>
      </c>
      <c r="R261" s="139">
        <f>Q261*H261</f>
        <v>0</v>
      </c>
      <c r="S261" s="139">
        <v>0</v>
      </c>
      <c r="T261" s="140">
        <f>S261*H261</f>
        <v>0</v>
      </c>
      <c r="AR261" s="141" t="s">
        <v>208</v>
      </c>
      <c r="AT261" s="141" t="s">
        <v>144</v>
      </c>
      <c r="AU261" s="141" t="s">
        <v>89</v>
      </c>
      <c r="AY261" s="13" t="s">
        <v>142</v>
      </c>
      <c r="BE261" s="142">
        <f>IF(N261="základní",J261,0)</f>
        <v>0</v>
      </c>
      <c r="BF261" s="142">
        <f>IF(N261="snížená",J261,0)</f>
        <v>0</v>
      </c>
      <c r="BG261" s="142">
        <f>IF(N261="zákl. přenesená",J261,0)</f>
        <v>0</v>
      </c>
      <c r="BH261" s="142">
        <f>IF(N261="sníž. přenesená",J261,0)</f>
        <v>0</v>
      </c>
      <c r="BI261" s="142">
        <f>IF(N261="nulová",J261,0)</f>
        <v>0</v>
      </c>
      <c r="BJ261" s="13" t="s">
        <v>87</v>
      </c>
      <c r="BK261" s="142">
        <f>ROUND(I261*H261,2)</f>
        <v>0</v>
      </c>
      <c r="BL261" s="13" t="s">
        <v>208</v>
      </c>
      <c r="BM261" s="141" t="s">
        <v>603</v>
      </c>
    </row>
    <row r="262" spans="2:65" s="1" customFormat="1" ht="44.25" customHeight="1">
      <c r="B262" s="28"/>
      <c r="C262" s="129" t="s">
        <v>604</v>
      </c>
      <c r="D262" s="129" t="s">
        <v>144</v>
      </c>
      <c r="E262" s="130" t="s">
        <v>605</v>
      </c>
      <c r="F262" s="131" t="s">
        <v>606</v>
      </c>
      <c r="G262" s="132" t="s">
        <v>181</v>
      </c>
      <c r="H262" s="133">
        <v>3.4000000000000002E-2</v>
      </c>
      <c r="I262" s="134"/>
      <c r="J262" s="135">
        <f>ROUND(I262*H262,2)</f>
        <v>0</v>
      </c>
      <c r="K262" s="136"/>
      <c r="L262" s="28"/>
      <c r="M262" s="137" t="s">
        <v>1</v>
      </c>
      <c r="N262" s="138" t="s">
        <v>44</v>
      </c>
      <c r="P262" s="139">
        <f>O262*H262</f>
        <v>0</v>
      </c>
      <c r="Q262" s="139">
        <v>0</v>
      </c>
      <c r="R262" s="139">
        <f>Q262*H262</f>
        <v>0</v>
      </c>
      <c r="S262" s="139">
        <v>0</v>
      </c>
      <c r="T262" s="140">
        <f>S262*H262</f>
        <v>0</v>
      </c>
      <c r="AR262" s="141" t="s">
        <v>208</v>
      </c>
      <c r="AT262" s="141" t="s">
        <v>144</v>
      </c>
      <c r="AU262" s="141" t="s">
        <v>89</v>
      </c>
      <c r="AY262" s="13" t="s">
        <v>142</v>
      </c>
      <c r="BE262" s="142">
        <f>IF(N262="základní",J262,0)</f>
        <v>0</v>
      </c>
      <c r="BF262" s="142">
        <f>IF(N262="snížená",J262,0)</f>
        <v>0</v>
      </c>
      <c r="BG262" s="142">
        <f>IF(N262="zákl. přenesená",J262,0)</f>
        <v>0</v>
      </c>
      <c r="BH262" s="142">
        <f>IF(N262="sníž. přenesená",J262,0)</f>
        <v>0</v>
      </c>
      <c r="BI262" s="142">
        <f>IF(N262="nulová",J262,0)</f>
        <v>0</v>
      </c>
      <c r="BJ262" s="13" t="s">
        <v>87</v>
      </c>
      <c r="BK262" s="142">
        <f>ROUND(I262*H262,2)</f>
        <v>0</v>
      </c>
      <c r="BL262" s="13" t="s">
        <v>208</v>
      </c>
      <c r="BM262" s="141" t="s">
        <v>607</v>
      </c>
    </row>
    <row r="263" spans="2:65" s="11" customFormat="1" ht="22.9" customHeight="1">
      <c r="B263" s="117"/>
      <c r="D263" s="118" t="s">
        <v>78</v>
      </c>
      <c r="E263" s="127" t="s">
        <v>608</v>
      </c>
      <c r="F263" s="127" t="s">
        <v>609</v>
      </c>
      <c r="I263" s="120"/>
      <c r="J263" s="128">
        <f>BK263</f>
        <v>0</v>
      </c>
      <c r="L263" s="117"/>
      <c r="M263" s="122"/>
      <c r="P263" s="123">
        <f>SUM(P264:P270)</f>
        <v>0</v>
      </c>
      <c r="R263" s="123">
        <f>SUM(R264:R270)</f>
        <v>6.8865999999999997E-2</v>
      </c>
      <c r="T263" s="124">
        <f>SUM(T264:T270)</f>
        <v>9.7430299999999997E-2</v>
      </c>
      <c r="AR263" s="118" t="s">
        <v>89</v>
      </c>
      <c r="AT263" s="125" t="s">
        <v>78</v>
      </c>
      <c r="AU263" s="125" t="s">
        <v>87</v>
      </c>
      <c r="AY263" s="118" t="s">
        <v>142</v>
      </c>
      <c r="BK263" s="126">
        <f>SUM(BK264:BK270)</f>
        <v>0</v>
      </c>
    </row>
    <row r="264" spans="2:65" s="1" customFormat="1" ht="37.9" customHeight="1">
      <c r="B264" s="28"/>
      <c r="C264" s="129" t="s">
        <v>610</v>
      </c>
      <c r="D264" s="129" t="s">
        <v>144</v>
      </c>
      <c r="E264" s="130" t="s">
        <v>611</v>
      </c>
      <c r="F264" s="131" t="s">
        <v>612</v>
      </c>
      <c r="G264" s="132" t="s">
        <v>159</v>
      </c>
      <c r="H264" s="133">
        <v>2.6</v>
      </c>
      <c r="I264" s="134"/>
      <c r="J264" s="135">
        <f t="shared" ref="J264:J270" si="90">ROUND(I264*H264,2)</f>
        <v>0</v>
      </c>
      <c r="K264" s="136"/>
      <c r="L264" s="28"/>
      <c r="M264" s="137" t="s">
        <v>1</v>
      </c>
      <c r="N264" s="138" t="s">
        <v>44</v>
      </c>
      <c r="P264" s="139">
        <f t="shared" ref="P264:P270" si="91">O264*H264</f>
        <v>0</v>
      </c>
      <c r="Q264" s="139">
        <v>4.28E-4</v>
      </c>
      <c r="R264" s="139">
        <f t="shared" ref="R264:R270" si="92">Q264*H264</f>
        <v>1.1127999999999999E-3</v>
      </c>
      <c r="S264" s="139">
        <v>0</v>
      </c>
      <c r="T264" s="140">
        <f t="shared" ref="T264:T270" si="93">S264*H264</f>
        <v>0</v>
      </c>
      <c r="AR264" s="141" t="s">
        <v>208</v>
      </c>
      <c r="AT264" s="141" t="s">
        <v>144</v>
      </c>
      <c r="AU264" s="141" t="s">
        <v>89</v>
      </c>
      <c r="AY264" s="13" t="s">
        <v>142</v>
      </c>
      <c r="BE264" s="142">
        <f t="shared" ref="BE264:BE270" si="94">IF(N264="základní",J264,0)</f>
        <v>0</v>
      </c>
      <c r="BF264" s="142">
        <f t="shared" ref="BF264:BF270" si="95">IF(N264="snížená",J264,0)</f>
        <v>0</v>
      </c>
      <c r="BG264" s="142">
        <f t="shared" ref="BG264:BG270" si="96">IF(N264="zákl. přenesená",J264,0)</f>
        <v>0</v>
      </c>
      <c r="BH264" s="142">
        <f t="shared" ref="BH264:BH270" si="97">IF(N264="sníž. přenesená",J264,0)</f>
        <v>0</v>
      </c>
      <c r="BI264" s="142">
        <f t="shared" ref="BI264:BI270" si="98">IF(N264="nulová",J264,0)</f>
        <v>0</v>
      </c>
      <c r="BJ264" s="13" t="s">
        <v>87</v>
      </c>
      <c r="BK264" s="142">
        <f t="shared" ref="BK264:BK270" si="99">ROUND(I264*H264,2)</f>
        <v>0</v>
      </c>
      <c r="BL264" s="13" t="s">
        <v>208</v>
      </c>
      <c r="BM264" s="141" t="s">
        <v>613</v>
      </c>
    </row>
    <row r="265" spans="2:65" s="1" customFormat="1" ht="24.2" customHeight="1">
      <c r="B265" s="28"/>
      <c r="C265" s="129" t="s">
        <v>614</v>
      </c>
      <c r="D265" s="129" t="s">
        <v>144</v>
      </c>
      <c r="E265" s="130" t="s">
        <v>615</v>
      </c>
      <c r="F265" s="131" t="s">
        <v>616</v>
      </c>
      <c r="G265" s="132" t="s">
        <v>159</v>
      </c>
      <c r="H265" s="133">
        <v>3</v>
      </c>
      <c r="I265" s="134"/>
      <c r="J265" s="135">
        <f t="shared" si="90"/>
        <v>0</v>
      </c>
      <c r="K265" s="136"/>
      <c r="L265" s="28"/>
      <c r="M265" s="137" t="s">
        <v>1</v>
      </c>
      <c r="N265" s="138" t="s">
        <v>44</v>
      </c>
      <c r="P265" s="139">
        <f t="shared" si="91"/>
        <v>0</v>
      </c>
      <c r="Q265" s="139">
        <v>0</v>
      </c>
      <c r="R265" s="139">
        <f t="shared" si="92"/>
        <v>0</v>
      </c>
      <c r="S265" s="139">
        <v>3.2499999999999999E-3</v>
      </c>
      <c r="T265" s="140">
        <f t="shared" si="93"/>
        <v>9.75E-3</v>
      </c>
      <c r="AR265" s="141" t="s">
        <v>208</v>
      </c>
      <c r="AT265" s="141" t="s">
        <v>144</v>
      </c>
      <c r="AU265" s="141" t="s">
        <v>89</v>
      </c>
      <c r="AY265" s="13" t="s">
        <v>142</v>
      </c>
      <c r="BE265" s="142">
        <f t="shared" si="94"/>
        <v>0</v>
      </c>
      <c r="BF265" s="142">
        <f t="shared" si="95"/>
        <v>0</v>
      </c>
      <c r="BG265" s="142">
        <f t="shared" si="96"/>
        <v>0</v>
      </c>
      <c r="BH265" s="142">
        <f t="shared" si="97"/>
        <v>0</v>
      </c>
      <c r="BI265" s="142">
        <f t="shared" si="98"/>
        <v>0</v>
      </c>
      <c r="BJ265" s="13" t="s">
        <v>87</v>
      </c>
      <c r="BK265" s="142">
        <f t="shared" si="99"/>
        <v>0</v>
      </c>
      <c r="BL265" s="13" t="s">
        <v>208</v>
      </c>
      <c r="BM265" s="141" t="s">
        <v>617</v>
      </c>
    </row>
    <row r="266" spans="2:65" s="1" customFormat="1" ht="16.5" customHeight="1">
      <c r="B266" s="28"/>
      <c r="C266" s="129" t="s">
        <v>618</v>
      </c>
      <c r="D266" s="129" t="s">
        <v>144</v>
      </c>
      <c r="E266" s="130" t="s">
        <v>619</v>
      </c>
      <c r="F266" s="131" t="s">
        <v>620</v>
      </c>
      <c r="G266" s="132" t="s">
        <v>147</v>
      </c>
      <c r="H266" s="133">
        <v>0.85099999999999998</v>
      </c>
      <c r="I266" s="134"/>
      <c r="J266" s="135">
        <f t="shared" si="90"/>
        <v>0</v>
      </c>
      <c r="K266" s="136"/>
      <c r="L266" s="28"/>
      <c r="M266" s="137" t="s">
        <v>1</v>
      </c>
      <c r="N266" s="138" t="s">
        <v>44</v>
      </c>
      <c r="P266" s="139">
        <f t="shared" si="91"/>
        <v>0</v>
      </c>
      <c r="Q266" s="139">
        <v>0</v>
      </c>
      <c r="R266" s="139">
        <f t="shared" si="92"/>
        <v>0</v>
      </c>
      <c r="S266" s="139">
        <v>3.5299999999999998E-2</v>
      </c>
      <c r="T266" s="140">
        <f t="shared" si="93"/>
        <v>3.0040299999999999E-2</v>
      </c>
      <c r="AR266" s="141" t="s">
        <v>208</v>
      </c>
      <c r="AT266" s="141" t="s">
        <v>144</v>
      </c>
      <c r="AU266" s="141" t="s">
        <v>89</v>
      </c>
      <c r="AY266" s="13" t="s">
        <v>142</v>
      </c>
      <c r="BE266" s="142">
        <f t="shared" si="94"/>
        <v>0</v>
      </c>
      <c r="BF266" s="142">
        <f t="shared" si="95"/>
        <v>0</v>
      </c>
      <c r="BG266" s="142">
        <f t="shared" si="96"/>
        <v>0</v>
      </c>
      <c r="BH266" s="142">
        <f t="shared" si="97"/>
        <v>0</v>
      </c>
      <c r="BI266" s="142">
        <f t="shared" si="98"/>
        <v>0</v>
      </c>
      <c r="BJ266" s="13" t="s">
        <v>87</v>
      </c>
      <c r="BK266" s="142">
        <f t="shared" si="99"/>
        <v>0</v>
      </c>
      <c r="BL266" s="13" t="s">
        <v>208</v>
      </c>
      <c r="BM266" s="141" t="s">
        <v>621</v>
      </c>
    </row>
    <row r="267" spans="2:65" s="1" customFormat="1" ht="24.2" customHeight="1">
      <c r="B267" s="28"/>
      <c r="C267" s="129" t="s">
        <v>622</v>
      </c>
      <c r="D267" s="129" t="s">
        <v>144</v>
      </c>
      <c r="E267" s="130" t="s">
        <v>623</v>
      </c>
      <c r="F267" s="131" t="s">
        <v>624</v>
      </c>
      <c r="G267" s="132" t="s">
        <v>508</v>
      </c>
      <c r="H267" s="133">
        <v>22</v>
      </c>
      <c r="I267" s="134"/>
      <c r="J267" s="135">
        <f t="shared" si="90"/>
        <v>0</v>
      </c>
      <c r="K267" s="136"/>
      <c r="L267" s="28"/>
      <c r="M267" s="137" t="s">
        <v>1</v>
      </c>
      <c r="N267" s="138" t="s">
        <v>44</v>
      </c>
      <c r="P267" s="139">
        <f t="shared" si="91"/>
        <v>0</v>
      </c>
      <c r="Q267" s="139">
        <v>8.25E-4</v>
      </c>
      <c r="R267" s="139">
        <f t="shared" si="92"/>
        <v>1.8149999999999999E-2</v>
      </c>
      <c r="S267" s="139">
        <v>2.6199999999999999E-3</v>
      </c>
      <c r="T267" s="140">
        <f t="shared" si="93"/>
        <v>5.7639999999999997E-2</v>
      </c>
      <c r="AR267" s="141" t="s">
        <v>208</v>
      </c>
      <c r="AT267" s="141" t="s">
        <v>144</v>
      </c>
      <c r="AU267" s="141" t="s">
        <v>89</v>
      </c>
      <c r="AY267" s="13" t="s">
        <v>142</v>
      </c>
      <c r="BE267" s="142">
        <f t="shared" si="94"/>
        <v>0</v>
      </c>
      <c r="BF267" s="142">
        <f t="shared" si="95"/>
        <v>0</v>
      </c>
      <c r="BG267" s="142">
        <f t="shared" si="96"/>
        <v>0</v>
      </c>
      <c r="BH267" s="142">
        <f t="shared" si="97"/>
        <v>0</v>
      </c>
      <c r="BI267" s="142">
        <f t="shared" si="98"/>
        <v>0</v>
      </c>
      <c r="BJ267" s="13" t="s">
        <v>87</v>
      </c>
      <c r="BK267" s="142">
        <f t="shared" si="99"/>
        <v>0</v>
      </c>
      <c r="BL267" s="13" t="s">
        <v>208</v>
      </c>
      <c r="BM267" s="141" t="s">
        <v>625</v>
      </c>
    </row>
    <row r="268" spans="2:65" s="1" customFormat="1" ht="16.5" customHeight="1">
      <c r="B268" s="28"/>
      <c r="C268" s="143" t="s">
        <v>626</v>
      </c>
      <c r="D268" s="143" t="s">
        <v>213</v>
      </c>
      <c r="E268" s="144" t="s">
        <v>627</v>
      </c>
      <c r="F268" s="145" t="s">
        <v>628</v>
      </c>
      <c r="G268" s="146" t="s">
        <v>147</v>
      </c>
      <c r="H268" s="147">
        <v>2.3959999999999999</v>
      </c>
      <c r="I268" s="148"/>
      <c r="J268" s="149">
        <f t="shared" si="90"/>
        <v>0</v>
      </c>
      <c r="K268" s="150"/>
      <c r="L268" s="151"/>
      <c r="M268" s="152" t="s">
        <v>1</v>
      </c>
      <c r="N268" s="153" t="s">
        <v>44</v>
      </c>
      <c r="P268" s="139">
        <f t="shared" si="91"/>
        <v>0</v>
      </c>
      <c r="Q268" s="139">
        <v>1.9199999999999998E-2</v>
      </c>
      <c r="R268" s="139">
        <f t="shared" si="92"/>
        <v>4.6003199999999994E-2</v>
      </c>
      <c r="S268" s="139">
        <v>0</v>
      </c>
      <c r="T268" s="140">
        <f t="shared" si="93"/>
        <v>0</v>
      </c>
      <c r="AR268" s="141" t="s">
        <v>286</v>
      </c>
      <c r="AT268" s="141" t="s">
        <v>213</v>
      </c>
      <c r="AU268" s="141" t="s">
        <v>89</v>
      </c>
      <c r="AY268" s="13" t="s">
        <v>142</v>
      </c>
      <c r="BE268" s="142">
        <f t="shared" si="94"/>
        <v>0</v>
      </c>
      <c r="BF268" s="142">
        <f t="shared" si="95"/>
        <v>0</v>
      </c>
      <c r="BG268" s="142">
        <f t="shared" si="96"/>
        <v>0</v>
      </c>
      <c r="BH268" s="142">
        <f t="shared" si="97"/>
        <v>0</v>
      </c>
      <c r="BI268" s="142">
        <f t="shared" si="98"/>
        <v>0</v>
      </c>
      <c r="BJ268" s="13" t="s">
        <v>87</v>
      </c>
      <c r="BK268" s="142">
        <f t="shared" si="99"/>
        <v>0</v>
      </c>
      <c r="BL268" s="13" t="s">
        <v>208</v>
      </c>
      <c r="BM268" s="141" t="s">
        <v>629</v>
      </c>
    </row>
    <row r="269" spans="2:65" s="1" customFormat="1" ht="21.75" customHeight="1">
      <c r="B269" s="28"/>
      <c r="C269" s="143" t="s">
        <v>630</v>
      </c>
      <c r="D269" s="143" t="s">
        <v>213</v>
      </c>
      <c r="E269" s="144" t="s">
        <v>631</v>
      </c>
      <c r="F269" s="145" t="s">
        <v>632</v>
      </c>
      <c r="G269" s="146" t="s">
        <v>508</v>
      </c>
      <c r="H269" s="147">
        <v>10</v>
      </c>
      <c r="I269" s="148"/>
      <c r="J269" s="149">
        <f t="shared" si="90"/>
        <v>0</v>
      </c>
      <c r="K269" s="150"/>
      <c r="L269" s="151"/>
      <c r="M269" s="152" t="s">
        <v>1</v>
      </c>
      <c r="N269" s="153" t="s">
        <v>44</v>
      </c>
      <c r="P269" s="139">
        <f t="shared" si="91"/>
        <v>0</v>
      </c>
      <c r="Q269" s="139">
        <v>3.6000000000000002E-4</v>
      </c>
      <c r="R269" s="139">
        <f t="shared" si="92"/>
        <v>3.6000000000000003E-3</v>
      </c>
      <c r="S269" s="139">
        <v>0</v>
      </c>
      <c r="T269" s="140">
        <f t="shared" si="93"/>
        <v>0</v>
      </c>
      <c r="AR269" s="141" t="s">
        <v>286</v>
      </c>
      <c r="AT269" s="141" t="s">
        <v>213</v>
      </c>
      <c r="AU269" s="141" t="s">
        <v>89</v>
      </c>
      <c r="AY269" s="13" t="s">
        <v>142</v>
      </c>
      <c r="BE269" s="142">
        <f t="shared" si="94"/>
        <v>0</v>
      </c>
      <c r="BF269" s="142">
        <f t="shared" si="95"/>
        <v>0</v>
      </c>
      <c r="BG269" s="142">
        <f t="shared" si="96"/>
        <v>0</v>
      </c>
      <c r="BH269" s="142">
        <f t="shared" si="97"/>
        <v>0</v>
      </c>
      <c r="BI269" s="142">
        <f t="shared" si="98"/>
        <v>0</v>
      </c>
      <c r="BJ269" s="13" t="s">
        <v>87</v>
      </c>
      <c r="BK269" s="142">
        <f t="shared" si="99"/>
        <v>0</v>
      </c>
      <c r="BL269" s="13" t="s">
        <v>208</v>
      </c>
      <c r="BM269" s="141" t="s">
        <v>633</v>
      </c>
    </row>
    <row r="270" spans="2:65" s="1" customFormat="1" ht="44.25" customHeight="1">
      <c r="B270" s="28"/>
      <c r="C270" s="129" t="s">
        <v>634</v>
      </c>
      <c r="D270" s="129" t="s">
        <v>144</v>
      </c>
      <c r="E270" s="130" t="s">
        <v>635</v>
      </c>
      <c r="F270" s="131" t="s">
        <v>636</v>
      </c>
      <c r="G270" s="132" t="s">
        <v>181</v>
      </c>
      <c r="H270" s="133">
        <v>6.9000000000000006E-2</v>
      </c>
      <c r="I270" s="134"/>
      <c r="J270" s="135">
        <f t="shared" si="90"/>
        <v>0</v>
      </c>
      <c r="K270" s="136"/>
      <c r="L270" s="28"/>
      <c r="M270" s="137" t="s">
        <v>1</v>
      </c>
      <c r="N270" s="138" t="s">
        <v>44</v>
      </c>
      <c r="P270" s="139">
        <f t="shared" si="91"/>
        <v>0</v>
      </c>
      <c r="Q270" s="139">
        <v>0</v>
      </c>
      <c r="R270" s="139">
        <f t="shared" si="92"/>
        <v>0</v>
      </c>
      <c r="S270" s="139">
        <v>0</v>
      </c>
      <c r="T270" s="140">
        <f t="shared" si="93"/>
        <v>0</v>
      </c>
      <c r="AR270" s="141" t="s">
        <v>208</v>
      </c>
      <c r="AT270" s="141" t="s">
        <v>144</v>
      </c>
      <c r="AU270" s="141" t="s">
        <v>89</v>
      </c>
      <c r="AY270" s="13" t="s">
        <v>142</v>
      </c>
      <c r="BE270" s="142">
        <f t="shared" si="94"/>
        <v>0</v>
      </c>
      <c r="BF270" s="142">
        <f t="shared" si="95"/>
        <v>0</v>
      </c>
      <c r="BG270" s="142">
        <f t="shared" si="96"/>
        <v>0</v>
      </c>
      <c r="BH270" s="142">
        <f t="shared" si="97"/>
        <v>0</v>
      </c>
      <c r="BI270" s="142">
        <f t="shared" si="98"/>
        <v>0</v>
      </c>
      <c r="BJ270" s="13" t="s">
        <v>87</v>
      </c>
      <c r="BK270" s="142">
        <f t="shared" si="99"/>
        <v>0</v>
      </c>
      <c r="BL270" s="13" t="s">
        <v>208</v>
      </c>
      <c r="BM270" s="141" t="s">
        <v>637</v>
      </c>
    </row>
    <row r="271" spans="2:65" s="11" customFormat="1" ht="22.9" customHeight="1">
      <c r="B271" s="117"/>
      <c r="D271" s="118" t="s">
        <v>78</v>
      </c>
      <c r="E271" s="127" t="s">
        <v>638</v>
      </c>
      <c r="F271" s="127" t="s">
        <v>639</v>
      </c>
      <c r="I271" s="120"/>
      <c r="J271" s="128">
        <f>BK271</f>
        <v>0</v>
      </c>
      <c r="L271" s="117"/>
      <c r="M271" s="122"/>
      <c r="P271" s="123">
        <f>SUM(P272:P273)</f>
        <v>0</v>
      </c>
      <c r="R271" s="123">
        <f>SUM(R272:R273)</f>
        <v>2.3870879999999999E-3</v>
      </c>
      <c r="T271" s="124">
        <f>SUM(T272:T273)</f>
        <v>0</v>
      </c>
      <c r="AR271" s="118" t="s">
        <v>89</v>
      </c>
      <c r="AT271" s="125" t="s">
        <v>78</v>
      </c>
      <c r="AU271" s="125" t="s">
        <v>87</v>
      </c>
      <c r="AY271" s="118" t="s">
        <v>142</v>
      </c>
      <c r="BK271" s="126">
        <f>SUM(BK272:BK273)</f>
        <v>0</v>
      </c>
    </row>
    <row r="272" spans="2:65" s="1" customFormat="1" ht="44.25" customHeight="1">
      <c r="B272" s="28"/>
      <c r="C272" s="129" t="s">
        <v>640</v>
      </c>
      <c r="D272" s="129" t="s">
        <v>144</v>
      </c>
      <c r="E272" s="130" t="s">
        <v>641</v>
      </c>
      <c r="F272" s="131" t="s">
        <v>642</v>
      </c>
      <c r="G272" s="132" t="s">
        <v>147</v>
      </c>
      <c r="H272" s="133">
        <v>8.6679999999999993</v>
      </c>
      <c r="I272" s="134"/>
      <c r="J272" s="135">
        <f>ROUND(I272*H272,2)</f>
        <v>0</v>
      </c>
      <c r="K272" s="136"/>
      <c r="L272" s="28"/>
      <c r="M272" s="137" t="s">
        <v>1</v>
      </c>
      <c r="N272" s="138" t="s">
        <v>44</v>
      </c>
      <c r="P272" s="139">
        <f>O272*H272</f>
        <v>0</v>
      </c>
      <c r="Q272" s="139">
        <v>2.1599999999999999E-4</v>
      </c>
      <c r="R272" s="139">
        <f>Q272*H272</f>
        <v>1.8722879999999997E-3</v>
      </c>
      <c r="S272" s="139">
        <v>0</v>
      </c>
      <c r="T272" s="140">
        <f>S272*H272</f>
        <v>0</v>
      </c>
      <c r="AR272" s="141" t="s">
        <v>208</v>
      </c>
      <c r="AT272" s="141" t="s">
        <v>144</v>
      </c>
      <c r="AU272" s="141" t="s">
        <v>89</v>
      </c>
      <c r="AY272" s="13" t="s">
        <v>142</v>
      </c>
      <c r="BE272" s="142">
        <f>IF(N272="základní",J272,0)</f>
        <v>0</v>
      </c>
      <c r="BF272" s="142">
        <f>IF(N272="snížená",J272,0)</f>
        <v>0</v>
      </c>
      <c r="BG272" s="142">
        <f>IF(N272="zákl. přenesená",J272,0)</f>
        <v>0</v>
      </c>
      <c r="BH272" s="142">
        <f>IF(N272="sníž. přenesená",J272,0)</f>
        <v>0</v>
      </c>
      <c r="BI272" s="142">
        <f>IF(N272="nulová",J272,0)</f>
        <v>0</v>
      </c>
      <c r="BJ272" s="13" t="s">
        <v>87</v>
      </c>
      <c r="BK272" s="142">
        <f>ROUND(I272*H272,2)</f>
        <v>0</v>
      </c>
      <c r="BL272" s="13" t="s">
        <v>208</v>
      </c>
      <c r="BM272" s="141" t="s">
        <v>643</v>
      </c>
    </row>
    <row r="273" spans="2:65" s="1" customFormat="1" ht="24.2" customHeight="1">
      <c r="B273" s="28"/>
      <c r="C273" s="129" t="s">
        <v>644</v>
      </c>
      <c r="D273" s="129" t="s">
        <v>144</v>
      </c>
      <c r="E273" s="130" t="s">
        <v>645</v>
      </c>
      <c r="F273" s="131" t="s">
        <v>646</v>
      </c>
      <c r="G273" s="132" t="s">
        <v>147</v>
      </c>
      <c r="H273" s="133">
        <v>2.08</v>
      </c>
      <c r="I273" s="134"/>
      <c r="J273" s="135">
        <f>ROUND(I273*H273,2)</f>
        <v>0</v>
      </c>
      <c r="K273" s="136"/>
      <c r="L273" s="28"/>
      <c r="M273" s="137" t="s">
        <v>1</v>
      </c>
      <c r="N273" s="138" t="s">
        <v>44</v>
      </c>
      <c r="P273" s="139">
        <f>O273*H273</f>
        <v>0</v>
      </c>
      <c r="Q273" s="139">
        <v>2.475E-4</v>
      </c>
      <c r="R273" s="139">
        <f>Q273*H273</f>
        <v>5.1480000000000004E-4</v>
      </c>
      <c r="S273" s="139">
        <v>0</v>
      </c>
      <c r="T273" s="140">
        <f>S273*H273</f>
        <v>0</v>
      </c>
      <c r="AR273" s="141" t="s">
        <v>208</v>
      </c>
      <c r="AT273" s="141" t="s">
        <v>144</v>
      </c>
      <c r="AU273" s="141" t="s">
        <v>89</v>
      </c>
      <c r="AY273" s="13" t="s">
        <v>142</v>
      </c>
      <c r="BE273" s="142">
        <f>IF(N273="základní",J273,0)</f>
        <v>0</v>
      </c>
      <c r="BF273" s="142">
        <f>IF(N273="snížená",J273,0)</f>
        <v>0</v>
      </c>
      <c r="BG273" s="142">
        <f>IF(N273="zákl. přenesená",J273,0)</f>
        <v>0</v>
      </c>
      <c r="BH273" s="142">
        <f>IF(N273="sníž. přenesená",J273,0)</f>
        <v>0</v>
      </c>
      <c r="BI273" s="142">
        <f>IF(N273="nulová",J273,0)</f>
        <v>0</v>
      </c>
      <c r="BJ273" s="13" t="s">
        <v>87</v>
      </c>
      <c r="BK273" s="142">
        <f>ROUND(I273*H273,2)</f>
        <v>0</v>
      </c>
      <c r="BL273" s="13" t="s">
        <v>208</v>
      </c>
      <c r="BM273" s="141" t="s">
        <v>647</v>
      </c>
    </row>
    <row r="274" spans="2:65" s="11" customFormat="1" ht="22.9" customHeight="1">
      <c r="B274" s="117"/>
      <c r="D274" s="118" t="s">
        <v>78</v>
      </c>
      <c r="E274" s="127" t="s">
        <v>648</v>
      </c>
      <c r="F274" s="127" t="s">
        <v>649</v>
      </c>
      <c r="I274" s="120"/>
      <c r="J274" s="128">
        <f>BK274</f>
        <v>0</v>
      </c>
      <c r="L274" s="117"/>
      <c r="M274" s="122"/>
      <c r="P274" s="123">
        <f>P275</f>
        <v>0</v>
      </c>
      <c r="R274" s="123">
        <f>R275</f>
        <v>2.8500000000000001E-3</v>
      </c>
      <c r="T274" s="124">
        <f>T275</f>
        <v>0</v>
      </c>
      <c r="AR274" s="118" t="s">
        <v>89</v>
      </c>
      <c r="AT274" s="125" t="s">
        <v>78</v>
      </c>
      <c r="AU274" s="125" t="s">
        <v>87</v>
      </c>
      <c r="AY274" s="118" t="s">
        <v>142</v>
      </c>
      <c r="BK274" s="126">
        <f>BK275</f>
        <v>0</v>
      </c>
    </row>
    <row r="275" spans="2:65" s="1" customFormat="1" ht="37.9" customHeight="1">
      <c r="B275" s="28"/>
      <c r="C275" s="129" t="s">
        <v>650</v>
      </c>
      <c r="D275" s="129" t="s">
        <v>144</v>
      </c>
      <c r="E275" s="130" t="s">
        <v>651</v>
      </c>
      <c r="F275" s="131" t="s">
        <v>652</v>
      </c>
      <c r="G275" s="132" t="s">
        <v>147</v>
      </c>
      <c r="H275" s="133">
        <v>20</v>
      </c>
      <c r="I275" s="134"/>
      <c r="J275" s="135">
        <f>ROUND(I275*H275,2)</f>
        <v>0</v>
      </c>
      <c r="K275" s="136"/>
      <c r="L275" s="28"/>
      <c r="M275" s="154" t="s">
        <v>1</v>
      </c>
      <c r="N275" s="155" t="s">
        <v>44</v>
      </c>
      <c r="O275" s="156"/>
      <c r="P275" s="157">
        <f>O275*H275</f>
        <v>0</v>
      </c>
      <c r="Q275" s="157">
        <v>1.4249999999999999E-4</v>
      </c>
      <c r="R275" s="157">
        <f>Q275*H275</f>
        <v>2.8500000000000001E-3</v>
      </c>
      <c r="S275" s="157">
        <v>0</v>
      </c>
      <c r="T275" s="158">
        <f>S275*H275</f>
        <v>0</v>
      </c>
      <c r="AR275" s="141" t="s">
        <v>208</v>
      </c>
      <c r="AT275" s="141" t="s">
        <v>144</v>
      </c>
      <c r="AU275" s="141" t="s">
        <v>89</v>
      </c>
      <c r="AY275" s="13" t="s">
        <v>142</v>
      </c>
      <c r="BE275" s="142">
        <f>IF(N275="základní",J275,0)</f>
        <v>0</v>
      </c>
      <c r="BF275" s="142">
        <f>IF(N275="snížená",J275,0)</f>
        <v>0</v>
      </c>
      <c r="BG275" s="142">
        <f>IF(N275="zákl. přenesená",J275,0)</f>
        <v>0</v>
      </c>
      <c r="BH275" s="142">
        <f>IF(N275="sníž. přenesená",J275,0)</f>
        <v>0</v>
      </c>
      <c r="BI275" s="142">
        <f>IF(N275="nulová",J275,0)</f>
        <v>0</v>
      </c>
      <c r="BJ275" s="13" t="s">
        <v>87</v>
      </c>
      <c r="BK275" s="142">
        <f>ROUND(I275*H275,2)</f>
        <v>0</v>
      </c>
      <c r="BL275" s="13" t="s">
        <v>208</v>
      </c>
      <c r="BM275" s="141" t="s">
        <v>653</v>
      </c>
    </row>
    <row r="276" spans="2:65" s="1" customFormat="1" ht="6.95" customHeight="1">
      <c r="B276" s="40"/>
      <c r="C276" s="41"/>
      <c r="D276" s="41"/>
      <c r="E276" s="41"/>
      <c r="F276" s="41"/>
      <c r="G276" s="41"/>
      <c r="H276" s="41"/>
      <c r="I276" s="41"/>
      <c r="J276" s="41"/>
      <c r="K276" s="41"/>
      <c r="L276" s="28"/>
    </row>
  </sheetData>
  <sheetProtection algorithmName="SHA-512" hashValue="MlkKd4cahgB8ZQtpVTLTjTiQYGvKRLfowygxR3QKSUeFUYdaHCHM1DGfFDJaTBA7MHFWismAnj4c0JoiCcsJHw==" saltValue="R0Qc5/vhAUbqe7loh+jc1R13UN0c0n/ZmneJlmEKQ8kNzCyymeCsKp4wOEiZOuTgrd2zwWB94W9NEjsO+cZUgw==" spinCount="100000" sheet="1" objects="1" scenarios="1" formatColumns="0" formatRows="0" autoFilter="0"/>
  <autoFilter ref="C135:K275" xr:uid="{00000000-0009-0000-0000-000001000000}"/>
  <mergeCells count="9">
    <mergeCell ref="E87:H87"/>
    <mergeCell ref="E126:H126"/>
    <mergeCell ref="E128:H12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5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92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89</v>
      </c>
    </row>
    <row r="4" spans="2:46" ht="24.95" customHeight="1">
      <c r="B4" s="16"/>
      <c r="D4" s="17" t="s">
        <v>99</v>
      </c>
      <c r="L4" s="16"/>
      <c r="M4" s="84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197" t="str">
        <f>'Rekapitulace stavby'!K6</f>
        <v>MK Ostrov, Palác princů-oranžerie, vybudování vstupu z parku</v>
      </c>
      <c r="F7" s="198"/>
      <c r="G7" s="198"/>
      <c r="H7" s="198"/>
      <c r="L7" s="16"/>
    </row>
    <row r="8" spans="2:46" s="1" customFormat="1" ht="12" customHeight="1">
      <c r="B8" s="28"/>
      <c r="D8" s="23" t="s">
        <v>100</v>
      </c>
      <c r="L8" s="28"/>
    </row>
    <row r="9" spans="2:46" s="1" customFormat="1" ht="16.5" customHeight="1">
      <c r="B9" s="28"/>
      <c r="E9" s="159" t="s">
        <v>654</v>
      </c>
      <c r="F9" s="199"/>
      <c r="G9" s="199"/>
      <c r="H9" s="199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>
        <f>'Rekapitulace stavby'!AN8</f>
        <v>0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">
        <v>25</v>
      </c>
      <c r="L14" s="28"/>
    </row>
    <row r="15" spans="2:46" s="1" customFormat="1" ht="18" customHeight="1">
      <c r="B15" s="28"/>
      <c r="E15" s="21" t="s">
        <v>26</v>
      </c>
      <c r="I15" s="23" t="s">
        <v>27</v>
      </c>
      <c r="J15" s="21" t="s">
        <v>28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29</v>
      </c>
      <c r="I17" s="23" t="s">
        <v>24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200" t="str">
        <f>'Rekapitulace stavby'!E14</f>
        <v>Vyplň údaj</v>
      </c>
      <c r="F18" s="181"/>
      <c r="G18" s="181"/>
      <c r="H18" s="181"/>
      <c r="I18" s="23" t="s">
        <v>27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31</v>
      </c>
      <c r="I20" s="23" t="s">
        <v>24</v>
      </c>
      <c r="J20" s="21" t="s">
        <v>32</v>
      </c>
      <c r="L20" s="28"/>
    </row>
    <row r="21" spans="2:12" s="1" customFormat="1" ht="18" customHeight="1">
      <c r="B21" s="28"/>
      <c r="E21" s="21" t="s">
        <v>33</v>
      </c>
      <c r="I21" s="23" t="s">
        <v>27</v>
      </c>
      <c r="J21" s="21" t="s">
        <v>34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36</v>
      </c>
      <c r="I23" s="23" t="s">
        <v>24</v>
      </c>
      <c r="J23" s="21" t="s">
        <v>1</v>
      </c>
      <c r="L23" s="28"/>
    </row>
    <row r="24" spans="2:12" s="1" customFormat="1" ht="18" customHeight="1">
      <c r="B24" s="28"/>
      <c r="E24" s="21" t="s">
        <v>37</v>
      </c>
      <c r="I24" s="23" t="s">
        <v>27</v>
      </c>
      <c r="J24" s="21" t="s">
        <v>1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38</v>
      </c>
      <c r="L26" s="28"/>
    </row>
    <row r="27" spans="2:12" s="7" customFormat="1" ht="16.5" customHeight="1">
      <c r="B27" s="85"/>
      <c r="E27" s="186" t="s">
        <v>1</v>
      </c>
      <c r="F27" s="186"/>
      <c r="G27" s="186"/>
      <c r="H27" s="186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39</v>
      </c>
      <c r="J30" s="62">
        <f>ROUND(J125,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41</v>
      </c>
      <c r="I32" s="31" t="s">
        <v>40</v>
      </c>
      <c r="J32" s="31" t="s">
        <v>42</v>
      </c>
      <c r="L32" s="28"/>
    </row>
    <row r="33" spans="2:12" s="1" customFormat="1" ht="14.45" customHeight="1">
      <c r="B33" s="28"/>
      <c r="D33" s="51" t="s">
        <v>43</v>
      </c>
      <c r="E33" s="23" t="s">
        <v>44</v>
      </c>
      <c r="F33" s="87">
        <f>ROUND((SUM(BE125:BE153)),  2)</f>
        <v>0</v>
      </c>
      <c r="I33" s="88">
        <v>0.21</v>
      </c>
      <c r="J33" s="87">
        <f>ROUND(((SUM(BE125:BE153))*I33),  2)</f>
        <v>0</v>
      </c>
      <c r="L33" s="28"/>
    </row>
    <row r="34" spans="2:12" s="1" customFormat="1" ht="14.45" customHeight="1">
      <c r="B34" s="28"/>
      <c r="E34" s="23" t="s">
        <v>45</v>
      </c>
      <c r="F34" s="87">
        <f>ROUND((SUM(BF125:BF153)),  2)</f>
        <v>0</v>
      </c>
      <c r="I34" s="88">
        <v>0.15</v>
      </c>
      <c r="J34" s="87">
        <f>ROUND(((SUM(BF125:BF153))*I34),  2)</f>
        <v>0</v>
      </c>
      <c r="L34" s="28"/>
    </row>
    <row r="35" spans="2:12" s="1" customFormat="1" ht="14.45" hidden="1" customHeight="1">
      <c r="B35" s="28"/>
      <c r="E35" s="23" t="s">
        <v>46</v>
      </c>
      <c r="F35" s="87">
        <f>ROUND((SUM(BG125:BG153)),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3" t="s">
        <v>47</v>
      </c>
      <c r="F36" s="87">
        <f>ROUND((SUM(BH125:BH153)),  2)</f>
        <v>0</v>
      </c>
      <c r="I36" s="88">
        <v>0.15</v>
      </c>
      <c r="J36" s="87">
        <f>0</f>
        <v>0</v>
      </c>
      <c r="L36" s="28"/>
    </row>
    <row r="37" spans="2:12" s="1" customFormat="1" ht="14.45" hidden="1" customHeight="1">
      <c r="B37" s="28"/>
      <c r="E37" s="23" t="s">
        <v>48</v>
      </c>
      <c r="F37" s="87">
        <f>ROUND((SUM(BI125:BI153)),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49</v>
      </c>
      <c r="E39" s="53"/>
      <c r="F39" s="53"/>
      <c r="G39" s="91" t="s">
        <v>50</v>
      </c>
      <c r="H39" s="92" t="s">
        <v>51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52</v>
      </c>
      <c r="E50" s="38"/>
      <c r="F50" s="38"/>
      <c r="G50" s="37" t="s">
        <v>53</v>
      </c>
      <c r="H50" s="38"/>
      <c r="I50" s="38"/>
      <c r="J50" s="38"/>
      <c r="K50" s="38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39" t="s">
        <v>54</v>
      </c>
      <c r="E61" s="30"/>
      <c r="F61" s="95" t="s">
        <v>55</v>
      </c>
      <c r="G61" s="39" t="s">
        <v>54</v>
      </c>
      <c r="H61" s="30"/>
      <c r="I61" s="30"/>
      <c r="J61" s="96" t="s">
        <v>55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37" t="s">
        <v>56</v>
      </c>
      <c r="E65" s="38"/>
      <c r="F65" s="38"/>
      <c r="G65" s="37" t="s">
        <v>57</v>
      </c>
      <c r="H65" s="38"/>
      <c r="I65" s="38"/>
      <c r="J65" s="38"/>
      <c r="K65" s="38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39" t="s">
        <v>54</v>
      </c>
      <c r="E76" s="30"/>
      <c r="F76" s="95" t="s">
        <v>55</v>
      </c>
      <c r="G76" s="39" t="s">
        <v>54</v>
      </c>
      <c r="H76" s="30"/>
      <c r="I76" s="30"/>
      <c r="J76" s="96" t="s">
        <v>55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102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197" t="str">
        <f>E7</f>
        <v>MK Ostrov, Palác princů-oranžerie, vybudování vstupu z parku</v>
      </c>
      <c r="F85" s="198"/>
      <c r="G85" s="198"/>
      <c r="H85" s="198"/>
      <c r="L85" s="28"/>
    </row>
    <row r="86" spans="2:47" s="1" customFormat="1" ht="12" customHeight="1">
      <c r="B86" s="28"/>
      <c r="C86" s="23" t="s">
        <v>100</v>
      </c>
      <c r="L86" s="28"/>
    </row>
    <row r="87" spans="2:47" s="1" customFormat="1" ht="16.5" customHeight="1">
      <c r="B87" s="28"/>
      <c r="E87" s="159" t="str">
        <f>E9</f>
        <v>2019-10-02 - Vytápění</v>
      </c>
      <c r="F87" s="199"/>
      <c r="G87" s="199"/>
      <c r="H87" s="199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>Ostrov</v>
      </c>
      <c r="I89" s="23" t="s">
        <v>22</v>
      </c>
      <c r="J89" s="48">
        <f>IF(J12="","",J12)</f>
        <v>0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23</v>
      </c>
      <c r="F91" s="21" t="str">
        <f>E15</f>
        <v>Město Ostrov</v>
      </c>
      <c r="I91" s="23" t="s">
        <v>31</v>
      </c>
      <c r="J91" s="26" t="str">
        <f>E21</f>
        <v>JURICA a.s.</v>
      </c>
      <c r="L91" s="28"/>
    </row>
    <row r="92" spans="2:47" s="1" customFormat="1" ht="25.7" customHeight="1">
      <c r="B92" s="28"/>
      <c r="C92" s="23" t="s">
        <v>29</v>
      </c>
      <c r="F92" s="21" t="str">
        <f>IF(E18="","",E18)</f>
        <v>Vyplň údaj</v>
      </c>
      <c r="I92" s="23" t="s">
        <v>36</v>
      </c>
      <c r="J92" s="26" t="str">
        <f>E24</f>
        <v>Ing. Irena Pečimúthová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103</v>
      </c>
      <c r="D94" s="89"/>
      <c r="E94" s="89"/>
      <c r="F94" s="89"/>
      <c r="G94" s="89"/>
      <c r="H94" s="89"/>
      <c r="I94" s="89"/>
      <c r="J94" s="98" t="s">
        <v>104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105</v>
      </c>
      <c r="J96" s="62">
        <f>J125</f>
        <v>0</v>
      </c>
      <c r="L96" s="28"/>
      <c r="AU96" s="13" t="s">
        <v>106</v>
      </c>
    </row>
    <row r="97" spans="2:12" s="8" customFormat="1" ht="24.95" customHeight="1">
      <c r="B97" s="100"/>
      <c r="D97" s="101" t="s">
        <v>107</v>
      </c>
      <c r="E97" s="102"/>
      <c r="F97" s="102"/>
      <c r="G97" s="102"/>
      <c r="H97" s="102"/>
      <c r="I97" s="102"/>
      <c r="J97" s="103">
        <f>J126</f>
        <v>0</v>
      </c>
      <c r="L97" s="100"/>
    </row>
    <row r="98" spans="2:12" s="9" customFormat="1" ht="19.899999999999999" customHeight="1">
      <c r="B98" s="104"/>
      <c r="D98" s="105" t="s">
        <v>111</v>
      </c>
      <c r="E98" s="106"/>
      <c r="F98" s="106"/>
      <c r="G98" s="106"/>
      <c r="H98" s="106"/>
      <c r="I98" s="106"/>
      <c r="J98" s="107">
        <f>J127</f>
        <v>0</v>
      </c>
      <c r="L98" s="104"/>
    </row>
    <row r="99" spans="2:12" s="9" customFormat="1" ht="19.899999999999999" customHeight="1">
      <c r="B99" s="104"/>
      <c r="D99" s="105" t="s">
        <v>112</v>
      </c>
      <c r="E99" s="106"/>
      <c r="F99" s="106"/>
      <c r="G99" s="106"/>
      <c r="H99" s="106"/>
      <c r="I99" s="106"/>
      <c r="J99" s="107">
        <f>J129</f>
        <v>0</v>
      </c>
      <c r="L99" s="104"/>
    </row>
    <row r="100" spans="2:12" s="9" customFormat="1" ht="19.899999999999999" customHeight="1">
      <c r="B100" s="104"/>
      <c r="D100" s="105" t="s">
        <v>113</v>
      </c>
      <c r="E100" s="106"/>
      <c r="F100" s="106"/>
      <c r="G100" s="106"/>
      <c r="H100" s="106"/>
      <c r="I100" s="106"/>
      <c r="J100" s="107">
        <f>J131</f>
        <v>0</v>
      </c>
      <c r="L100" s="104"/>
    </row>
    <row r="101" spans="2:12" s="9" customFormat="1" ht="19.899999999999999" customHeight="1">
      <c r="B101" s="104"/>
      <c r="D101" s="105" t="s">
        <v>114</v>
      </c>
      <c r="E101" s="106"/>
      <c r="F101" s="106"/>
      <c r="G101" s="106"/>
      <c r="H101" s="106"/>
      <c r="I101" s="106"/>
      <c r="J101" s="107">
        <f>J135</f>
        <v>0</v>
      </c>
      <c r="L101" s="104"/>
    </row>
    <row r="102" spans="2:12" s="8" customFormat="1" ht="24.95" customHeight="1">
      <c r="B102" s="100"/>
      <c r="D102" s="101" t="s">
        <v>115</v>
      </c>
      <c r="E102" s="102"/>
      <c r="F102" s="102"/>
      <c r="G102" s="102"/>
      <c r="H102" s="102"/>
      <c r="I102" s="102"/>
      <c r="J102" s="103">
        <f>J137</f>
        <v>0</v>
      </c>
      <c r="L102" s="100"/>
    </row>
    <row r="103" spans="2:12" s="9" customFormat="1" ht="19.899999999999999" customHeight="1">
      <c r="B103" s="104"/>
      <c r="D103" s="105" t="s">
        <v>655</v>
      </c>
      <c r="E103" s="106"/>
      <c r="F103" s="106"/>
      <c r="G103" s="106"/>
      <c r="H103" s="106"/>
      <c r="I103" s="106"/>
      <c r="J103" s="107">
        <f>J138</f>
        <v>0</v>
      </c>
      <c r="L103" s="104"/>
    </row>
    <row r="104" spans="2:12" s="9" customFormat="1" ht="19.899999999999999" customHeight="1">
      <c r="B104" s="104"/>
      <c r="D104" s="105" t="s">
        <v>656</v>
      </c>
      <c r="E104" s="106"/>
      <c r="F104" s="106"/>
      <c r="G104" s="106"/>
      <c r="H104" s="106"/>
      <c r="I104" s="106"/>
      <c r="J104" s="107">
        <f>J145</f>
        <v>0</v>
      </c>
      <c r="L104" s="104"/>
    </row>
    <row r="105" spans="2:12" s="9" customFormat="1" ht="19.899999999999999" customHeight="1">
      <c r="B105" s="104"/>
      <c r="D105" s="105" t="s">
        <v>657</v>
      </c>
      <c r="E105" s="106"/>
      <c r="F105" s="106"/>
      <c r="G105" s="106"/>
      <c r="H105" s="106"/>
      <c r="I105" s="106"/>
      <c r="J105" s="107">
        <f>J148</f>
        <v>0</v>
      </c>
      <c r="L105" s="104"/>
    </row>
    <row r="106" spans="2:12" s="1" customFormat="1" ht="21.75" customHeight="1">
      <c r="B106" s="28"/>
      <c r="L106" s="28"/>
    </row>
    <row r="107" spans="2:12" s="1" customFormat="1" ht="6.95" customHeight="1"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28"/>
    </row>
    <row r="111" spans="2:12" s="1" customFormat="1" ht="6.95" customHeight="1"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28"/>
    </row>
    <row r="112" spans="2:12" s="1" customFormat="1" ht="24.95" customHeight="1">
      <c r="B112" s="28"/>
      <c r="C112" s="17" t="s">
        <v>127</v>
      </c>
      <c r="L112" s="28"/>
    </row>
    <row r="113" spans="2:65" s="1" customFormat="1" ht="6.95" customHeight="1">
      <c r="B113" s="28"/>
      <c r="L113" s="28"/>
    </row>
    <row r="114" spans="2:65" s="1" customFormat="1" ht="12" customHeight="1">
      <c r="B114" s="28"/>
      <c r="C114" s="23" t="s">
        <v>16</v>
      </c>
      <c r="L114" s="28"/>
    </row>
    <row r="115" spans="2:65" s="1" customFormat="1" ht="16.5" customHeight="1">
      <c r="B115" s="28"/>
      <c r="E115" s="197" t="str">
        <f>E7</f>
        <v>MK Ostrov, Palác princů-oranžerie, vybudování vstupu z parku</v>
      </c>
      <c r="F115" s="198"/>
      <c r="G115" s="198"/>
      <c r="H115" s="198"/>
      <c r="L115" s="28"/>
    </row>
    <row r="116" spans="2:65" s="1" customFormat="1" ht="12" customHeight="1">
      <c r="B116" s="28"/>
      <c r="C116" s="23" t="s">
        <v>100</v>
      </c>
      <c r="L116" s="28"/>
    </row>
    <row r="117" spans="2:65" s="1" customFormat="1" ht="16.5" customHeight="1">
      <c r="B117" s="28"/>
      <c r="E117" s="159" t="str">
        <f>E9</f>
        <v>2019-10-02 - Vytápění</v>
      </c>
      <c r="F117" s="199"/>
      <c r="G117" s="199"/>
      <c r="H117" s="199"/>
      <c r="L117" s="28"/>
    </row>
    <row r="118" spans="2:65" s="1" customFormat="1" ht="6.95" customHeight="1">
      <c r="B118" s="28"/>
      <c r="L118" s="28"/>
    </row>
    <row r="119" spans="2:65" s="1" customFormat="1" ht="12" customHeight="1">
      <c r="B119" s="28"/>
      <c r="C119" s="23" t="s">
        <v>20</v>
      </c>
      <c r="F119" s="21" t="str">
        <f>F12</f>
        <v>Ostrov</v>
      </c>
      <c r="I119" s="23" t="s">
        <v>22</v>
      </c>
      <c r="J119" s="48">
        <f>IF(J12="","",J12)</f>
        <v>0</v>
      </c>
      <c r="L119" s="28"/>
    </row>
    <row r="120" spans="2:65" s="1" customFormat="1" ht="6.95" customHeight="1">
      <c r="B120" s="28"/>
      <c r="L120" s="28"/>
    </row>
    <row r="121" spans="2:65" s="1" customFormat="1" ht="15.2" customHeight="1">
      <c r="B121" s="28"/>
      <c r="C121" s="23" t="s">
        <v>23</v>
      </c>
      <c r="F121" s="21" t="str">
        <f>E15</f>
        <v>Město Ostrov</v>
      </c>
      <c r="I121" s="23" t="s">
        <v>31</v>
      </c>
      <c r="J121" s="26" t="str">
        <f>E21</f>
        <v>JURICA a.s.</v>
      </c>
      <c r="L121" s="28"/>
    </row>
    <row r="122" spans="2:65" s="1" customFormat="1" ht="25.7" customHeight="1">
      <c r="B122" s="28"/>
      <c r="C122" s="23" t="s">
        <v>29</v>
      </c>
      <c r="F122" s="21" t="str">
        <f>IF(E18="","",E18)</f>
        <v>Vyplň údaj</v>
      </c>
      <c r="I122" s="23" t="s">
        <v>36</v>
      </c>
      <c r="J122" s="26" t="str">
        <f>E24</f>
        <v>Ing. Irena Pečimúthová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08"/>
      <c r="C124" s="109" t="s">
        <v>128</v>
      </c>
      <c r="D124" s="110" t="s">
        <v>64</v>
      </c>
      <c r="E124" s="110" t="s">
        <v>60</v>
      </c>
      <c r="F124" s="110" t="s">
        <v>61</v>
      </c>
      <c r="G124" s="110" t="s">
        <v>129</v>
      </c>
      <c r="H124" s="110" t="s">
        <v>130</v>
      </c>
      <c r="I124" s="110" t="s">
        <v>131</v>
      </c>
      <c r="J124" s="111" t="s">
        <v>104</v>
      </c>
      <c r="K124" s="112" t="s">
        <v>132</v>
      </c>
      <c r="L124" s="108"/>
      <c r="M124" s="55" t="s">
        <v>1</v>
      </c>
      <c r="N124" s="56" t="s">
        <v>43</v>
      </c>
      <c r="O124" s="56" t="s">
        <v>133</v>
      </c>
      <c r="P124" s="56" t="s">
        <v>134</v>
      </c>
      <c r="Q124" s="56" t="s">
        <v>135</v>
      </c>
      <c r="R124" s="56" t="s">
        <v>136</v>
      </c>
      <c r="S124" s="56" t="s">
        <v>137</v>
      </c>
      <c r="T124" s="57" t="s">
        <v>138</v>
      </c>
    </row>
    <row r="125" spans="2:65" s="1" customFormat="1" ht="22.9" customHeight="1">
      <c r="B125" s="28"/>
      <c r="C125" s="60" t="s">
        <v>139</v>
      </c>
      <c r="J125" s="113">
        <f>BK125</f>
        <v>0</v>
      </c>
      <c r="L125" s="28"/>
      <c r="M125" s="58"/>
      <c r="N125" s="49"/>
      <c r="O125" s="49"/>
      <c r="P125" s="114">
        <f>P126+P137</f>
        <v>0</v>
      </c>
      <c r="Q125" s="49"/>
      <c r="R125" s="114">
        <f>R126+R137</f>
        <v>0.19299614779999999</v>
      </c>
      <c r="S125" s="49"/>
      <c r="T125" s="115">
        <f>T126+T137</f>
        <v>0.21406999999999998</v>
      </c>
      <c r="AT125" s="13" t="s">
        <v>78</v>
      </c>
      <c r="AU125" s="13" t="s">
        <v>106</v>
      </c>
      <c r="BK125" s="116">
        <f>BK126+BK137</f>
        <v>0</v>
      </c>
    </row>
    <row r="126" spans="2:65" s="11" customFormat="1" ht="25.9" customHeight="1">
      <c r="B126" s="117"/>
      <c r="D126" s="118" t="s">
        <v>78</v>
      </c>
      <c r="E126" s="119" t="s">
        <v>140</v>
      </c>
      <c r="F126" s="119" t="s">
        <v>141</v>
      </c>
      <c r="I126" s="120"/>
      <c r="J126" s="121">
        <f>BK126</f>
        <v>0</v>
      </c>
      <c r="L126" s="117"/>
      <c r="M126" s="122"/>
      <c r="P126" s="123">
        <f>P127+P129+P131+P135</f>
        <v>0</v>
      </c>
      <c r="R126" s="123">
        <f>R127+R129+R131+R135</f>
        <v>0.18408159999999998</v>
      </c>
      <c r="T126" s="124">
        <f>T127+T129+T131+T135</f>
        <v>0.184</v>
      </c>
      <c r="AR126" s="118" t="s">
        <v>87</v>
      </c>
      <c r="AT126" s="125" t="s">
        <v>78</v>
      </c>
      <c r="AU126" s="125" t="s">
        <v>79</v>
      </c>
      <c r="AY126" s="118" t="s">
        <v>142</v>
      </c>
      <c r="BK126" s="126">
        <f>BK127+BK129+BK131+BK135</f>
        <v>0</v>
      </c>
    </row>
    <row r="127" spans="2:65" s="11" customFormat="1" ht="22.9" customHeight="1">
      <c r="B127" s="117"/>
      <c r="D127" s="118" t="s">
        <v>78</v>
      </c>
      <c r="E127" s="127" t="s">
        <v>166</v>
      </c>
      <c r="F127" s="127" t="s">
        <v>217</v>
      </c>
      <c r="I127" s="120"/>
      <c r="J127" s="128">
        <f>BK127</f>
        <v>0</v>
      </c>
      <c r="L127" s="117"/>
      <c r="M127" s="122"/>
      <c r="P127" s="123">
        <f>P128</f>
        <v>0</v>
      </c>
      <c r="R127" s="123">
        <f>R128</f>
        <v>0.18408159999999998</v>
      </c>
      <c r="T127" s="124">
        <f>T128</f>
        <v>0</v>
      </c>
      <c r="AR127" s="118" t="s">
        <v>87</v>
      </c>
      <c r="AT127" s="125" t="s">
        <v>78</v>
      </c>
      <c r="AU127" s="125" t="s">
        <v>87</v>
      </c>
      <c r="AY127" s="118" t="s">
        <v>142</v>
      </c>
      <c r="BK127" s="126">
        <f>BK128</f>
        <v>0</v>
      </c>
    </row>
    <row r="128" spans="2:65" s="1" customFormat="1" ht="37.9" customHeight="1">
      <c r="B128" s="28"/>
      <c r="C128" s="129" t="s">
        <v>87</v>
      </c>
      <c r="D128" s="129" t="s">
        <v>144</v>
      </c>
      <c r="E128" s="130" t="s">
        <v>658</v>
      </c>
      <c r="F128" s="131" t="s">
        <v>659</v>
      </c>
      <c r="G128" s="132" t="s">
        <v>164</v>
      </c>
      <c r="H128" s="133">
        <v>0.08</v>
      </c>
      <c r="I128" s="134"/>
      <c r="J128" s="135">
        <f>ROUND(I128*H128,2)</f>
        <v>0</v>
      </c>
      <c r="K128" s="136"/>
      <c r="L128" s="28"/>
      <c r="M128" s="137" t="s">
        <v>1</v>
      </c>
      <c r="N128" s="138" t="s">
        <v>44</v>
      </c>
      <c r="P128" s="139">
        <f>O128*H128</f>
        <v>0</v>
      </c>
      <c r="Q128" s="139">
        <v>2.3010199999999998</v>
      </c>
      <c r="R128" s="139">
        <f>Q128*H128</f>
        <v>0.18408159999999998</v>
      </c>
      <c r="S128" s="139">
        <v>0</v>
      </c>
      <c r="T128" s="140">
        <f>S128*H128</f>
        <v>0</v>
      </c>
      <c r="AR128" s="141" t="s">
        <v>148</v>
      </c>
      <c r="AT128" s="141" t="s">
        <v>144</v>
      </c>
      <c r="AU128" s="141" t="s">
        <v>89</v>
      </c>
      <c r="AY128" s="13" t="s">
        <v>142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3" t="s">
        <v>87</v>
      </c>
      <c r="BK128" s="142">
        <f>ROUND(I128*H128,2)</f>
        <v>0</v>
      </c>
      <c r="BL128" s="13" t="s">
        <v>148</v>
      </c>
      <c r="BM128" s="141" t="s">
        <v>660</v>
      </c>
    </row>
    <row r="129" spans="2:65" s="11" customFormat="1" ht="22.9" customHeight="1">
      <c r="B129" s="117"/>
      <c r="D129" s="118" t="s">
        <v>78</v>
      </c>
      <c r="E129" s="127" t="s">
        <v>178</v>
      </c>
      <c r="F129" s="127" t="s">
        <v>261</v>
      </c>
      <c r="I129" s="120"/>
      <c r="J129" s="128">
        <f>BK129</f>
        <v>0</v>
      </c>
      <c r="L129" s="117"/>
      <c r="M129" s="122"/>
      <c r="P129" s="123">
        <f>P130</f>
        <v>0</v>
      </c>
      <c r="R129" s="123">
        <f>R130</f>
        <v>0</v>
      </c>
      <c r="T129" s="124">
        <f>T130</f>
        <v>0.184</v>
      </c>
      <c r="AR129" s="118" t="s">
        <v>87</v>
      </c>
      <c r="AT129" s="125" t="s">
        <v>78</v>
      </c>
      <c r="AU129" s="125" t="s">
        <v>87</v>
      </c>
      <c r="AY129" s="118" t="s">
        <v>142</v>
      </c>
      <c r="BK129" s="126">
        <f>BK130</f>
        <v>0</v>
      </c>
    </row>
    <row r="130" spans="2:65" s="1" customFormat="1" ht="37.9" customHeight="1">
      <c r="B130" s="28"/>
      <c r="C130" s="129" t="s">
        <v>89</v>
      </c>
      <c r="D130" s="129" t="s">
        <v>144</v>
      </c>
      <c r="E130" s="130" t="s">
        <v>661</v>
      </c>
      <c r="F130" s="131" t="s">
        <v>662</v>
      </c>
      <c r="G130" s="132" t="s">
        <v>159</v>
      </c>
      <c r="H130" s="133">
        <v>4</v>
      </c>
      <c r="I130" s="134"/>
      <c r="J130" s="135">
        <f>ROUND(I130*H130,2)</f>
        <v>0</v>
      </c>
      <c r="K130" s="136"/>
      <c r="L130" s="28"/>
      <c r="M130" s="137" t="s">
        <v>1</v>
      </c>
      <c r="N130" s="138" t="s">
        <v>44</v>
      </c>
      <c r="P130" s="139">
        <f>O130*H130</f>
        <v>0</v>
      </c>
      <c r="Q130" s="139">
        <v>0</v>
      </c>
      <c r="R130" s="139">
        <f>Q130*H130</f>
        <v>0</v>
      </c>
      <c r="S130" s="139">
        <v>4.5999999999999999E-2</v>
      </c>
      <c r="T130" s="140">
        <f>S130*H130</f>
        <v>0.184</v>
      </c>
      <c r="AR130" s="141" t="s">
        <v>148</v>
      </c>
      <c r="AT130" s="141" t="s">
        <v>144</v>
      </c>
      <c r="AU130" s="141" t="s">
        <v>89</v>
      </c>
      <c r="AY130" s="13" t="s">
        <v>142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3" t="s">
        <v>87</v>
      </c>
      <c r="BK130" s="142">
        <f>ROUND(I130*H130,2)</f>
        <v>0</v>
      </c>
      <c r="BL130" s="13" t="s">
        <v>148</v>
      </c>
      <c r="BM130" s="141" t="s">
        <v>663</v>
      </c>
    </row>
    <row r="131" spans="2:65" s="11" customFormat="1" ht="22.9" customHeight="1">
      <c r="B131" s="117"/>
      <c r="D131" s="118" t="s">
        <v>78</v>
      </c>
      <c r="E131" s="127" t="s">
        <v>319</v>
      </c>
      <c r="F131" s="127" t="s">
        <v>320</v>
      </c>
      <c r="I131" s="120"/>
      <c r="J131" s="128">
        <f>BK131</f>
        <v>0</v>
      </c>
      <c r="L131" s="117"/>
      <c r="M131" s="122"/>
      <c r="P131" s="123">
        <f>SUM(P132:P134)</f>
        <v>0</v>
      </c>
      <c r="R131" s="123">
        <f>SUM(R132:R134)</f>
        <v>0</v>
      </c>
      <c r="T131" s="124">
        <f>SUM(T132:T134)</f>
        <v>0</v>
      </c>
      <c r="AR131" s="118" t="s">
        <v>87</v>
      </c>
      <c r="AT131" s="125" t="s">
        <v>78</v>
      </c>
      <c r="AU131" s="125" t="s">
        <v>87</v>
      </c>
      <c r="AY131" s="118" t="s">
        <v>142</v>
      </c>
      <c r="BK131" s="126">
        <f>SUM(BK132:BK134)</f>
        <v>0</v>
      </c>
    </row>
    <row r="132" spans="2:65" s="1" customFormat="1" ht="33" customHeight="1">
      <c r="B132" s="28"/>
      <c r="C132" s="129" t="s">
        <v>153</v>
      </c>
      <c r="D132" s="129" t="s">
        <v>144</v>
      </c>
      <c r="E132" s="130" t="s">
        <v>326</v>
      </c>
      <c r="F132" s="131" t="s">
        <v>327</v>
      </c>
      <c r="G132" s="132" t="s">
        <v>181</v>
      </c>
      <c r="H132" s="133">
        <v>0.184</v>
      </c>
      <c r="I132" s="134"/>
      <c r="J132" s="135">
        <f>ROUND(I132*H132,2)</f>
        <v>0</v>
      </c>
      <c r="K132" s="136"/>
      <c r="L132" s="28"/>
      <c r="M132" s="137" t="s">
        <v>1</v>
      </c>
      <c r="N132" s="138" t="s">
        <v>44</v>
      </c>
      <c r="P132" s="139">
        <f>O132*H132</f>
        <v>0</v>
      </c>
      <c r="Q132" s="139">
        <v>0</v>
      </c>
      <c r="R132" s="139">
        <f>Q132*H132</f>
        <v>0</v>
      </c>
      <c r="S132" s="139">
        <v>0</v>
      </c>
      <c r="T132" s="140">
        <f>S132*H132</f>
        <v>0</v>
      </c>
      <c r="AR132" s="141" t="s">
        <v>148</v>
      </c>
      <c r="AT132" s="141" t="s">
        <v>144</v>
      </c>
      <c r="AU132" s="141" t="s">
        <v>89</v>
      </c>
      <c r="AY132" s="13" t="s">
        <v>142</v>
      </c>
      <c r="BE132" s="142">
        <f>IF(N132="základní",J132,0)</f>
        <v>0</v>
      </c>
      <c r="BF132" s="142">
        <f>IF(N132="snížená",J132,0)</f>
        <v>0</v>
      </c>
      <c r="BG132" s="142">
        <f>IF(N132="zákl. přenesená",J132,0)</f>
        <v>0</v>
      </c>
      <c r="BH132" s="142">
        <f>IF(N132="sníž. přenesená",J132,0)</f>
        <v>0</v>
      </c>
      <c r="BI132" s="142">
        <f>IF(N132="nulová",J132,0)</f>
        <v>0</v>
      </c>
      <c r="BJ132" s="13" t="s">
        <v>87</v>
      </c>
      <c r="BK132" s="142">
        <f>ROUND(I132*H132,2)</f>
        <v>0</v>
      </c>
      <c r="BL132" s="13" t="s">
        <v>148</v>
      </c>
      <c r="BM132" s="141" t="s">
        <v>664</v>
      </c>
    </row>
    <row r="133" spans="2:65" s="1" customFormat="1" ht="44.25" customHeight="1">
      <c r="B133" s="28"/>
      <c r="C133" s="129" t="s">
        <v>148</v>
      </c>
      <c r="D133" s="129" t="s">
        <v>144</v>
      </c>
      <c r="E133" s="130" t="s">
        <v>330</v>
      </c>
      <c r="F133" s="131" t="s">
        <v>331</v>
      </c>
      <c r="G133" s="132" t="s">
        <v>181</v>
      </c>
      <c r="H133" s="133">
        <v>1.288</v>
      </c>
      <c r="I133" s="134"/>
      <c r="J133" s="135">
        <f>ROUND(I133*H133,2)</f>
        <v>0</v>
      </c>
      <c r="K133" s="136"/>
      <c r="L133" s="28"/>
      <c r="M133" s="137" t="s">
        <v>1</v>
      </c>
      <c r="N133" s="138" t="s">
        <v>44</v>
      </c>
      <c r="P133" s="139">
        <f>O133*H133</f>
        <v>0</v>
      </c>
      <c r="Q133" s="139">
        <v>0</v>
      </c>
      <c r="R133" s="139">
        <f>Q133*H133</f>
        <v>0</v>
      </c>
      <c r="S133" s="139">
        <v>0</v>
      </c>
      <c r="T133" s="140">
        <f>S133*H133</f>
        <v>0</v>
      </c>
      <c r="AR133" s="141" t="s">
        <v>148</v>
      </c>
      <c r="AT133" s="141" t="s">
        <v>144</v>
      </c>
      <c r="AU133" s="141" t="s">
        <v>89</v>
      </c>
      <c r="AY133" s="13" t="s">
        <v>142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3" t="s">
        <v>87</v>
      </c>
      <c r="BK133" s="142">
        <f>ROUND(I133*H133,2)</f>
        <v>0</v>
      </c>
      <c r="BL133" s="13" t="s">
        <v>148</v>
      </c>
      <c r="BM133" s="141" t="s">
        <v>665</v>
      </c>
    </row>
    <row r="134" spans="2:65" s="1" customFormat="1" ht="44.25" customHeight="1">
      <c r="B134" s="28"/>
      <c r="C134" s="129" t="s">
        <v>161</v>
      </c>
      <c r="D134" s="129" t="s">
        <v>144</v>
      </c>
      <c r="E134" s="130" t="s">
        <v>334</v>
      </c>
      <c r="F134" s="131" t="s">
        <v>335</v>
      </c>
      <c r="G134" s="132" t="s">
        <v>181</v>
      </c>
      <c r="H134" s="133">
        <v>0.184</v>
      </c>
      <c r="I134" s="134"/>
      <c r="J134" s="135">
        <f>ROUND(I134*H134,2)</f>
        <v>0</v>
      </c>
      <c r="K134" s="136"/>
      <c r="L134" s="28"/>
      <c r="M134" s="137" t="s">
        <v>1</v>
      </c>
      <c r="N134" s="138" t="s">
        <v>44</v>
      </c>
      <c r="P134" s="139">
        <f>O134*H134</f>
        <v>0</v>
      </c>
      <c r="Q134" s="139">
        <v>0</v>
      </c>
      <c r="R134" s="139">
        <f>Q134*H134</f>
        <v>0</v>
      </c>
      <c r="S134" s="139">
        <v>0</v>
      </c>
      <c r="T134" s="140">
        <f>S134*H134</f>
        <v>0</v>
      </c>
      <c r="AR134" s="141" t="s">
        <v>148</v>
      </c>
      <c r="AT134" s="141" t="s">
        <v>144</v>
      </c>
      <c r="AU134" s="141" t="s">
        <v>89</v>
      </c>
      <c r="AY134" s="13" t="s">
        <v>142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3" t="s">
        <v>87</v>
      </c>
      <c r="BK134" s="142">
        <f>ROUND(I134*H134,2)</f>
        <v>0</v>
      </c>
      <c r="BL134" s="13" t="s">
        <v>148</v>
      </c>
      <c r="BM134" s="141" t="s">
        <v>666</v>
      </c>
    </row>
    <row r="135" spans="2:65" s="11" customFormat="1" ht="22.9" customHeight="1">
      <c r="B135" s="117"/>
      <c r="D135" s="118" t="s">
        <v>78</v>
      </c>
      <c r="E135" s="127" t="s">
        <v>337</v>
      </c>
      <c r="F135" s="127" t="s">
        <v>338</v>
      </c>
      <c r="I135" s="120"/>
      <c r="J135" s="128">
        <f>BK135</f>
        <v>0</v>
      </c>
      <c r="L135" s="117"/>
      <c r="M135" s="122"/>
      <c r="P135" s="123">
        <f>P136</f>
        <v>0</v>
      </c>
      <c r="R135" s="123">
        <f>R136</f>
        <v>0</v>
      </c>
      <c r="T135" s="124">
        <f>T136</f>
        <v>0</v>
      </c>
      <c r="AR135" s="118" t="s">
        <v>87</v>
      </c>
      <c r="AT135" s="125" t="s">
        <v>78</v>
      </c>
      <c r="AU135" s="125" t="s">
        <v>87</v>
      </c>
      <c r="AY135" s="118" t="s">
        <v>142</v>
      </c>
      <c r="BK135" s="126">
        <f>BK136</f>
        <v>0</v>
      </c>
    </row>
    <row r="136" spans="2:65" s="1" customFormat="1" ht="55.5" customHeight="1">
      <c r="B136" s="28"/>
      <c r="C136" s="129" t="s">
        <v>166</v>
      </c>
      <c r="D136" s="129" t="s">
        <v>144</v>
      </c>
      <c r="E136" s="130" t="s">
        <v>340</v>
      </c>
      <c r="F136" s="131" t="s">
        <v>341</v>
      </c>
      <c r="G136" s="132" t="s">
        <v>181</v>
      </c>
      <c r="H136" s="133">
        <v>0.184</v>
      </c>
      <c r="I136" s="134"/>
      <c r="J136" s="135">
        <f>ROUND(I136*H136,2)</f>
        <v>0</v>
      </c>
      <c r="K136" s="136"/>
      <c r="L136" s="28"/>
      <c r="M136" s="137" t="s">
        <v>1</v>
      </c>
      <c r="N136" s="138" t="s">
        <v>44</v>
      </c>
      <c r="P136" s="139">
        <f>O136*H136</f>
        <v>0</v>
      </c>
      <c r="Q136" s="139">
        <v>0</v>
      </c>
      <c r="R136" s="139">
        <f>Q136*H136</f>
        <v>0</v>
      </c>
      <c r="S136" s="139">
        <v>0</v>
      </c>
      <c r="T136" s="140">
        <f>S136*H136</f>
        <v>0</v>
      </c>
      <c r="AR136" s="141" t="s">
        <v>148</v>
      </c>
      <c r="AT136" s="141" t="s">
        <v>144</v>
      </c>
      <c r="AU136" s="141" t="s">
        <v>89</v>
      </c>
      <c r="AY136" s="13" t="s">
        <v>142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3" t="s">
        <v>87</v>
      </c>
      <c r="BK136" s="142">
        <f>ROUND(I136*H136,2)</f>
        <v>0</v>
      </c>
      <c r="BL136" s="13" t="s">
        <v>148</v>
      </c>
      <c r="BM136" s="141" t="s">
        <v>667</v>
      </c>
    </row>
    <row r="137" spans="2:65" s="11" customFormat="1" ht="25.9" customHeight="1">
      <c r="B137" s="117"/>
      <c r="D137" s="118" t="s">
        <v>78</v>
      </c>
      <c r="E137" s="119" t="s">
        <v>343</v>
      </c>
      <c r="F137" s="119" t="s">
        <v>344</v>
      </c>
      <c r="I137" s="120"/>
      <c r="J137" s="121">
        <f>BK137</f>
        <v>0</v>
      </c>
      <c r="L137" s="117"/>
      <c r="M137" s="122"/>
      <c r="P137" s="123">
        <f>P138+P145+P148</f>
        <v>0</v>
      </c>
      <c r="R137" s="123">
        <f>R138+R145+R148</f>
        <v>8.9145477999999986E-3</v>
      </c>
      <c r="T137" s="124">
        <f>T138+T145+T148</f>
        <v>3.007E-2</v>
      </c>
      <c r="AR137" s="118" t="s">
        <v>89</v>
      </c>
      <c r="AT137" s="125" t="s">
        <v>78</v>
      </c>
      <c r="AU137" s="125" t="s">
        <v>79</v>
      </c>
      <c r="AY137" s="118" t="s">
        <v>142</v>
      </c>
      <c r="BK137" s="126">
        <f>BK138+BK145+BK148</f>
        <v>0</v>
      </c>
    </row>
    <row r="138" spans="2:65" s="11" customFormat="1" ht="22.9" customHeight="1">
      <c r="B138" s="117"/>
      <c r="D138" s="118" t="s">
        <v>78</v>
      </c>
      <c r="E138" s="127" t="s">
        <v>668</v>
      </c>
      <c r="F138" s="127" t="s">
        <v>669</v>
      </c>
      <c r="I138" s="120"/>
      <c r="J138" s="128">
        <f>BK138</f>
        <v>0</v>
      </c>
      <c r="L138" s="117"/>
      <c r="M138" s="122"/>
      <c r="P138" s="123">
        <f>SUM(P139:P144)</f>
        <v>0</v>
      </c>
      <c r="R138" s="123">
        <f>SUM(R139:R144)</f>
        <v>8.733359999999999E-3</v>
      </c>
      <c r="T138" s="124">
        <f>SUM(T139:T144)</f>
        <v>6.3599999999999993E-3</v>
      </c>
      <c r="AR138" s="118" t="s">
        <v>89</v>
      </c>
      <c r="AT138" s="125" t="s">
        <v>78</v>
      </c>
      <c r="AU138" s="125" t="s">
        <v>87</v>
      </c>
      <c r="AY138" s="118" t="s">
        <v>142</v>
      </c>
      <c r="BK138" s="126">
        <f>SUM(BK139:BK144)</f>
        <v>0</v>
      </c>
    </row>
    <row r="139" spans="2:65" s="1" customFormat="1" ht="24.2" customHeight="1">
      <c r="B139" s="28"/>
      <c r="C139" s="129" t="s">
        <v>170</v>
      </c>
      <c r="D139" s="129" t="s">
        <v>144</v>
      </c>
      <c r="E139" s="130" t="s">
        <v>670</v>
      </c>
      <c r="F139" s="131" t="s">
        <v>671</v>
      </c>
      <c r="G139" s="132" t="s">
        <v>159</v>
      </c>
      <c r="H139" s="133">
        <v>9</v>
      </c>
      <c r="I139" s="134"/>
      <c r="J139" s="135">
        <f t="shared" ref="J139:J144" si="0">ROUND(I139*H139,2)</f>
        <v>0</v>
      </c>
      <c r="K139" s="136"/>
      <c r="L139" s="28"/>
      <c r="M139" s="137" t="s">
        <v>1</v>
      </c>
      <c r="N139" s="138" t="s">
        <v>44</v>
      </c>
      <c r="P139" s="139">
        <f t="shared" ref="P139:P144" si="1">O139*H139</f>
        <v>0</v>
      </c>
      <c r="Q139" s="139">
        <v>7.5000000000000002E-4</v>
      </c>
      <c r="R139" s="139">
        <f t="shared" ref="R139:R144" si="2">Q139*H139</f>
        <v>6.7499999999999999E-3</v>
      </c>
      <c r="S139" s="139">
        <v>0</v>
      </c>
      <c r="T139" s="140">
        <f t="shared" ref="T139:T144" si="3">S139*H139</f>
        <v>0</v>
      </c>
      <c r="AR139" s="141" t="s">
        <v>208</v>
      </c>
      <c r="AT139" s="141" t="s">
        <v>144</v>
      </c>
      <c r="AU139" s="141" t="s">
        <v>89</v>
      </c>
      <c r="AY139" s="13" t="s">
        <v>142</v>
      </c>
      <c r="BE139" s="142">
        <f t="shared" ref="BE139:BE144" si="4">IF(N139="základní",J139,0)</f>
        <v>0</v>
      </c>
      <c r="BF139" s="142">
        <f t="shared" ref="BF139:BF144" si="5">IF(N139="snížená",J139,0)</f>
        <v>0</v>
      </c>
      <c r="BG139" s="142">
        <f t="shared" ref="BG139:BG144" si="6">IF(N139="zákl. přenesená",J139,0)</f>
        <v>0</v>
      </c>
      <c r="BH139" s="142">
        <f t="shared" ref="BH139:BH144" si="7">IF(N139="sníž. přenesená",J139,0)</f>
        <v>0</v>
      </c>
      <c r="BI139" s="142">
        <f t="shared" ref="BI139:BI144" si="8">IF(N139="nulová",J139,0)</f>
        <v>0</v>
      </c>
      <c r="BJ139" s="13" t="s">
        <v>87</v>
      </c>
      <c r="BK139" s="142">
        <f t="shared" ref="BK139:BK144" si="9">ROUND(I139*H139,2)</f>
        <v>0</v>
      </c>
      <c r="BL139" s="13" t="s">
        <v>208</v>
      </c>
      <c r="BM139" s="141" t="s">
        <v>672</v>
      </c>
    </row>
    <row r="140" spans="2:65" s="1" customFormat="1" ht="21.75" customHeight="1">
      <c r="B140" s="28"/>
      <c r="C140" s="129" t="s">
        <v>174</v>
      </c>
      <c r="D140" s="129" t="s">
        <v>144</v>
      </c>
      <c r="E140" s="130" t="s">
        <v>673</v>
      </c>
      <c r="F140" s="131" t="s">
        <v>674</v>
      </c>
      <c r="G140" s="132" t="s">
        <v>159</v>
      </c>
      <c r="H140" s="133">
        <v>6</v>
      </c>
      <c r="I140" s="134"/>
      <c r="J140" s="135">
        <f t="shared" si="0"/>
        <v>0</v>
      </c>
      <c r="K140" s="136"/>
      <c r="L140" s="28"/>
      <c r="M140" s="137" t="s">
        <v>1</v>
      </c>
      <c r="N140" s="138" t="s">
        <v>44</v>
      </c>
      <c r="P140" s="139">
        <f t="shared" si="1"/>
        <v>0</v>
      </c>
      <c r="Q140" s="139">
        <v>2.5999999999999998E-5</v>
      </c>
      <c r="R140" s="139">
        <f t="shared" si="2"/>
        <v>1.56E-4</v>
      </c>
      <c r="S140" s="139">
        <v>1.06E-3</v>
      </c>
      <c r="T140" s="140">
        <f t="shared" si="3"/>
        <v>6.3599999999999993E-3</v>
      </c>
      <c r="AR140" s="141" t="s">
        <v>208</v>
      </c>
      <c r="AT140" s="141" t="s">
        <v>144</v>
      </c>
      <c r="AU140" s="141" t="s">
        <v>89</v>
      </c>
      <c r="AY140" s="13" t="s">
        <v>142</v>
      </c>
      <c r="BE140" s="142">
        <f t="shared" si="4"/>
        <v>0</v>
      </c>
      <c r="BF140" s="142">
        <f t="shared" si="5"/>
        <v>0</v>
      </c>
      <c r="BG140" s="142">
        <f t="shared" si="6"/>
        <v>0</v>
      </c>
      <c r="BH140" s="142">
        <f t="shared" si="7"/>
        <v>0</v>
      </c>
      <c r="BI140" s="142">
        <f t="shared" si="8"/>
        <v>0</v>
      </c>
      <c r="BJ140" s="13" t="s">
        <v>87</v>
      </c>
      <c r="BK140" s="142">
        <f t="shared" si="9"/>
        <v>0</v>
      </c>
      <c r="BL140" s="13" t="s">
        <v>208</v>
      </c>
      <c r="BM140" s="141" t="s">
        <v>675</v>
      </c>
    </row>
    <row r="141" spans="2:65" s="1" customFormat="1" ht="24.2" customHeight="1">
      <c r="B141" s="28"/>
      <c r="C141" s="129" t="s">
        <v>178</v>
      </c>
      <c r="D141" s="129" t="s">
        <v>144</v>
      </c>
      <c r="E141" s="130" t="s">
        <v>676</v>
      </c>
      <c r="F141" s="131" t="s">
        <v>677</v>
      </c>
      <c r="G141" s="132" t="s">
        <v>508</v>
      </c>
      <c r="H141" s="133">
        <v>2</v>
      </c>
      <c r="I141" s="134"/>
      <c r="J141" s="135">
        <f t="shared" si="0"/>
        <v>0</v>
      </c>
      <c r="K141" s="136"/>
      <c r="L141" s="28"/>
      <c r="M141" s="137" t="s">
        <v>1</v>
      </c>
      <c r="N141" s="138" t="s">
        <v>44</v>
      </c>
      <c r="P141" s="139">
        <f t="shared" si="1"/>
        <v>0</v>
      </c>
      <c r="Q141" s="139">
        <v>1.3679999999999999E-5</v>
      </c>
      <c r="R141" s="139">
        <f t="shared" si="2"/>
        <v>2.7359999999999999E-5</v>
      </c>
      <c r="S141" s="139">
        <v>0</v>
      </c>
      <c r="T141" s="140">
        <f t="shared" si="3"/>
        <v>0</v>
      </c>
      <c r="AR141" s="141" t="s">
        <v>208</v>
      </c>
      <c r="AT141" s="141" t="s">
        <v>144</v>
      </c>
      <c r="AU141" s="141" t="s">
        <v>89</v>
      </c>
      <c r="AY141" s="13" t="s">
        <v>142</v>
      </c>
      <c r="BE141" s="142">
        <f t="shared" si="4"/>
        <v>0</v>
      </c>
      <c r="BF141" s="142">
        <f t="shared" si="5"/>
        <v>0</v>
      </c>
      <c r="BG141" s="142">
        <f t="shared" si="6"/>
        <v>0</v>
      </c>
      <c r="BH141" s="142">
        <f t="shared" si="7"/>
        <v>0</v>
      </c>
      <c r="BI141" s="142">
        <f t="shared" si="8"/>
        <v>0</v>
      </c>
      <c r="BJ141" s="13" t="s">
        <v>87</v>
      </c>
      <c r="BK141" s="142">
        <f t="shared" si="9"/>
        <v>0</v>
      </c>
      <c r="BL141" s="13" t="s">
        <v>208</v>
      </c>
      <c r="BM141" s="141" t="s">
        <v>678</v>
      </c>
    </row>
    <row r="142" spans="2:65" s="1" customFormat="1" ht="49.15" customHeight="1">
      <c r="B142" s="28"/>
      <c r="C142" s="129" t="s">
        <v>183</v>
      </c>
      <c r="D142" s="129" t="s">
        <v>144</v>
      </c>
      <c r="E142" s="130" t="s">
        <v>679</v>
      </c>
      <c r="F142" s="131" t="s">
        <v>680</v>
      </c>
      <c r="G142" s="132" t="s">
        <v>159</v>
      </c>
      <c r="H142" s="133">
        <v>9</v>
      </c>
      <c r="I142" s="134"/>
      <c r="J142" s="135">
        <f t="shared" si="0"/>
        <v>0</v>
      </c>
      <c r="K142" s="136"/>
      <c r="L142" s="28"/>
      <c r="M142" s="137" t="s">
        <v>1</v>
      </c>
      <c r="N142" s="138" t="s">
        <v>44</v>
      </c>
      <c r="P142" s="139">
        <f t="shared" si="1"/>
        <v>0</v>
      </c>
      <c r="Q142" s="139">
        <v>2.0000000000000001E-4</v>
      </c>
      <c r="R142" s="139">
        <f t="shared" si="2"/>
        <v>1.8000000000000002E-3</v>
      </c>
      <c r="S142" s="139">
        <v>0</v>
      </c>
      <c r="T142" s="140">
        <f t="shared" si="3"/>
        <v>0</v>
      </c>
      <c r="AR142" s="141" t="s">
        <v>208</v>
      </c>
      <c r="AT142" s="141" t="s">
        <v>144</v>
      </c>
      <c r="AU142" s="141" t="s">
        <v>89</v>
      </c>
      <c r="AY142" s="13" t="s">
        <v>142</v>
      </c>
      <c r="BE142" s="142">
        <f t="shared" si="4"/>
        <v>0</v>
      </c>
      <c r="BF142" s="142">
        <f t="shared" si="5"/>
        <v>0</v>
      </c>
      <c r="BG142" s="142">
        <f t="shared" si="6"/>
        <v>0</v>
      </c>
      <c r="BH142" s="142">
        <f t="shared" si="7"/>
        <v>0</v>
      </c>
      <c r="BI142" s="142">
        <f t="shared" si="8"/>
        <v>0</v>
      </c>
      <c r="BJ142" s="13" t="s">
        <v>87</v>
      </c>
      <c r="BK142" s="142">
        <f t="shared" si="9"/>
        <v>0</v>
      </c>
      <c r="BL142" s="13" t="s">
        <v>208</v>
      </c>
      <c r="BM142" s="141" t="s">
        <v>681</v>
      </c>
    </row>
    <row r="143" spans="2:65" s="1" customFormat="1" ht="37.9" customHeight="1">
      <c r="B143" s="28"/>
      <c r="C143" s="129" t="s">
        <v>188</v>
      </c>
      <c r="D143" s="129" t="s">
        <v>144</v>
      </c>
      <c r="E143" s="130" t="s">
        <v>682</v>
      </c>
      <c r="F143" s="131" t="s">
        <v>683</v>
      </c>
      <c r="G143" s="132" t="s">
        <v>181</v>
      </c>
      <c r="H143" s="133">
        <v>6.0000000000000001E-3</v>
      </c>
      <c r="I143" s="134"/>
      <c r="J143" s="135">
        <f t="shared" si="0"/>
        <v>0</v>
      </c>
      <c r="K143" s="136"/>
      <c r="L143" s="28"/>
      <c r="M143" s="137" t="s">
        <v>1</v>
      </c>
      <c r="N143" s="138" t="s">
        <v>44</v>
      </c>
      <c r="P143" s="139">
        <f t="shared" si="1"/>
        <v>0</v>
      </c>
      <c r="Q143" s="139">
        <v>0</v>
      </c>
      <c r="R143" s="139">
        <f t="shared" si="2"/>
        <v>0</v>
      </c>
      <c r="S143" s="139">
        <v>0</v>
      </c>
      <c r="T143" s="140">
        <f t="shared" si="3"/>
        <v>0</v>
      </c>
      <c r="AR143" s="141" t="s">
        <v>208</v>
      </c>
      <c r="AT143" s="141" t="s">
        <v>144</v>
      </c>
      <c r="AU143" s="141" t="s">
        <v>89</v>
      </c>
      <c r="AY143" s="13" t="s">
        <v>142</v>
      </c>
      <c r="BE143" s="142">
        <f t="shared" si="4"/>
        <v>0</v>
      </c>
      <c r="BF143" s="142">
        <f t="shared" si="5"/>
        <v>0</v>
      </c>
      <c r="BG143" s="142">
        <f t="shared" si="6"/>
        <v>0</v>
      </c>
      <c r="BH143" s="142">
        <f t="shared" si="7"/>
        <v>0</v>
      </c>
      <c r="BI143" s="142">
        <f t="shared" si="8"/>
        <v>0</v>
      </c>
      <c r="BJ143" s="13" t="s">
        <v>87</v>
      </c>
      <c r="BK143" s="142">
        <f t="shared" si="9"/>
        <v>0</v>
      </c>
      <c r="BL143" s="13" t="s">
        <v>208</v>
      </c>
      <c r="BM143" s="141" t="s">
        <v>684</v>
      </c>
    </row>
    <row r="144" spans="2:65" s="1" customFormat="1" ht="44.25" customHeight="1">
      <c r="B144" s="28"/>
      <c r="C144" s="129" t="s">
        <v>192</v>
      </c>
      <c r="D144" s="129" t="s">
        <v>144</v>
      </c>
      <c r="E144" s="130" t="s">
        <v>685</v>
      </c>
      <c r="F144" s="131" t="s">
        <v>686</v>
      </c>
      <c r="G144" s="132" t="s">
        <v>181</v>
      </c>
      <c r="H144" s="133">
        <v>8.9999999999999993E-3</v>
      </c>
      <c r="I144" s="134"/>
      <c r="J144" s="135">
        <f t="shared" si="0"/>
        <v>0</v>
      </c>
      <c r="K144" s="136"/>
      <c r="L144" s="28"/>
      <c r="M144" s="137" t="s">
        <v>1</v>
      </c>
      <c r="N144" s="138" t="s">
        <v>44</v>
      </c>
      <c r="P144" s="139">
        <f t="shared" si="1"/>
        <v>0</v>
      </c>
      <c r="Q144" s="139">
        <v>0</v>
      </c>
      <c r="R144" s="139">
        <f t="shared" si="2"/>
        <v>0</v>
      </c>
      <c r="S144" s="139">
        <v>0</v>
      </c>
      <c r="T144" s="140">
        <f t="shared" si="3"/>
        <v>0</v>
      </c>
      <c r="AR144" s="141" t="s">
        <v>208</v>
      </c>
      <c r="AT144" s="141" t="s">
        <v>144</v>
      </c>
      <c r="AU144" s="141" t="s">
        <v>89</v>
      </c>
      <c r="AY144" s="13" t="s">
        <v>142</v>
      </c>
      <c r="BE144" s="142">
        <f t="shared" si="4"/>
        <v>0</v>
      </c>
      <c r="BF144" s="142">
        <f t="shared" si="5"/>
        <v>0</v>
      </c>
      <c r="BG144" s="142">
        <f t="shared" si="6"/>
        <v>0</v>
      </c>
      <c r="BH144" s="142">
        <f t="shared" si="7"/>
        <v>0</v>
      </c>
      <c r="BI144" s="142">
        <f t="shared" si="8"/>
        <v>0</v>
      </c>
      <c r="BJ144" s="13" t="s">
        <v>87</v>
      </c>
      <c r="BK144" s="142">
        <f t="shared" si="9"/>
        <v>0</v>
      </c>
      <c r="BL144" s="13" t="s">
        <v>208</v>
      </c>
      <c r="BM144" s="141" t="s">
        <v>687</v>
      </c>
    </row>
    <row r="145" spans="2:65" s="11" customFormat="1" ht="22.9" customHeight="1">
      <c r="B145" s="117"/>
      <c r="D145" s="118" t="s">
        <v>78</v>
      </c>
      <c r="E145" s="127" t="s">
        <v>688</v>
      </c>
      <c r="F145" s="127" t="s">
        <v>689</v>
      </c>
      <c r="I145" s="120"/>
      <c r="J145" s="128">
        <f>BK145</f>
        <v>0</v>
      </c>
      <c r="L145" s="117"/>
      <c r="M145" s="122"/>
      <c r="P145" s="123">
        <f>SUM(P146:P147)</f>
        <v>0</v>
      </c>
      <c r="R145" s="123">
        <f>SUM(R146:R147)</f>
        <v>1.331878E-4</v>
      </c>
      <c r="T145" s="124">
        <f>SUM(T146:T147)</f>
        <v>4.4999999999999999E-4</v>
      </c>
      <c r="AR145" s="118" t="s">
        <v>89</v>
      </c>
      <c r="AT145" s="125" t="s">
        <v>78</v>
      </c>
      <c r="AU145" s="125" t="s">
        <v>87</v>
      </c>
      <c r="AY145" s="118" t="s">
        <v>142</v>
      </c>
      <c r="BK145" s="126">
        <f>SUM(BK146:BK147)</f>
        <v>0</v>
      </c>
    </row>
    <row r="146" spans="2:65" s="1" customFormat="1" ht="24.2" customHeight="1">
      <c r="B146" s="28"/>
      <c r="C146" s="129" t="s">
        <v>197</v>
      </c>
      <c r="D146" s="129" t="s">
        <v>144</v>
      </c>
      <c r="E146" s="130" t="s">
        <v>690</v>
      </c>
      <c r="F146" s="131" t="s">
        <v>691</v>
      </c>
      <c r="G146" s="132" t="s">
        <v>508</v>
      </c>
      <c r="H146" s="133">
        <v>1</v>
      </c>
      <c r="I146" s="134"/>
      <c r="J146" s="135">
        <f>ROUND(I146*H146,2)</f>
        <v>0</v>
      </c>
      <c r="K146" s="136"/>
      <c r="L146" s="28"/>
      <c r="M146" s="137" t="s">
        <v>1</v>
      </c>
      <c r="N146" s="138" t="s">
        <v>44</v>
      </c>
      <c r="P146" s="139">
        <f>O146*H146</f>
        <v>0</v>
      </c>
      <c r="Q146" s="139">
        <v>4.18E-5</v>
      </c>
      <c r="R146" s="139">
        <f>Q146*H146</f>
        <v>4.18E-5</v>
      </c>
      <c r="S146" s="139">
        <v>4.4999999999999999E-4</v>
      </c>
      <c r="T146" s="140">
        <f>S146*H146</f>
        <v>4.4999999999999999E-4</v>
      </c>
      <c r="AR146" s="141" t="s">
        <v>208</v>
      </c>
      <c r="AT146" s="141" t="s">
        <v>144</v>
      </c>
      <c r="AU146" s="141" t="s">
        <v>89</v>
      </c>
      <c r="AY146" s="13" t="s">
        <v>142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3" t="s">
        <v>87</v>
      </c>
      <c r="BK146" s="142">
        <f>ROUND(I146*H146,2)</f>
        <v>0</v>
      </c>
      <c r="BL146" s="13" t="s">
        <v>208</v>
      </c>
      <c r="BM146" s="141" t="s">
        <v>692</v>
      </c>
    </row>
    <row r="147" spans="2:65" s="1" customFormat="1" ht="21.75" customHeight="1">
      <c r="B147" s="28"/>
      <c r="C147" s="129" t="s">
        <v>201</v>
      </c>
      <c r="D147" s="129" t="s">
        <v>144</v>
      </c>
      <c r="E147" s="130" t="s">
        <v>693</v>
      </c>
      <c r="F147" s="131" t="s">
        <v>694</v>
      </c>
      <c r="G147" s="132" t="s">
        <v>508</v>
      </c>
      <c r="H147" s="133">
        <v>1</v>
      </c>
      <c r="I147" s="134"/>
      <c r="J147" s="135">
        <f>ROUND(I147*H147,2)</f>
        <v>0</v>
      </c>
      <c r="K147" s="136"/>
      <c r="L147" s="28"/>
      <c r="M147" s="137" t="s">
        <v>1</v>
      </c>
      <c r="N147" s="138" t="s">
        <v>44</v>
      </c>
      <c r="P147" s="139">
        <f>O147*H147</f>
        <v>0</v>
      </c>
      <c r="Q147" s="139">
        <v>9.1387799999999999E-5</v>
      </c>
      <c r="R147" s="139">
        <f>Q147*H147</f>
        <v>9.1387799999999999E-5</v>
      </c>
      <c r="S147" s="139">
        <v>0</v>
      </c>
      <c r="T147" s="140">
        <f>S147*H147</f>
        <v>0</v>
      </c>
      <c r="AR147" s="141" t="s">
        <v>208</v>
      </c>
      <c r="AT147" s="141" t="s">
        <v>144</v>
      </c>
      <c r="AU147" s="141" t="s">
        <v>89</v>
      </c>
      <c r="AY147" s="13" t="s">
        <v>142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3" t="s">
        <v>87</v>
      </c>
      <c r="BK147" s="142">
        <f>ROUND(I147*H147,2)</f>
        <v>0</v>
      </c>
      <c r="BL147" s="13" t="s">
        <v>208</v>
      </c>
      <c r="BM147" s="141" t="s">
        <v>695</v>
      </c>
    </row>
    <row r="148" spans="2:65" s="11" customFormat="1" ht="22.9" customHeight="1">
      <c r="B148" s="117"/>
      <c r="D148" s="118" t="s">
        <v>78</v>
      </c>
      <c r="E148" s="127" t="s">
        <v>696</v>
      </c>
      <c r="F148" s="127" t="s">
        <v>697</v>
      </c>
      <c r="I148" s="120"/>
      <c r="J148" s="128">
        <f>BK148</f>
        <v>0</v>
      </c>
      <c r="L148" s="117"/>
      <c r="M148" s="122"/>
      <c r="P148" s="123">
        <f>SUM(P149:P153)</f>
        <v>0</v>
      </c>
      <c r="R148" s="123">
        <f>SUM(R149:R153)</f>
        <v>4.8000000000000001E-5</v>
      </c>
      <c r="T148" s="124">
        <f>SUM(T149:T153)</f>
        <v>2.3259999999999999E-2</v>
      </c>
      <c r="AR148" s="118" t="s">
        <v>89</v>
      </c>
      <c r="AT148" s="125" t="s">
        <v>78</v>
      </c>
      <c r="AU148" s="125" t="s">
        <v>87</v>
      </c>
      <c r="AY148" s="118" t="s">
        <v>142</v>
      </c>
      <c r="BK148" s="126">
        <f>SUM(BK149:BK153)</f>
        <v>0</v>
      </c>
    </row>
    <row r="149" spans="2:65" s="1" customFormat="1" ht="24.2" customHeight="1">
      <c r="B149" s="28"/>
      <c r="C149" s="129" t="s">
        <v>8</v>
      </c>
      <c r="D149" s="129" t="s">
        <v>144</v>
      </c>
      <c r="E149" s="130" t="s">
        <v>698</v>
      </c>
      <c r="F149" s="131" t="s">
        <v>699</v>
      </c>
      <c r="G149" s="132" t="s">
        <v>508</v>
      </c>
      <c r="H149" s="133">
        <v>6</v>
      </c>
      <c r="I149" s="134"/>
      <c r="J149" s="135">
        <f>ROUND(I149*H149,2)</f>
        <v>0</v>
      </c>
      <c r="K149" s="136"/>
      <c r="L149" s="28"/>
      <c r="M149" s="137" t="s">
        <v>1</v>
      </c>
      <c r="N149" s="138" t="s">
        <v>44</v>
      </c>
      <c r="P149" s="139">
        <f>O149*H149</f>
        <v>0</v>
      </c>
      <c r="Q149" s="139">
        <v>0</v>
      </c>
      <c r="R149" s="139">
        <f>Q149*H149</f>
        <v>0</v>
      </c>
      <c r="S149" s="139">
        <v>0</v>
      </c>
      <c r="T149" s="140">
        <f>S149*H149</f>
        <v>0</v>
      </c>
      <c r="AR149" s="141" t="s">
        <v>208</v>
      </c>
      <c r="AT149" s="141" t="s">
        <v>144</v>
      </c>
      <c r="AU149" s="141" t="s">
        <v>89</v>
      </c>
      <c r="AY149" s="13" t="s">
        <v>142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3" t="s">
        <v>87</v>
      </c>
      <c r="BK149" s="142">
        <f>ROUND(I149*H149,2)</f>
        <v>0</v>
      </c>
      <c r="BL149" s="13" t="s">
        <v>208</v>
      </c>
      <c r="BM149" s="141" t="s">
        <v>700</v>
      </c>
    </row>
    <row r="150" spans="2:65" s="1" customFormat="1" ht="33" customHeight="1">
      <c r="B150" s="28"/>
      <c r="C150" s="129" t="s">
        <v>208</v>
      </c>
      <c r="D150" s="129" t="s">
        <v>144</v>
      </c>
      <c r="E150" s="130" t="s">
        <v>701</v>
      </c>
      <c r="F150" s="131" t="s">
        <v>702</v>
      </c>
      <c r="G150" s="132" t="s">
        <v>508</v>
      </c>
      <c r="H150" s="133">
        <v>1</v>
      </c>
      <c r="I150" s="134"/>
      <c r="J150" s="135">
        <f>ROUND(I150*H150,2)</f>
        <v>0</v>
      </c>
      <c r="K150" s="136"/>
      <c r="L150" s="28"/>
      <c r="M150" s="137" t="s">
        <v>1</v>
      </c>
      <c r="N150" s="138" t="s">
        <v>44</v>
      </c>
      <c r="P150" s="139">
        <f>O150*H150</f>
        <v>0</v>
      </c>
      <c r="Q150" s="139">
        <v>4.8000000000000001E-5</v>
      </c>
      <c r="R150" s="139">
        <f>Q150*H150</f>
        <v>4.8000000000000001E-5</v>
      </c>
      <c r="S150" s="139">
        <v>2.3259999999999999E-2</v>
      </c>
      <c r="T150" s="140">
        <f>S150*H150</f>
        <v>2.3259999999999999E-2</v>
      </c>
      <c r="AR150" s="141" t="s">
        <v>208</v>
      </c>
      <c r="AT150" s="141" t="s">
        <v>144</v>
      </c>
      <c r="AU150" s="141" t="s">
        <v>89</v>
      </c>
      <c r="AY150" s="13" t="s">
        <v>142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3" t="s">
        <v>87</v>
      </c>
      <c r="BK150" s="142">
        <f>ROUND(I150*H150,2)</f>
        <v>0</v>
      </c>
      <c r="BL150" s="13" t="s">
        <v>208</v>
      </c>
      <c r="BM150" s="141" t="s">
        <v>703</v>
      </c>
    </row>
    <row r="151" spans="2:65" s="1" customFormat="1" ht="16.5" customHeight="1">
      <c r="B151" s="28"/>
      <c r="C151" s="129" t="s">
        <v>212</v>
      </c>
      <c r="D151" s="129" t="s">
        <v>144</v>
      </c>
      <c r="E151" s="130" t="s">
        <v>704</v>
      </c>
      <c r="F151" s="131" t="s">
        <v>705</v>
      </c>
      <c r="G151" s="132" t="s">
        <v>305</v>
      </c>
      <c r="H151" s="133">
        <v>1</v>
      </c>
      <c r="I151" s="134"/>
      <c r="J151" s="135">
        <f>ROUND(I151*H151,2)</f>
        <v>0</v>
      </c>
      <c r="K151" s="136"/>
      <c r="L151" s="28"/>
      <c r="M151" s="137" t="s">
        <v>1</v>
      </c>
      <c r="N151" s="138" t="s">
        <v>44</v>
      </c>
      <c r="P151" s="139">
        <f>O151*H151</f>
        <v>0</v>
      </c>
      <c r="Q151" s="139">
        <v>0</v>
      </c>
      <c r="R151" s="139">
        <f>Q151*H151</f>
        <v>0</v>
      </c>
      <c r="S151" s="139">
        <v>0</v>
      </c>
      <c r="T151" s="140">
        <f>S151*H151</f>
        <v>0</v>
      </c>
      <c r="AR151" s="141" t="s">
        <v>208</v>
      </c>
      <c r="AT151" s="141" t="s">
        <v>144</v>
      </c>
      <c r="AU151" s="141" t="s">
        <v>89</v>
      </c>
      <c r="AY151" s="13" t="s">
        <v>142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3" t="s">
        <v>87</v>
      </c>
      <c r="BK151" s="142">
        <f>ROUND(I151*H151,2)</f>
        <v>0</v>
      </c>
      <c r="BL151" s="13" t="s">
        <v>208</v>
      </c>
      <c r="BM151" s="141" t="s">
        <v>706</v>
      </c>
    </row>
    <row r="152" spans="2:65" s="1" customFormat="1" ht="16.5" customHeight="1">
      <c r="B152" s="28"/>
      <c r="C152" s="129" t="s">
        <v>218</v>
      </c>
      <c r="D152" s="129" t="s">
        <v>144</v>
      </c>
      <c r="E152" s="130" t="s">
        <v>707</v>
      </c>
      <c r="F152" s="131" t="s">
        <v>708</v>
      </c>
      <c r="G152" s="132" t="s">
        <v>305</v>
      </c>
      <c r="H152" s="133">
        <v>1</v>
      </c>
      <c r="I152" s="134"/>
      <c r="J152" s="135">
        <f>ROUND(I152*H152,2)</f>
        <v>0</v>
      </c>
      <c r="K152" s="136"/>
      <c r="L152" s="28"/>
      <c r="M152" s="137" t="s">
        <v>1</v>
      </c>
      <c r="N152" s="138" t="s">
        <v>44</v>
      </c>
      <c r="P152" s="139">
        <f>O152*H152</f>
        <v>0</v>
      </c>
      <c r="Q152" s="139">
        <v>0</v>
      </c>
      <c r="R152" s="139">
        <f>Q152*H152</f>
        <v>0</v>
      </c>
      <c r="S152" s="139">
        <v>0</v>
      </c>
      <c r="T152" s="140">
        <f>S152*H152</f>
        <v>0</v>
      </c>
      <c r="AR152" s="141" t="s">
        <v>208</v>
      </c>
      <c r="AT152" s="141" t="s">
        <v>144</v>
      </c>
      <c r="AU152" s="141" t="s">
        <v>89</v>
      </c>
      <c r="AY152" s="13" t="s">
        <v>142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3" t="s">
        <v>87</v>
      </c>
      <c r="BK152" s="142">
        <f>ROUND(I152*H152,2)</f>
        <v>0</v>
      </c>
      <c r="BL152" s="13" t="s">
        <v>208</v>
      </c>
      <c r="BM152" s="141" t="s">
        <v>709</v>
      </c>
    </row>
    <row r="153" spans="2:65" s="1" customFormat="1" ht="37.9" customHeight="1">
      <c r="B153" s="28"/>
      <c r="C153" s="129" t="s">
        <v>222</v>
      </c>
      <c r="D153" s="129" t="s">
        <v>144</v>
      </c>
      <c r="E153" s="130" t="s">
        <v>710</v>
      </c>
      <c r="F153" s="131" t="s">
        <v>711</v>
      </c>
      <c r="G153" s="132" t="s">
        <v>181</v>
      </c>
      <c r="H153" s="133">
        <v>2.3E-2</v>
      </c>
      <c r="I153" s="134"/>
      <c r="J153" s="135">
        <f>ROUND(I153*H153,2)</f>
        <v>0</v>
      </c>
      <c r="K153" s="136"/>
      <c r="L153" s="28"/>
      <c r="M153" s="154" t="s">
        <v>1</v>
      </c>
      <c r="N153" s="155" t="s">
        <v>44</v>
      </c>
      <c r="O153" s="156"/>
      <c r="P153" s="157">
        <f>O153*H153</f>
        <v>0</v>
      </c>
      <c r="Q153" s="157">
        <v>0</v>
      </c>
      <c r="R153" s="157">
        <f>Q153*H153</f>
        <v>0</v>
      </c>
      <c r="S153" s="157">
        <v>0</v>
      </c>
      <c r="T153" s="158">
        <f>S153*H153</f>
        <v>0</v>
      </c>
      <c r="AR153" s="141" t="s">
        <v>208</v>
      </c>
      <c r="AT153" s="141" t="s">
        <v>144</v>
      </c>
      <c r="AU153" s="141" t="s">
        <v>89</v>
      </c>
      <c r="AY153" s="13" t="s">
        <v>142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3" t="s">
        <v>87</v>
      </c>
      <c r="BK153" s="142">
        <f>ROUND(I153*H153,2)</f>
        <v>0</v>
      </c>
      <c r="BL153" s="13" t="s">
        <v>208</v>
      </c>
      <c r="BM153" s="141" t="s">
        <v>712</v>
      </c>
    </row>
    <row r="154" spans="2:65" s="1" customFormat="1" ht="6.95" customHeight="1">
      <c r="B154" s="40"/>
      <c r="C154" s="41"/>
      <c r="D154" s="41"/>
      <c r="E154" s="41"/>
      <c r="F154" s="41"/>
      <c r="G154" s="41"/>
      <c r="H154" s="41"/>
      <c r="I154" s="41"/>
      <c r="J154" s="41"/>
      <c r="K154" s="41"/>
      <c r="L154" s="28"/>
    </row>
  </sheetData>
  <sheetProtection algorithmName="SHA-512" hashValue="nHs7fCdUK5HvGUoQ9fIMJO7b6Nhoqe6xMOnbsWecve+HuDFqSbgVus6hrEmuAyHn/y9eNe5gr+Q6TArQe1CdbQ==" saltValue="wd0PGhGFinpUcRnsKYfEtAfj6AP7eUa8ytSrqIYvnz/YCWgpxobwZ8Aj7QYOkRMrV+VpIVNjl6kWnO97H33PMA==" spinCount="100000" sheet="1" objects="1" scenarios="1" formatColumns="0" formatRows="0" autoFilter="0"/>
  <autoFilter ref="C124:K153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2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95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89</v>
      </c>
    </row>
    <row r="4" spans="2:46" ht="24.95" customHeight="1">
      <c r="B4" s="16"/>
      <c r="D4" s="17" t="s">
        <v>99</v>
      </c>
      <c r="L4" s="16"/>
      <c r="M4" s="84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197" t="str">
        <f>'Rekapitulace stavby'!K6</f>
        <v>MK Ostrov, Palác princů-oranžerie, vybudování vstupu z parku</v>
      </c>
      <c r="F7" s="198"/>
      <c r="G7" s="198"/>
      <c r="H7" s="198"/>
      <c r="L7" s="16"/>
    </row>
    <row r="8" spans="2:46" s="1" customFormat="1" ht="12" customHeight="1">
      <c r="B8" s="28"/>
      <c r="D8" s="23" t="s">
        <v>100</v>
      </c>
      <c r="L8" s="28"/>
    </row>
    <row r="9" spans="2:46" s="1" customFormat="1" ht="16.5" customHeight="1">
      <c r="B9" s="28"/>
      <c r="E9" s="159" t="s">
        <v>713</v>
      </c>
      <c r="F9" s="199"/>
      <c r="G9" s="199"/>
      <c r="H9" s="199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>
        <f>'Rekapitulace stavby'!AN8</f>
        <v>0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">
        <v>25</v>
      </c>
      <c r="L14" s="28"/>
    </row>
    <row r="15" spans="2:46" s="1" customFormat="1" ht="18" customHeight="1">
      <c r="B15" s="28"/>
      <c r="E15" s="21" t="s">
        <v>26</v>
      </c>
      <c r="I15" s="23" t="s">
        <v>27</v>
      </c>
      <c r="J15" s="21" t="s">
        <v>28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29</v>
      </c>
      <c r="I17" s="23" t="s">
        <v>24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200" t="str">
        <f>'Rekapitulace stavby'!E14</f>
        <v>Vyplň údaj</v>
      </c>
      <c r="F18" s="181"/>
      <c r="G18" s="181"/>
      <c r="H18" s="181"/>
      <c r="I18" s="23" t="s">
        <v>27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31</v>
      </c>
      <c r="I20" s="23" t="s">
        <v>24</v>
      </c>
      <c r="J20" s="21" t="s">
        <v>32</v>
      </c>
      <c r="L20" s="28"/>
    </row>
    <row r="21" spans="2:12" s="1" customFormat="1" ht="18" customHeight="1">
      <c r="B21" s="28"/>
      <c r="E21" s="21" t="s">
        <v>33</v>
      </c>
      <c r="I21" s="23" t="s">
        <v>27</v>
      </c>
      <c r="J21" s="21" t="s">
        <v>34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36</v>
      </c>
      <c r="I23" s="23" t="s">
        <v>24</v>
      </c>
      <c r="J23" s="21" t="s">
        <v>1</v>
      </c>
      <c r="L23" s="28"/>
    </row>
    <row r="24" spans="2:12" s="1" customFormat="1" ht="18" customHeight="1">
      <c r="B24" s="28"/>
      <c r="E24" s="21" t="s">
        <v>37</v>
      </c>
      <c r="I24" s="23" t="s">
        <v>27</v>
      </c>
      <c r="J24" s="21" t="s">
        <v>1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38</v>
      </c>
      <c r="L26" s="28"/>
    </row>
    <row r="27" spans="2:12" s="7" customFormat="1" ht="16.5" customHeight="1">
      <c r="B27" s="85"/>
      <c r="E27" s="186" t="s">
        <v>1</v>
      </c>
      <c r="F27" s="186"/>
      <c r="G27" s="186"/>
      <c r="H27" s="186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39</v>
      </c>
      <c r="J30" s="62">
        <f>ROUND(J118,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41</v>
      </c>
      <c r="I32" s="31" t="s">
        <v>40</v>
      </c>
      <c r="J32" s="31" t="s">
        <v>42</v>
      </c>
      <c r="L32" s="28"/>
    </row>
    <row r="33" spans="2:12" s="1" customFormat="1" ht="14.45" customHeight="1">
      <c r="B33" s="28"/>
      <c r="D33" s="51" t="s">
        <v>43</v>
      </c>
      <c r="E33" s="23" t="s">
        <v>44</v>
      </c>
      <c r="F33" s="87">
        <f>ROUND((SUM(BE118:BE121)),  2)</f>
        <v>0</v>
      </c>
      <c r="I33" s="88">
        <v>0.21</v>
      </c>
      <c r="J33" s="87">
        <f>ROUND(((SUM(BE118:BE121))*I33),  2)</f>
        <v>0</v>
      </c>
      <c r="L33" s="28"/>
    </row>
    <row r="34" spans="2:12" s="1" customFormat="1" ht="14.45" customHeight="1">
      <c r="B34" s="28"/>
      <c r="E34" s="23" t="s">
        <v>45</v>
      </c>
      <c r="F34" s="87">
        <f>ROUND((SUM(BF118:BF121)),  2)</f>
        <v>0</v>
      </c>
      <c r="I34" s="88">
        <v>0.15</v>
      </c>
      <c r="J34" s="87">
        <f>ROUND(((SUM(BF118:BF121))*I34),  2)</f>
        <v>0</v>
      </c>
      <c r="L34" s="28"/>
    </row>
    <row r="35" spans="2:12" s="1" customFormat="1" ht="14.45" hidden="1" customHeight="1">
      <c r="B35" s="28"/>
      <c r="E35" s="23" t="s">
        <v>46</v>
      </c>
      <c r="F35" s="87">
        <f>ROUND((SUM(BG118:BG121)),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3" t="s">
        <v>47</v>
      </c>
      <c r="F36" s="87">
        <f>ROUND((SUM(BH118:BH121)),  2)</f>
        <v>0</v>
      </c>
      <c r="I36" s="88">
        <v>0.15</v>
      </c>
      <c r="J36" s="87">
        <f>0</f>
        <v>0</v>
      </c>
      <c r="L36" s="28"/>
    </row>
    <row r="37" spans="2:12" s="1" customFormat="1" ht="14.45" hidden="1" customHeight="1">
      <c r="B37" s="28"/>
      <c r="E37" s="23" t="s">
        <v>48</v>
      </c>
      <c r="F37" s="87">
        <f>ROUND((SUM(BI118:BI121)),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49</v>
      </c>
      <c r="E39" s="53"/>
      <c r="F39" s="53"/>
      <c r="G39" s="91" t="s">
        <v>50</v>
      </c>
      <c r="H39" s="92" t="s">
        <v>51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52</v>
      </c>
      <c r="E50" s="38"/>
      <c r="F50" s="38"/>
      <c r="G50" s="37" t="s">
        <v>53</v>
      </c>
      <c r="H50" s="38"/>
      <c r="I50" s="38"/>
      <c r="J50" s="38"/>
      <c r="K50" s="38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39" t="s">
        <v>54</v>
      </c>
      <c r="E61" s="30"/>
      <c r="F61" s="95" t="s">
        <v>55</v>
      </c>
      <c r="G61" s="39" t="s">
        <v>54</v>
      </c>
      <c r="H61" s="30"/>
      <c r="I61" s="30"/>
      <c r="J61" s="96" t="s">
        <v>55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37" t="s">
        <v>56</v>
      </c>
      <c r="E65" s="38"/>
      <c r="F65" s="38"/>
      <c r="G65" s="37" t="s">
        <v>57</v>
      </c>
      <c r="H65" s="38"/>
      <c r="I65" s="38"/>
      <c r="J65" s="38"/>
      <c r="K65" s="38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39" t="s">
        <v>54</v>
      </c>
      <c r="E76" s="30"/>
      <c r="F76" s="95" t="s">
        <v>55</v>
      </c>
      <c r="G76" s="39" t="s">
        <v>54</v>
      </c>
      <c r="H76" s="30"/>
      <c r="I76" s="30"/>
      <c r="J76" s="96" t="s">
        <v>55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102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197" t="str">
        <f>E7</f>
        <v>MK Ostrov, Palác princů-oranžerie, vybudování vstupu z parku</v>
      </c>
      <c r="F85" s="198"/>
      <c r="G85" s="198"/>
      <c r="H85" s="198"/>
      <c r="L85" s="28"/>
    </row>
    <row r="86" spans="2:47" s="1" customFormat="1" ht="12" customHeight="1">
      <c r="B86" s="28"/>
      <c r="C86" s="23" t="s">
        <v>100</v>
      </c>
      <c r="L86" s="28"/>
    </row>
    <row r="87" spans="2:47" s="1" customFormat="1" ht="16.5" customHeight="1">
      <c r="B87" s="28"/>
      <c r="E87" s="159" t="str">
        <f>E9</f>
        <v>2019-10-03 - Silnoproudá a slaboproudá elektrotechnika</v>
      </c>
      <c r="F87" s="199"/>
      <c r="G87" s="199"/>
      <c r="H87" s="199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>Ostrov</v>
      </c>
      <c r="I89" s="23" t="s">
        <v>22</v>
      </c>
      <c r="J89" s="48">
        <f>IF(J12="","",J12)</f>
        <v>0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23</v>
      </c>
      <c r="F91" s="21" t="str">
        <f>E15</f>
        <v>Město Ostrov</v>
      </c>
      <c r="I91" s="23" t="s">
        <v>31</v>
      </c>
      <c r="J91" s="26" t="str">
        <f>E21</f>
        <v>JURICA a.s.</v>
      </c>
      <c r="L91" s="28"/>
    </row>
    <row r="92" spans="2:47" s="1" customFormat="1" ht="25.7" customHeight="1">
      <c r="B92" s="28"/>
      <c r="C92" s="23" t="s">
        <v>29</v>
      </c>
      <c r="F92" s="21" t="str">
        <f>IF(E18="","",E18)</f>
        <v>Vyplň údaj</v>
      </c>
      <c r="I92" s="23" t="s">
        <v>36</v>
      </c>
      <c r="J92" s="26" t="str">
        <f>E24</f>
        <v>Ing. Irena Pečimúthová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103</v>
      </c>
      <c r="D94" s="89"/>
      <c r="E94" s="89"/>
      <c r="F94" s="89"/>
      <c r="G94" s="89"/>
      <c r="H94" s="89"/>
      <c r="I94" s="89"/>
      <c r="J94" s="98" t="s">
        <v>104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105</v>
      </c>
      <c r="J96" s="62">
        <f>J118</f>
        <v>0</v>
      </c>
      <c r="L96" s="28"/>
      <c r="AU96" s="13" t="s">
        <v>106</v>
      </c>
    </row>
    <row r="97" spans="2:12" s="8" customFormat="1" ht="24.95" customHeight="1">
      <c r="B97" s="100"/>
      <c r="D97" s="101" t="s">
        <v>115</v>
      </c>
      <c r="E97" s="102"/>
      <c r="F97" s="102"/>
      <c r="G97" s="102"/>
      <c r="H97" s="102"/>
      <c r="I97" s="102"/>
      <c r="J97" s="103">
        <f>J119</f>
        <v>0</v>
      </c>
      <c r="L97" s="100"/>
    </row>
    <row r="98" spans="2:12" s="9" customFormat="1" ht="19.899999999999999" customHeight="1">
      <c r="B98" s="104"/>
      <c r="D98" s="105" t="s">
        <v>714</v>
      </c>
      <c r="E98" s="106"/>
      <c r="F98" s="106"/>
      <c r="G98" s="106"/>
      <c r="H98" s="106"/>
      <c r="I98" s="106"/>
      <c r="J98" s="107">
        <f>J120</f>
        <v>0</v>
      </c>
      <c r="L98" s="104"/>
    </row>
    <row r="99" spans="2:12" s="1" customFormat="1" ht="21.75" customHeight="1">
      <c r="B99" s="28"/>
      <c r="L99" s="28"/>
    </row>
    <row r="100" spans="2:12" s="1" customFormat="1" ht="6.95" customHeight="1"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28"/>
    </row>
    <row r="104" spans="2:12" s="1" customFormat="1" ht="6.95" customHeight="1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28"/>
    </row>
    <row r="105" spans="2:12" s="1" customFormat="1" ht="24.95" customHeight="1">
      <c r="B105" s="28"/>
      <c r="C105" s="17" t="s">
        <v>127</v>
      </c>
      <c r="L105" s="28"/>
    </row>
    <row r="106" spans="2:12" s="1" customFormat="1" ht="6.95" customHeight="1">
      <c r="B106" s="28"/>
      <c r="L106" s="28"/>
    </row>
    <row r="107" spans="2:12" s="1" customFormat="1" ht="12" customHeight="1">
      <c r="B107" s="28"/>
      <c r="C107" s="23" t="s">
        <v>16</v>
      </c>
      <c r="L107" s="28"/>
    </row>
    <row r="108" spans="2:12" s="1" customFormat="1" ht="16.5" customHeight="1">
      <c r="B108" s="28"/>
      <c r="E108" s="197" t="str">
        <f>E7</f>
        <v>MK Ostrov, Palác princů-oranžerie, vybudování vstupu z parku</v>
      </c>
      <c r="F108" s="198"/>
      <c r="G108" s="198"/>
      <c r="H108" s="198"/>
      <c r="L108" s="28"/>
    </row>
    <row r="109" spans="2:12" s="1" customFormat="1" ht="12" customHeight="1">
      <c r="B109" s="28"/>
      <c r="C109" s="23" t="s">
        <v>100</v>
      </c>
      <c r="L109" s="28"/>
    </row>
    <row r="110" spans="2:12" s="1" customFormat="1" ht="16.5" customHeight="1">
      <c r="B110" s="28"/>
      <c r="E110" s="159" t="str">
        <f>E9</f>
        <v>2019-10-03 - Silnoproudá a slaboproudá elektrotechnika</v>
      </c>
      <c r="F110" s="199"/>
      <c r="G110" s="199"/>
      <c r="H110" s="199"/>
      <c r="L110" s="28"/>
    </row>
    <row r="111" spans="2:12" s="1" customFormat="1" ht="6.95" customHeight="1">
      <c r="B111" s="28"/>
      <c r="L111" s="28"/>
    </row>
    <row r="112" spans="2:12" s="1" customFormat="1" ht="12" customHeight="1">
      <c r="B112" s="28"/>
      <c r="C112" s="23" t="s">
        <v>20</v>
      </c>
      <c r="F112" s="21" t="str">
        <f>F12</f>
        <v>Ostrov</v>
      </c>
      <c r="I112" s="23" t="s">
        <v>22</v>
      </c>
      <c r="J112" s="48">
        <f>IF(J12="","",J12)</f>
        <v>0</v>
      </c>
      <c r="L112" s="28"/>
    </row>
    <row r="113" spans="2:65" s="1" customFormat="1" ht="6.95" customHeight="1">
      <c r="B113" s="28"/>
      <c r="L113" s="28"/>
    </row>
    <row r="114" spans="2:65" s="1" customFormat="1" ht="15.2" customHeight="1">
      <c r="B114" s="28"/>
      <c r="C114" s="23" t="s">
        <v>23</v>
      </c>
      <c r="F114" s="21" t="str">
        <f>E15</f>
        <v>Město Ostrov</v>
      </c>
      <c r="I114" s="23" t="s">
        <v>31</v>
      </c>
      <c r="J114" s="26" t="str">
        <f>E21</f>
        <v>JURICA a.s.</v>
      </c>
      <c r="L114" s="28"/>
    </row>
    <row r="115" spans="2:65" s="1" customFormat="1" ht="25.7" customHeight="1">
      <c r="B115" s="28"/>
      <c r="C115" s="23" t="s">
        <v>29</v>
      </c>
      <c r="F115" s="21" t="str">
        <f>IF(E18="","",E18)</f>
        <v>Vyplň údaj</v>
      </c>
      <c r="I115" s="23" t="s">
        <v>36</v>
      </c>
      <c r="J115" s="26" t="str">
        <f>E24</f>
        <v>Ing. Irena Pečimúthová</v>
      </c>
      <c r="L115" s="28"/>
    </row>
    <row r="116" spans="2:65" s="1" customFormat="1" ht="10.35" customHeight="1">
      <c r="B116" s="28"/>
      <c r="L116" s="28"/>
    </row>
    <row r="117" spans="2:65" s="10" customFormat="1" ht="29.25" customHeight="1">
      <c r="B117" s="108"/>
      <c r="C117" s="109" t="s">
        <v>128</v>
      </c>
      <c r="D117" s="110" t="s">
        <v>64</v>
      </c>
      <c r="E117" s="110" t="s">
        <v>60</v>
      </c>
      <c r="F117" s="110" t="s">
        <v>61</v>
      </c>
      <c r="G117" s="110" t="s">
        <v>129</v>
      </c>
      <c r="H117" s="110" t="s">
        <v>130</v>
      </c>
      <c r="I117" s="110" t="s">
        <v>131</v>
      </c>
      <c r="J117" s="111" t="s">
        <v>104</v>
      </c>
      <c r="K117" s="112" t="s">
        <v>132</v>
      </c>
      <c r="L117" s="108"/>
      <c r="M117" s="55" t="s">
        <v>1</v>
      </c>
      <c r="N117" s="56" t="s">
        <v>43</v>
      </c>
      <c r="O117" s="56" t="s">
        <v>133</v>
      </c>
      <c r="P117" s="56" t="s">
        <v>134</v>
      </c>
      <c r="Q117" s="56" t="s">
        <v>135</v>
      </c>
      <c r="R117" s="56" t="s">
        <v>136</v>
      </c>
      <c r="S117" s="56" t="s">
        <v>137</v>
      </c>
      <c r="T117" s="57" t="s">
        <v>138</v>
      </c>
    </row>
    <row r="118" spans="2:65" s="1" customFormat="1" ht="22.9" customHeight="1">
      <c r="B118" s="28"/>
      <c r="C118" s="60" t="s">
        <v>139</v>
      </c>
      <c r="J118" s="113">
        <f>BK118</f>
        <v>0</v>
      </c>
      <c r="L118" s="28"/>
      <c r="M118" s="58"/>
      <c r="N118" s="49"/>
      <c r="O118" s="49"/>
      <c r="P118" s="114">
        <f>P119</f>
        <v>0</v>
      </c>
      <c r="Q118" s="49"/>
      <c r="R118" s="114">
        <f>R119</f>
        <v>0</v>
      </c>
      <c r="S118" s="49"/>
      <c r="T118" s="115">
        <f>T119</f>
        <v>0</v>
      </c>
      <c r="AT118" s="13" t="s">
        <v>78</v>
      </c>
      <c r="AU118" s="13" t="s">
        <v>106</v>
      </c>
      <c r="BK118" s="116">
        <f>BK119</f>
        <v>0</v>
      </c>
    </row>
    <row r="119" spans="2:65" s="11" customFormat="1" ht="25.9" customHeight="1">
      <c r="B119" s="117"/>
      <c r="D119" s="118" t="s">
        <v>78</v>
      </c>
      <c r="E119" s="119" t="s">
        <v>343</v>
      </c>
      <c r="F119" s="119" t="s">
        <v>344</v>
      </c>
      <c r="I119" s="120"/>
      <c r="J119" s="121">
        <f>BK119</f>
        <v>0</v>
      </c>
      <c r="L119" s="117"/>
      <c r="M119" s="122"/>
      <c r="P119" s="123">
        <f>P120</f>
        <v>0</v>
      </c>
      <c r="R119" s="123">
        <f>R120</f>
        <v>0</v>
      </c>
      <c r="T119" s="124">
        <f>T120</f>
        <v>0</v>
      </c>
      <c r="AR119" s="118" t="s">
        <v>89</v>
      </c>
      <c r="AT119" s="125" t="s">
        <v>78</v>
      </c>
      <c r="AU119" s="125" t="s">
        <v>79</v>
      </c>
      <c r="AY119" s="118" t="s">
        <v>142</v>
      </c>
      <c r="BK119" s="126">
        <f>BK120</f>
        <v>0</v>
      </c>
    </row>
    <row r="120" spans="2:65" s="11" customFormat="1" ht="22.9" customHeight="1">
      <c r="B120" s="117"/>
      <c r="D120" s="118" t="s">
        <v>78</v>
      </c>
      <c r="E120" s="127" t="s">
        <v>715</v>
      </c>
      <c r="F120" s="127" t="s">
        <v>716</v>
      </c>
      <c r="I120" s="120"/>
      <c r="J120" s="128">
        <f>BK120</f>
        <v>0</v>
      </c>
      <c r="L120" s="117"/>
      <c r="M120" s="122"/>
      <c r="P120" s="123">
        <f>P121</f>
        <v>0</v>
      </c>
      <c r="R120" s="123">
        <f>R121</f>
        <v>0</v>
      </c>
      <c r="T120" s="124">
        <f>T121</f>
        <v>0</v>
      </c>
      <c r="AR120" s="118" t="s">
        <v>89</v>
      </c>
      <c r="AT120" s="125" t="s">
        <v>78</v>
      </c>
      <c r="AU120" s="125" t="s">
        <v>87</v>
      </c>
      <c r="AY120" s="118" t="s">
        <v>142</v>
      </c>
      <c r="BK120" s="126">
        <f>BK121</f>
        <v>0</v>
      </c>
    </row>
    <row r="121" spans="2:65" s="1" customFormat="1" ht="24.2" customHeight="1">
      <c r="B121" s="28"/>
      <c r="C121" s="129" t="s">
        <v>87</v>
      </c>
      <c r="D121" s="129" t="s">
        <v>144</v>
      </c>
      <c r="E121" s="130" t="s">
        <v>715</v>
      </c>
      <c r="F121" s="131" t="s">
        <v>717</v>
      </c>
      <c r="G121" s="132" t="s">
        <v>305</v>
      </c>
      <c r="H121" s="133">
        <v>1</v>
      </c>
      <c r="I121" s="134"/>
      <c r="J121" s="135">
        <f>ROUND(I121*H121,2)</f>
        <v>0</v>
      </c>
      <c r="K121" s="136"/>
      <c r="L121" s="28"/>
      <c r="M121" s="154" t="s">
        <v>1</v>
      </c>
      <c r="N121" s="155" t="s">
        <v>44</v>
      </c>
      <c r="O121" s="156"/>
      <c r="P121" s="157">
        <f>O121*H121</f>
        <v>0</v>
      </c>
      <c r="Q121" s="157">
        <v>0</v>
      </c>
      <c r="R121" s="157">
        <f>Q121*H121</f>
        <v>0</v>
      </c>
      <c r="S121" s="157">
        <v>0</v>
      </c>
      <c r="T121" s="158">
        <f>S121*H121</f>
        <v>0</v>
      </c>
      <c r="AR121" s="141" t="s">
        <v>718</v>
      </c>
      <c r="AT121" s="141" t="s">
        <v>144</v>
      </c>
      <c r="AU121" s="141" t="s">
        <v>89</v>
      </c>
      <c r="AY121" s="13" t="s">
        <v>142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3" t="s">
        <v>87</v>
      </c>
      <c r="BK121" s="142">
        <f>ROUND(I121*H121,2)</f>
        <v>0</v>
      </c>
      <c r="BL121" s="13" t="s">
        <v>718</v>
      </c>
      <c r="BM121" s="141" t="s">
        <v>719</v>
      </c>
    </row>
    <row r="122" spans="2:65" s="1" customFormat="1" ht="6.95" customHeight="1"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28"/>
    </row>
  </sheetData>
  <sheetProtection algorithmName="SHA-512" hashValue="xMikqBXeWWTaimkVyZkBgCLlFJ9YHdPqTZSbVB7jq4rQQNCY3f9v3PjonWFQ5LK/vRi7NVwM7yvr+GdvscYdaA==" saltValue="ZVXetg+4JqzNIviPgEWws/sCuAG9ZV2uEYkjrfVP57GiFc3lZbh/bI1H2z6VixXcDjCKuugoiA0MX3UqLU2uvQ==" spinCount="100000" sheet="1" objects="1" scenarios="1" formatColumns="0" formatRows="0" autoFilter="0"/>
  <autoFilter ref="C117:K121" xr:uid="{00000000-0009-0000-0000-000003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98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89</v>
      </c>
    </row>
    <row r="4" spans="2:46" ht="24.95" customHeight="1">
      <c r="B4" s="16"/>
      <c r="D4" s="17" t="s">
        <v>99</v>
      </c>
      <c r="L4" s="16"/>
      <c r="M4" s="84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197" t="str">
        <f>'Rekapitulace stavby'!K6</f>
        <v>MK Ostrov, Palác princů-oranžerie, vybudování vstupu z parku</v>
      </c>
      <c r="F7" s="198"/>
      <c r="G7" s="198"/>
      <c r="H7" s="198"/>
      <c r="L7" s="16"/>
    </row>
    <row r="8" spans="2:46" s="1" customFormat="1" ht="12" customHeight="1">
      <c r="B8" s="28"/>
      <c r="D8" s="23" t="s">
        <v>100</v>
      </c>
      <c r="L8" s="28"/>
    </row>
    <row r="9" spans="2:46" s="1" customFormat="1" ht="16.5" customHeight="1">
      <c r="B9" s="28"/>
      <c r="E9" s="159" t="s">
        <v>720</v>
      </c>
      <c r="F9" s="199"/>
      <c r="G9" s="199"/>
      <c r="H9" s="199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>
        <f>'Rekapitulace stavby'!AN8</f>
        <v>0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">
        <v>25</v>
      </c>
      <c r="L14" s="28"/>
    </row>
    <row r="15" spans="2:46" s="1" customFormat="1" ht="18" customHeight="1">
      <c r="B15" s="28"/>
      <c r="E15" s="21" t="s">
        <v>26</v>
      </c>
      <c r="I15" s="23" t="s">
        <v>27</v>
      </c>
      <c r="J15" s="21" t="s">
        <v>28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29</v>
      </c>
      <c r="I17" s="23" t="s">
        <v>24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200" t="str">
        <f>'Rekapitulace stavby'!E14</f>
        <v>Vyplň údaj</v>
      </c>
      <c r="F18" s="181"/>
      <c r="G18" s="181"/>
      <c r="H18" s="181"/>
      <c r="I18" s="23" t="s">
        <v>27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31</v>
      </c>
      <c r="I20" s="23" t="s">
        <v>24</v>
      </c>
      <c r="J20" s="21" t="s">
        <v>32</v>
      </c>
      <c r="L20" s="28"/>
    </row>
    <row r="21" spans="2:12" s="1" customFormat="1" ht="18" customHeight="1">
      <c r="B21" s="28"/>
      <c r="E21" s="21" t="s">
        <v>33</v>
      </c>
      <c r="I21" s="23" t="s">
        <v>27</v>
      </c>
      <c r="J21" s="21" t="s">
        <v>34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36</v>
      </c>
      <c r="I23" s="23" t="s">
        <v>24</v>
      </c>
      <c r="J23" s="21" t="s">
        <v>1</v>
      </c>
      <c r="L23" s="28"/>
    </row>
    <row r="24" spans="2:12" s="1" customFormat="1" ht="18" customHeight="1">
      <c r="B24" s="28"/>
      <c r="E24" s="21" t="s">
        <v>37</v>
      </c>
      <c r="I24" s="23" t="s">
        <v>27</v>
      </c>
      <c r="J24" s="21" t="s">
        <v>1</v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38</v>
      </c>
      <c r="L26" s="28"/>
    </row>
    <row r="27" spans="2:12" s="7" customFormat="1" ht="16.5" customHeight="1">
      <c r="B27" s="85"/>
      <c r="E27" s="186" t="s">
        <v>1</v>
      </c>
      <c r="F27" s="186"/>
      <c r="G27" s="186"/>
      <c r="H27" s="186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39</v>
      </c>
      <c r="J30" s="62">
        <f>ROUND(J120,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41</v>
      </c>
      <c r="I32" s="31" t="s">
        <v>40</v>
      </c>
      <c r="J32" s="31" t="s">
        <v>42</v>
      </c>
      <c r="L32" s="28"/>
    </row>
    <row r="33" spans="2:12" s="1" customFormat="1" ht="14.45" customHeight="1">
      <c r="B33" s="28"/>
      <c r="D33" s="51" t="s">
        <v>43</v>
      </c>
      <c r="E33" s="23" t="s">
        <v>44</v>
      </c>
      <c r="F33" s="87">
        <f>ROUND((SUM(BE120:BE127)),  2)</f>
        <v>0</v>
      </c>
      <c r="I33" s="88">
        <v>0.21</v>
      </c>
      <c r="J33" s="87">
        <f>ROUND(((SUM(BE120:BE127))*I33),  2)</f>
        <v>0</v>
      </c>
      <c r="L33" s="28"/>
    </row>
    <row r="34" spans="2:12" s="1" customFormat="1" ht="14.45" customHeight="1">
      <c r="B34" s="28"/>
      <c r="E34" s="23" t="s">
        <v>45</v>
      </c>
      <c r="F34" s="87">
        <f>ROUND((SUM(BF120:BF127)),  2)</f>
        <v>0</v>
      </c>
      <c r="I34" s="88">
        <v>0.15</v>
      </c>
      <c r="J34" s="87">
        <f>ROUND(((SUM(BF120:BF127))*I34),  2)</f>
        <v>0</v>
      </c>
      <c r="L34" s="28"/>
    </row>
    <row r="35" spans="2:12" s="1" customFormat="1" ht="14.45" hidden="1" customHeight="1">
      <c r="B35" s="28"/>
      <c r="E35" s="23" t="s">
        <v>46</v>
      </c>
      <c r="F35" s="87">
        <f>ROUND((SUM(BG120:BG127)),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3" t="s">
        <v>47</v>
      </c>
      <c r="F36" s="87">
        <f>ROUND((SUM(BH120:BH127)),  2)</f>
        <v>0</v>
      </c>
      <c r="I36" s="88">
        <v>0.15</v>
      </c>
      <c r="J36" s="87">
        <f>0</f>
        <v>0</v>
      </c>
      <c r="L36" s="28"/>
    </row>
    <row r="37" spans="2:12" s="1" customFormat="1" ht="14.45" hidden="1" customHeight="1">
      <c r="B37" s="28"/>
      <c r="E37" s="23" t="s">
        <v>48</v>
      </c>
      <c r="F37" s="87">
        <f>ROUND((SUM(BI120:BI127)),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49</v>
      </c>
      <c r="E39" s="53"/>
      <c r="F39" s="53"/>
      <c r="G39" s="91" t="s">
        <v>50</v>
      </c>
      <c r="H39" s="92" t="s">
        <v>51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52</v>
      </c>
      <c r="E50" s="38"/>
      <c r="F50" s="38"/>
      <c r="G50" s="37" t="s">
        <v>53</v>
      </c>
      <c r="H50" s="38"/>
      <c r="I50" s="38"/>
      <c r="J50" s="38"/>
      <c r="K50" s="38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39" t="s">
        <v>54</v>
      </c>
      <c r="E61" s="30"/>
      <c r="F61" s="95" t="s">
        <v>55</v>
      </c>
      <c r="G61" s="39" t="s">
        <v>54</v>
      </c>
      <c r="H61" s="30"/>
      <c r="I61" s="30"/>
      <c r="J61" s="96" t="s">
        <v>55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37" t="s">
        <v>56</v>
      </c>
      <c r="E65" s="38"/>
      <c r="F65" s="38"/>
      <c r="G65" s="37" t="s">
        <v>57</v>
      </c>
      <c r="H65" s="38"/>
      <c r="I65" s="38"/>
      <c r="J65" s="38"/>
      <c r="K65" s="38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39" t="s">
        <v>54</v>
      </c>
      <c r="E76" s="30"/>
      <c r="F76" s="95" t="s">
        <v>55</v>
      </c>
      <c r="G76" s="39" t="s">
        <v>54</v>
      </c>
      <c r="H76" s="30"/>
      <c r="I76" s="30"/>
      <c r="J76" s="96" t="s">
        <v>55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102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197" t="str">
        <f>E7</f>
        <v>MK Ostrov, Palác princů-oranžerie, vybudování vstupu z parku</v>
      </c>
      <c r="F85" s="198"/>
      <c r="G85" s="198"/>
      <c r="H85" s="198"/>
      <c r="L85" s="28"/>
    </row>
    <row r="86" spans="2:47" s="1" customFormat="1" ht="12" customHeight="1">
      <c r="B86" s="28"/>
      <c r="C86" s="23" t="s">
        <v>100</v>
      </c>
      <c r="L86" s="28"/>
    </row>
    <row r="87" spans="2:47" s="1" customFormat="1" ht="16.5" customHeight="1">
      <c r="B87" s="28"/>
      <c r="E87" s="159" t="str">
        <f>E9</f>
        <v>2019-10-09 - Vedlejší rozpočtové náklady</v>
      </c>
      <c r="F87" s="199"/>
      <c r="G87" s="199"/>
      <c r="H87" s="199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>Ostrov</v>
      </c>
      <c r="I89" s="23" t="s">
        <v>22</v>
      </c>
      <c r="J89" s="48">
        <f>IF(J12="","",J12)</f>
        <v>0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23</v>
      </c>
      <c r="F91" s="21" t="str">
        <f>E15</f>
        <v>Město Ostrov</v>
      </c>
      <c r="I91" s="23" t="s">
        <v>31</v>
      </c>
      <c r="J91" s="26" t="str">
        <f>E21</f>
        <v>JURICA a.s.</v>
      </c>
      <c r="L91" s="28"/>
    </row>
    <row r="92" spans="2:47" s="1" customFormat="1" ht="25.7" customHeight="1">
      <c r="B92" s="28"/>
      <c r="C92" s="23" t="s">
        <v>29</v>
      </c>
      <c r="F92" s="21" t="str">
        <f>IF(E18="","",E18)</f>
        <v>Vyplň údaj</v>
      </c>
      <c r="I92" s="23" t="s">
        <v>36</v>
      </c>
      <c r="J92" s="26" t="str">
        <f>E24</f>
        <v>Ing. Irena Pečimúthová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103</v>
      </c>
      <c r="D94" s="89"/>
      <c r="E94" s="89"/>
      <c r="F94" s="89"/>
      <c r="G94" s="89"/>
      <c r="H94" s="89"/>
      <c r="I94" s="89"/>
      <c r="J94" s="98" t="s">
        <v>104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105</v>
      </c>
      <c r="J96" s="62">
        <f>J120</f>
        <v>0</v>
      </c>
      <c r="L96" s="28"/>
      <c r="AU96" s="13" t="s">
        <v>106</v>
      </c>
    </row>
    <row r="97" spans="2:12" s="8" customFormat="1" ht="24.95" customHeight="1">
      <c r="B97" s="100"/>
      <c r="D97" s="101" t="s">
        <v>721</v>
      </c>
      <c r="E97" s="102"/>
      <c r="F97" s="102"/>
      <c r="G97" s="102"/>
      <c r="H97" s="102"/>
      <c r="I97" s="102"/>
      <c r="J97" s="103">
        <f>J121</f>
        <v>0</v>
      </c>
      <c r="L97" s="100"/>
    </row>
    <row r="98" spans="2:12" s="9" customFormat="1" ht="19.899999999999999" customHeight="1">
      <c r="B98" s="104"/>
      <c r="D98" s="105" t="s">
        <v>722</v>
      </c>
      <c r="E98" s="106"/>
      <c r="F98" s="106"/>
      <c r="G98" s="106"/>
      <c r="H98" s="106"/>
      <c r="I98" s="106"/>
      <c r="J98" s="107">
        <f>J122</f>
        <v>0</v>
      </c>
      <c r="L98" s="104"/>
    </row>
    <row r="99" spans="2:12" s="9" customFormat="1" ht="19.899999999999999" customHeight="1">
      <c r="B99" s="104"/>
      <c r="D99" s="105" t="s">
        <v>723</v>
      </c>
      <c r="E99" s="106"/>
      <c r="F99" s="106"/>
      <c r="G99" s="106"/>
      <c r="H99" s="106"/>
      <c r="I99" s="106"/>
      <c r="J99" s="107">
        <f>J124</f>
        <v>0</v>
      </c>
      <c r="L99" s="104"/>
    </row>
    <row r="100" spans="2:12" s="9" customFormat="1" ht="19.899999999999999" customHeight="1">
      <c r="B100" s="104"/>
      <c r="D100" s="105" t="s">
        <v>724</v>
      </c>
      <c r="E100" s="106"/>
      <c r="F100" s="106"/>
      <c r="G100" s="106"/>
      <c r="H100" s="106"/>
      <c r="I100" s="106"/>
      <c r="J100" s="107">
        <f>J126</f>
        <v>0</v>
      </c>
      <c r="L100" s="104"/>
    </row>
    <row r="101" spans="2:12" s="1" customFormat="1" ht="21.75" customHeight="1">
      <c r="B101" s="28"/>
      <c r="L101" s="28"/>
    </row>
    <row r="102" spans="2:12" s="1" customFormat="1" ht="6.95" customHeight="1"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28"/>
    </row>
    <row r="106" spans="2:12" s="1" customFormat="1" ht="6.95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28"/>
    </row>
    <row r="107" spans="2:12" s="1" customFormat="1" ht="24.95" customHeight="1">
      <c r="B107" s="28"/>
      <c r="C107" s="17" t="s">
        <v>127</v>
      </c>
      <c r="L107" s="28"/>
    </row>
    <row r="108" spans="2:12" s="1" customFormat="1" ht="6.95" customHeight="1">
      <c r="B108" s="28"/>
      <c r="L108" s="28"/>
    </row>
    <row r="109" spans="2:12" s="1" customFormat="1" ht="12" customHeight="1">
      <c r="B109" s="28"/>
      <c r="C109" s="23" t="s">
        <v>16</v>
      </c>
      <c r="L109" s="28"/>
    </row>
    <row r="110" spans="2:12" s="1" customFormat="1" ht="16.5" customHeight="1">
      <c r="B110" s="28"/>
      <c r="E110" s="197" t="str">
        <f>E7</f>
        <v>MK Ostrov, Palác princů-oranžerie, vybudování vstupu z parku</v>
      </c>
      <c r="F110" s="198"/>
      <c r="G110" s="198"/>
      <c r="H110" s="198"/>
      <c r="L110" s="28"/>
    </row>
    <row r="111" spans="2:12" s="1" customFormat="1" ht="12" customHeight="1">
      <c r="B111" s="28"/>
      <c r="C111" s="23" t="s">
        <v>100</v>
      </c>
      <c r="L111" s="28"/>
    </row>
    <row r="112" spans="2:12" s="1" customFormat="1" ht="16.5" customHeight="1">
      <c r="B112" s="28"/>
      <c r="E112" s="159" t="str">
        <f>E9</f>
        <v>2019-10-09 - Vedlejší rozpočtové náklady</v>
      </c>
      <c r="F112" s="199"/>
      <c r="G112" s="199"/>
      <c r="H112" s="199"/>
      <c r="L112" s="28"/>
    </row>
    <row r="113" spans="2:65" s="1" customFormat="1" ht="6.95" customHeight="1">
      <c r="B113" s="28"/>
      <c r="L113" s="28"/>
    </row>
    <row r="114" spans="2:65" s="1" customFormat="1" ht="12" customHeight="1">
      <c r="B114" s="28"/>
      <c r="C114" s="23" t="s">
        <v>20</v>
      </c>
      <c r="F114" s="21" t="str">
        <f>F12</f>
        <v>Ostrov</v>
      </c>
      <c r="I114" s="23" t="s">
        <v>22</v>
      </c>
      <c r="J114" s="48">
        <f>IF(J12="","",J12)</f>
        <v>0</v>
      </c>
      <c r="L114" s="28"/>
    </row>
    <row r="115" spans="2:65" s="1" customFormat="1" ht="6.95" customHeight="1">
      <c r="B115" s="28"/>
      <c r="L115" s="28"/>
    </row>
    <row r="116" spans="2:65" s="1" customFormat="1" ht="15.2" customHeight="1">
      <c r="B116" s="28"/>
      <c r="C116" s="23" t="s">
        <v>23</v>
      </c>
      <c r="F116" s="21" t="str">
        <f>E15</f>
        <v>Město Ostrov</v>
      </c>
      <c r="I116" s="23" t="s">
        <v>31</v>
      </c>
      <c r="J116" s="26" t="str">
        <f>E21</f>
        <v>JURICA a.s.</v>
      </c>
      <c r="L116" s="28"/>
    </row>
    <row r="117" spans="2:65" s="1" customFormat="1" ht="25.7" customHeight="1">
      <c r="B117" s="28"/>
      <c r="C117" s="23" t="s">
        <v>29</v>
      </c>
      <c r="F117" s="21" t="str">
        <f>IF(E18="","",E18)</f>
        <v>Vyplň údaj</v>
      </c>
      <c r="I117" s="23" t="s">
        <v>36</v>
      </c>
      <c r="J117" s="26" t="str">
        <f>E24</f>
        <v>Ing. Irena Pečimúthová</v>
      </c>
      <c r="L117" s="28"/>
    </row>
    <row r="118" spans="2:65" s="1" customFormat="1" ht="10.35" customHeight="1">
      <c r="B118" s="28"/>
      <c r="L118" s="28"/>
    </row>
    <row r="119" spans="2:65" s="10" customFormat="1" ht="29.25" customHeight="1">
      <c r="B119" s="108"/>
      <c r="C119" s="109" t="s">
        <v>128</v>
      </c>
      <c r="D119" s="110" t="s">
        <v>64</v>
      </c>
      <c r="E119" s="110" t="s">
        <v>60</v>
      </c>
      <c r="F119" s="110" t="s">
        <v>61</v>
      </c>
      <c r="G119" s="110" t="s">
        <v>129</v>
      </c>
      <c r="H119" s="110" t="s">
        <v>130</v>
      </c>
      <c r="I119" s="110" t="s">
        <v>131</v>
      </c>
      <c r="J119" s="111" t="s">
        <v>104</v>
      </c>
      <c r="K119" s="112" t="s">
        <v>132</v>
      </c>
      <c r="L119" s="108"/>
      <c r="M119" s="55" t="s">
        <v>1</v>
      </c>
      <c r="N119" s="56" t="s">
        <v>43</v>
      </c>
      <c r="O119" s="56" t="s">
        <v>133</v>
      </c>
      <c r="P119" s="56" t="s">
        <v>134</v>
      </c>
      <c r="Q119" s="56" t="s">
        <v>135</v>
      </c>
      <c r="R119" s="56" t="s">
        <v>136</v>
      </c>
      <c r="S119" s="56" t="s">
        <v>137</v>
      </c>
      <c r="T119" s="57" t="s">
        <v>138</v>
      </c>
    </row>
    <row r="120" spans="2:65" s="1" customFormat="1" ht="22.9" customHeight="1">
      <c r="B120" s="28"/>
      <c r="C120" s="60" t="s">
        <v>139</v>
      </c>
      <c r="J120" s="113">
        <f>BK120</f>
        <v>0</v>
      </c>
      <c r="L120" s="28"/>
      <c r="M120" s="58"/>
      <c r="N120" s="49"/>
      <c r="O120" s="49"/>
      <c r="P120" s="114">
        <f>P121</f>
        <v>0</v>
      </c>
      <c r="Q120" s="49"/>
      <c r="R120" s="114">
        <f>R121</f>
        <v>0</v>
      </c>
      <c r="S120" s="49"/>
      <c r="T120" s="115">
        <f>T121</f>
        <v>0</v>
      </c>
      <c r="AT120" s="13" t="s">
        <v>78</v>
      </c>
      <c r="AU120" s="13" t="s">
        <v>106</v>
      </c>
      <c r="BK120" s="116">
        <f>BK121</f>
        <v>0</v>
      </c>
    </row>
    <row r="121" spans="2:65" s="11" customFormat="1" ht="25.9" customHeight="1">
      <c r="B121" s="117"/>
      <c r="D121" s="118" t="s">
        <v>78</v>
      </c>
      <c r="E121" s="119" t="s">
        <v>725</v>
      </c>
      <c r="F121" s="119" t="s">
        <v>97</v>
      </c>
      <c r="I121" s="120"/>
      <c r="J121" s="121">
        <f>BK121</f>
        <v>0</v>
      </c>
      <c r="L121" s="117"/>
      <c r="M121" s="122"/>
      <c r="P121" s="123">
        <f>P122+P124+P126</f>
        <v>0</v>
      </c>
      <c r="R121" s="123">
        <f>R122+R124+R126</f>
        <v>0</v>
      </c>
      <c r="T121" s="124">
        <f>T122+T124+T126</f>
        <v>0</v>
      </c>
      <c r="AR121" s="118" t="s">
        <v>161</v>
      </c>
      <c r="AT121" s="125" t="s">
        <v>78</v>
      </c>
      <c r="AU121" s="125" t="s">
        <v>79</v>
      </c>
      <c r="AY121" s="118" t="s">
        <v>142</v>
      </c>
      <c r="BK121" s="126">
        <f>BK122+BK124+BK126</f>
        <v>0</v>
      </c>
    </row>
    <row r="122" spans="2:65" s="11" customFormat="1" ht="22.9" customHeight="1">
      <c r="B122" s="117"/>
      <c r="D122" s="118" t="s">
        <v>78</v>
      </c>
      <c r="E122" s="127" t="s">
        <v>726</v>
      </c>
      <c r="F122" s="127" t="s">
        <v>727</v>
      </c>
      <c r="I122" s="120"/>
      <c r="J122" s="128">
        <f>BK122</f>
        <v>0</v>
      </c>
      <c r="L122" s="117"/>
      <c r="M122" s="122"/>
      <c r="P122" s="123">
        <f>P123</f>
        <v>0</v>
      </c>
      <c r="R122" s="123">
        <f>R123</f>
        <v>0</v>
      </c>
      <c r="T122" s="124">
        <f>T123</f>
        <v>0</v>
      </c>
      <c r="AR122" s="118" t="s">
        <v>161</v>
      </c>
      <c r="AT122" s="125" t="s">
        <v>78</v>
      </c>
      <c r="AU122" s="125" t="s">
        <v>87</v>
      </c>
      <c r="AY122" s="118" t="s">
        <v>142</v>
      </c>
      <c r="BK122" s="126">
        <f>BK123</f>
        <v>0</v>
      </c>
    </row>
    <row r="123" spans="2:65" s="1" customFormat="1" ht="37.9" customHeight="1">
      <c r="B123" s="28"/>
      <c r="C123" s="129" t="s">
        <v>87</v>
      </c>
      <c r="D123" s="129" t="s">
        <v>144</v>
      </c>
      <c r="E123" s="130" t="s">
        <v>728</v>
      </c>
      <c r="F123" s="131" t="s">
        <v>729</v>
      </c>
      <c r="G123" s="132" t="s">
        <v>305</v>
      </c>
      <c r="H123" s="133">
        <v>1</v>
      </c>
      <c r="I123" s="134"/>
      <c r="J123" s="135">
        <f>ROUND(I123*H123,2)</f>
        <v>0</v>
      </c>
      <c r="K123" s="136"/>
      <c r="L123" s="28"/>
      <c r="M123" s="137" t="s">
        <v>1</v>
      </c>
      <c r="N123" s="138" t="s">
        <v>44</v>
      </c>
      <c r="P123" s="139">
        <f>O123*H123</f>
        <v>0</v>
      </c>
      <c r="Q123" s="139">
        <v>0</v>
      </c>
      <c r="R123" s="139">
        <f>Q123*H123</f>
        <v>0</v>
      </c>
      <c r="S123" s="139">
        <v>0</v>
      </c>
      <c r="T123" s="140">
        <f>S123*H123</f>
        <v>0</v>
      </c>
      <c r="AR123" s="141" t="s">
        <v>730</v>
      </c>
      <c r="AT123" s="141" t="s">
        <v>144</v>
      </c>
      <c r="AU123" s="141" t="s">
        <v>89</v>
      </c>
      <c r="AY123" s="13" t="s">
        <v>142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3" t="s">
        <v>87</v>
      </c>
      <c r="BK123" s="142">
        <f>ROUND(I123*H123,2)</f>
        <v>0</v>
      </c>
      <c r="BL123" s="13" t="s">
        <v>730</v>
      </c>
      <c r="BM123" s="141" t="s">
        <v>731</v>
      </c>
    </row>
    <row r="124" spans="2:65" s="11" customFormat="1" ht="22.9" customHeight="1">
      <c r="B124" s="117"/>
      <c r="D124" s="118" t="s">
        <v>78</v>
      </c>
      <c r="E124" s="127" t="s">
        <v>732</v>
      </c>
      <c r="F124" s="127" t="s">
        <v>733</v>
      </c>
      <c r="I124" s="120"/>
      <c r="J124" s="128">
        <f>BK124</f>
        <v>0</v>
      </c>
      <c r="L124" s="117"/>
      <c r="M124" s="122"/>
      <c r="P124" s="123">
        <f>P125</f>
        <v>0</v>
      </c>
      <c r="R124" s="123">
        <f>R125</f>
        <v>0</v>
      </c>
      <c r="T124" s="124">
        <f>T125</f>
        <v>0</v>
      </c>
      <c r="AR124" s="118" t="s">
        <v>161</v>
      </c>
      <c r="AT124" s="125" t="s">
        <v>78</v>
      </c>
      <c r="AU124" s="125" t="s">
        <v>87</v>
      </c>
      <c r="AY124" s="118" t="s">
        <v>142</v>
      </c>
      <c r="BK124" s="126">
        <f>BK125</f>
        <v>0</v>
      </c>
    </row>
    <row r="125" spans="2:65" s="1" customFormat="1" ht="24.2" customHeight="1">
      <c r="B125" s="28"/>
      <c r="C125" s="129" t="s">
        <v>89</v>
      </c>
      <c r="D125" s="129" t="s">
        <v>144</v>
      </c>
      <c r="E125" s="130" t="s">
        <v>734</v>
      </c>
      <c r="F125" s="131" t="s">
        <v>735</v>
      </c>
      <c r="G125" s="132" t="s">
        <v>305</v>
      </c>
      <c r="H125" s="133">
        <v>1</v>
      </c>
      <c r="I125" s="134"/>
      <c r="J125" s="135">
        <f>ROUND(I125*H125,2)</f>
        <v>0</v>
      </c>
      <c r="K125" s="136"/>
      <c r="L125" s="28"/>
      <c r="M125" s="137" t="s">
        <v>1</v>
      </c>
      <c r="N125" s="138" t="s">
        <v>44</v>
      </c>
      <c r="P125" s="139">
        <f>O125*H125</f>
        <v>0</v>
      </c>
      <c r="Q125" s="139">
        <v>0</v>
      </c>
      <c r="R125" s="139">
        <f>Q125*H125</f>
        <v>0</v>
      </c>
      <c r="S125" s="139">
        <v>0</v>
      </c>
      <c r="T125" s="140">
        <f>S125*H125</f>
        <v>0</v>
      </c>
      <c r="AR125" s="141" t="s">
        <v>730</v>
      </c>
      <c r="AT125" s="141" t="s">
        <v>144</v>
      </c>
      <c r="AU125" s="141" t="s">
        <v>89</v>
      </c>
      <c r="AY125" s="13" t="s">
        <v>142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3" t="s">
        <v>87</v>
      </c>
      <c r="BK125" s="142">
        <f>ROUND(I125*H125,2)</f>
        <v>0</v>
      </c>
      <c r="BL125" s="13" t="s">
        <v>730</v>
      </c>
      <c r="BM125" s="141" t="s">
        <v>736</v>
      </c>
    </row>
    <row r="126" spans="2:65" s="11" customFormat="1" ht="22.9" customHeight="1">
      <c r="B126" s="117"/>
      <c r="D126" s="118" t="s">
        <v>78</v>
      </c>
      <c r="E126" s="127" t="s">
        <v>737</v>
      </c>
      <c r="F126" s="127" t="s">
        <v>738</v>
      </c>
      <c r="I126" s="120"/>
      <c r="J126" s="128">
        <f>BK126</f>
        <v>0</v>
      </c>
      <c r="L126" s="117"/>
      <c r="M126" s="122"/>
      <c r="P126" s="123">
        <f>P127</f>
        <v>0</v>
      </c>
      <c r="R126" s="123">
        <f>R127</f>
        <v>0</v>
      </c>
      <c r="T126" s="124">
        <f>T127</f>
        <v>0</v>
      </c>
      <c r="AR126" s="118" t="s">
        <v>161</v>
      </c>
      <c r="AT126" s="125" t="s">
        <v>78</v>
      </c>
      <c r="AU126" s="125" t="s">
        <v>87</v>
      </c>
      <c r="AY126" s="118" t="s">
        <v>142</v>
      </c>
      <c r="BK126" s="126">
        <f>BK127</f>
        <v>0</v>
      </c>
    </row>
    <row r="127" spans="2:65" s="1" customFormat="1" ht="24.2" customHeight="1">
      <c r="B127" s="28"/>
      <c r="C127" s="129" t="s">
        <v>153</v>
      </c>
      <c r="D127" s="129" t="s">
        <v>144</v>
      </c>
      <c r="E127" s="130" t="s">
        <v>739</v>
      </c>
      <c r="F127" s="131" t="s">
        <v>740</v>
      </c>
      <c r="G127" s="132" t="s">
        <v>305</v>
      </c>
      <c r="H127" s="133">
        <v>1</v>
      </c>
      <c r="I127" s="134"/>
      <c r="J127" s="135">
        <f>ROUND(I127*H127,2)</f>
        <v>0</v>
      </c>
      <c r="K127" s="136"/>
      <c r="L127" s="28"/>
      <c r="M127" s="154" t="s">
        <v>1</v>
      </c>
      <c r="N127" s="155" t="s">
        <v>44</v>
      </c>
      <c r="O127" s="156"/>
      <c r="P127" s="157">
        <f>O127*H127</f>
        <v>0</v>
      </c>
      <c r="Q127" s="157">
        <v>0</v>
      </c>
      <c r="R127" s="157">
        <f>Q127*H127</f>
        <v>0</v>
      </c>
      <c r="S127" s="157">
        <v>0</v>
      </c>
      <c r="T127" s="158">
        <f>S127*H127</f>
        <v>0</v>
      </c>
      <c r="AR127" s="141" t="s">
        <v>730</v>
      </c>
      <c r="AT127" s="141" t="s">
        <v>144</v>
      </c>
      <c r="AU127" s="141" t="s">
        <v>89</v>
      </c>
      <c r="AY127" s="13" t="s">
        <v>142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13" t="s">
        <v>87</v>
      </c>
      <c r="BK127" s="142">
        <f>ROUND(I127*H127,2)</f>
        <v>0</v>
      </c>
      <c r="BL127" s="13" t="s">
        <v>730</v>
      </c>
      <c r="BM127" s="141" t="s">
        <v>741</v>
      </c>
    </row>
    <row r="128" spans="2:65" s="1" customFormat="1" ht="6.95" customHeight="1"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28"/>
    </row>
  </sheetData>
  <sheetProtection algorithmName="SHA-512" hashValue="X3wySCwb12hMPEVPzMv+BN+8p+2J3lyGv/YlApkKssgiPP6PIZl2N/SxRVHcyOTkEFGDi35RBd3DCA/EcpvYfw==" saltValue="HPiJnq8UGhfBC55Y723vKg0y5kJL7/N4ggse0phUREaAsBtZigSDlLLRk5WAJ/3gSWqxPUI9Rz5JizgF/E0V0g==" spinCount="100000" sheet="1" objects="1" scenarios="1" formatColumns="0" formatRows="0" autoFilter="0"/>
  <autoFilter ref="C119:K127" xr:uid="{00000000-0009-0000-0000-000004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B17A6720D00F458F7F3E09855E2E40" ma:contentTypeVersion="13" ma:contentTypeDescription="Vytvoří nový dokument" ma:contentTypeScope="" ma:versionID="01a65ebde31c5306f8020190d6d30f45">
  <xsd:schema xmlns:xsd="http://www.w3.org/2001/XMLSchema" xmlns:xs="http://www.w3.org/2001/XMLSchema" xmlns:p="http://schemas.microsoft.com/office/2006/metadata/properties" xmlns:ns2="172744d7-b7d2-47ac-8879-e5385efed730" xmlns:ns3="193c07b0-bec8-415c-85a1-5a72904ae79e" targetNamespace="http://schemas.microsoft.com/office/2006/metadata/properties" ma:root="true" ma:fieldsID="d1f69494f9417fd78226ecf01eb46e7e" ns2:_="" ns3:_="">
    <xsd:import namespace="172744d7-b7d2-47ac-8879-e5385efed730"/>
    <xsd:import namespace="193c07b0-bec8-415c-85a1-5a72904ae7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744d7-b7d2-47ac-8879-e5385efed7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053d4f19-23b6-45fa-833f-bf57fbe27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3c07b0-bec8-415c-85a1-5a72904ae79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Sloupec zachycení celé taxonomie" ma:hidden="true" ma:list="{3806b3bf-83be-4400-a312-e8b3fe9d6985}" ma:internalName="TaxCatchAll" ma:showField="CatchAllData" ma:web="193c07b0-bec8-415c-85a1-5a72904ae7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3c07b0-bec8-415c-85a1-5a72904ae79e" xsi:nil="true"/>
    <lcf76f155ced4ddcb4097134ff3c332f xmlns="172744d7-b7d2-47ac-8879-e5385efed73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ABA7FD9-BDDC-41A3-8BBA-1DE1B8FEAB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D36979D-432B-4D0A-AC53-E9DAB3E5E0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2744d7-b7d2-47ac-8879-e5385efed730"/>
    <ds:schemaRef ds:uri="193c07b0-bec8-415c-85a1-5a72904ae7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6161155-1D96-40E4-B2FE-6BC8568B1D4A}">
  <ds:schemaRefs>
    <ds:schemaRef ds:uri="http://schemas.microsoft.com/office/2006/metadata/properties"/>
    <ds:schemaRef ds:uri="http://schemas.microsoft.com/office/infopath/2007/PartnerControls"/>
    <ds:schemaRef ds:uri="193c07b0-bec8-415c-85a1-5a72904ae79e"/>
    <ds:schemaRef ds:uri="172744d7-b7d2-47ac-8879-e5385efed73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2019-10-01 - Stavební část</vt:lpstr>
      <vt:lpstr>2019-10-02 - Vytápění</vt:lpstr>
      <vt:lpstr>2019-10-03 - Silnoproudá ...</vt:lpstr>
      <vt:lpstr>2019-10-09 - Vedlejší roz...</vt:lpstr>
      <vt:lpstr>'2019-10-01 - Stavební část'!Názvy_tisku</vt:lpstr>
      <vt:lpstr>'2019-10-02 - Vytápění'!Názvy_tisku</vt:lpstr>
      <vt:lpstr>'2019-10-03 - Silnoproudá ...'!Názvy_tisku</vt:lpstr>
      <vt:lpstr>'2019-10-09 - Vedlejší roz...'!Názvy_tisku</vt:lpstr>
      <vt:lpstr>'Rekapitulace stavby'!Názvy_tisku</vt:lpstr>
      <vt:lpstr>'2019-10-01 - Stavební část'!Oblast_tisku</vt:lpstr>
      <vt:lpstr>'2019-10-02 - Vytápění'!Oblast_tisku</vt:lpstr>
      <vt:lpstr>'2019-10-03 - Silnoproudá ...'!Oblast_tisku</vt:lpstr>
      <vt:lpstr>'2019-10-09 - Vedlejší roz...'!Oblast_tisku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OMIS-KROSS\omis</dc:creator>
  <cp:lastModifiedBy>Irena Kříbková</cp:lastModifiedBy>
  <dcterms:created xsi:type="dcterms:W3CDTF">2025-01-31T06:40:00Z</dcterms:created>
  <dcterms:modified xsi:type="dcterms:W3CDTF">2025-01-31T07:15:02Z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0x010100AEB17A6720D00F458F7F3E09855E2E40</vt:lpwstr>
  </property>
  <property fmtid="{D5CDD505-2E9C-101B-9397-08002B2CF9AE}" pid="3" name="MediaServiceImageTags">
    <vt:lpwstr/>
  </property>
</Properties>
</file>