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300" windowWidth="13515" windowHeight="10380" tabRatio="981" activeTab="4"/>
  </bookViews>
  <sheets>
    <sheet name="Rekapitulace" sheetId="2" r:id="rId1"/>
    <sheet name="Silnoproud" sheetId="7" state="hidden" r:id="rId2"/>
    <sheet name="Silnopr " sheetId="8" r:id="rId3"/>
    <sheet name="El.přípojka NN 0,4kV" sheetId="36" r:id="rId4"/>
    <sheet name="Přípojka dat. sítě a kabel.TV" sheetId="16" r:id="rId5"/>
    <sheet name="Hrom" sheetId="15" r:id="rId6"/>
    <sheet name="List6" sheetId="35" r:id="rId7"/>
  </sheets>
  <definedNames>
    <definedName name="__CENA__" localSheetId="5">Hrom!$H$17:$H$20</definedName>
    <definedName name="__CENA__" localSheetId="4">'Přípojka dat. sítě a kabel.TV'!#REF!</definedName>
    <definedName name="__CENA__" localSheetId="2">'Silnopr '!$I$18:$I$47</definedName>
    <definedName name="__CENA__" localSheetId="1">Silnoproud!$M$6:$M$54</definedName>
    <definedName name="__CENA__">#REF!</definedName>
    <definedName name="__MAIN__" localSheetId="5">Hrom!$A$14:$CG$20</definedName>
    <definedName name="__MAIN__" localSheetId="4">'Přípojka dat. sítě a kabel.TV'!$A$6:$BX$26</definedName>
    <definedName name="__MAIN__" localSheetId="2">'Silnopr '!$A$21:$CG$63</definedName>
    <definedName name="__MAIN__" localSheetId="1">Silnoproud!$F$2:$CL$54</definedName>
    <definedName name="__MAIN__">#REF!</definedName>
    <definedName name="__MAIN2__" localSheetId="5">#REF!</definedName>
    <definedName name="__MAIN2__" localSheetId="4">#REF!</definedName>
    <definedName name="__MAIN2__" localSheetId="0">Rekapitulace!$B$13:$G$23</definedName>
    <definedName name="__MAIN2__">#REF!</definedName>
    <definedName name="__MAIN3__">#REF!</definedName>
    <definedName name="__SAZBA__" localSheetId="5">Hrom!#REF!</definedName>
    <definedName name="__SAZBA__" localSheetId="4">'Přípojka dat. sítě a kabel.TV'!#REF!</definedName>
    <definedName name="__SAZBA__" localSheetId="2">'Silnopr '!#REF!</definedName>
    <definedName name="__SAZBA__" localSheetId="1">Silnoproud!#REF!</definedName>
    <definedName name="__SAZBA__">#REF!</definedName>
    <definedName name="__T0__" localSheetId="5">Hrom!$A$17:$H$20</definedName>
    <definedName name="__T0__" localSheetId="4">'Přípojka dat. sítě a kabel.TV'!$A$8:$J$22</definedName>
    <definedName name="__T0__" localSheetId="2">'Silnopr '!$A$18:$I$47</definedName>
    <definedName name="__T0__" localSheetId="1">Silnoproud!$F$5:$M$54</definedName>
    <definedName name="__T0__">#REF!</definedName>
    <definedName name="__T1__" localSheetId="5">Hrom!$A$17:$H$20</definedName>
    <definedName name="__T1__" localSheetId="4">'Přípojka dat. sítě a kabel.TV'!$A$8:$J$17</definedName>
    <definedName name="__T1__" localSheetId="2">'Silnopr '!$A$18:$I$33</definedName>
    <definedName name="__T1__" localSheetId="1">Silnoproud!$F$6:$M$34</definedName>
    <definedName name="__T1__">#REF!</definedName>
    <definedName name="__T2__" localSheetId="5">Hrom!$A$18:$CG$18</definedName>
    <definedName name="__T2__" localSheetId="4">'Přípojka dat. sítě a kabel.TV'!#REF!</definedName>
    <definedName name="__T2__" localSheetId="2">'Silnopr '!$A$24:$CG$24</definedName>
    <definedName name="__T2__" localSheetId="1">Silnoproud!$F$7:$CL$7</definedName>
    <definedName name="__T2__">#REF!</definedName>
    <definedName name="__T3__" localSheetId="5">Hrom!#REF!</definedName>
    <definedName name="__T3__" localSheetId="4">'Přípojka dat. sítě a kabel.TV'!#REF!</definedName>
    <definedName name="__T3__" localSheetId="2">'Silnopr '!#REF!</definedName>
    <definedName name="__T3__" localSheetId="1">Silnoproud!#REF!</definedName>
    <definedName name="__T3__">#REF!</definedName>
    <definedName name="__TE0__">#REF!</definedName>
    <definedName name="__TE1__" localSheetId="5">#REF!</definedName>
    <definedName name="__TE1__" localSheetId="4">#REF!</definedName>
    <definedName name="__TE1__" localSheetId="2">#REF!</definedName>
    <definedName name="__TE1__" localSheetId="1">#REF!</definedName>
    <definedName name="__TE1__">#REF!</definedName>
    <definedName name="__TE2__" localSheetId="5">#REF!</definedName>
    <definedName name="__TE2__" localSheetId="4">#REF!</definedName>
    <definedName name="__TE2__" localSheetId="2">#REF!</definedName>
    <definedName name="__TE2__" localSheetId="1">#REF!</definedName>
    <definedName name="__TE2__">#REF!</definedName>
    <definedName name="__TE3__" localSheetId="5">#REF!</definedName>
    <definedName name="__TE3__" localSheetId="4">#REF!</definedName>
    <definedName name="__TE3__" localSheetId="2">#REF!</definedName>
    <definedName name="__TE3__" localSheetId="1">#REF!</definedName>
    <definedName name="__TE3__">#REF!</definedName>
    <definedName name="__TE4__" localSheetId="5">#REF!</definedName>
    <definedName name="__TE4__" localSheetId="4">#REF!</definedName>
    <definedName name="__TE4__">#REF!</definedName>
    <definedName name="__TR0__" localSheetId="5">#REF!</definedName>
    <definedName name="__TR0__" localSheetId="4">#REF!</definedName>
    <definedName name="__TR0__" localSheetId="0">Rekapitulace!#REF!</definedName>
    <definedName name="__TR0__">#REF!</definedName>
    <definedName name="__TR1__" localSheetId="5">#REF!</definedName>
    <definedName name="__TR1__" localSheetId="4">#REF!</definedName>
    <definedName name="__TR1__" localSheetId="0">Rekapitulace!#REF!</definedName>
    <definedName name="__TR1__">#REF!</definedName>
    <definedName name="_xlnm._FilterDatabase" localSheetId="5" hidden="1">Hrom!$B$13:$B$49</definedName>
    <definedName name="_xlnm._FilterDatabase" localSheetId="1" hidden="1">Silnoproud!$A$3:$W$17</definedName>
    <definedName name="_t3_" localSheetId="5">#REF!</definedName>
    <definedName name="_t3_" localSheetId="4">#REF!</definedName>
    <definedName name="_t3_" localSheetId="2">#REF!</definedName>
    <definedName name="_t3_" localSheetId="1">#REF!</definedName>
    <definedName name="_t3_">#REF!</definedName>
    <definedName name="_xlnm.Print_Titles" localSheetId="5">Hrom!$13:$14</definedName>
    <definedName name="_xlnm.Print_Titles" localSheetId="4">'Přípojka dat. sítě a kabel.TV'!$5:$5</definedName>
    <definedName name="_xlnm.Print_Titles" localSheetId="2">'Silnopr '!$20:$20</definedName>
    <definedName name="_xlnm.Print_Titles" localSheetId="1">Silnoproud!$1:$2</definedName>
    <definedName name="_xlnm.Print_Area" localSheetId="5">Hrom!$A$1:$R$50</definedName>
    <definedName name="_xlnm.Print_Area" localSheetId="4">'Přípojka dat. sítě a kabel.TV'!$A$1:$J$64</definedName>
    <definedName name="_xlnm.Print_Area" localSheetId="0">Rekapitulace!$A$1:$F$19</definedName>
    <definedName name="_xlnm.Print_Area" localSheetId="2">'Silnopr '!$A$1:$R$258</definedName>
    <definedName name="_xlnm.Print_Area" localSheetId="1">Silnoproud!$F$1:$S$94</definedName>
    <definedName name="sazba" localSheetId="5">#REF!</definedName>
    <definedName name="sazba" localSheetId="4">#REF!</definedName>
    <definedName name="sazba" localSheetId="2">#REF!</definedName>
    <definedName name="sazba" localSheetId="1">#REF!</definedName>
    <definedName name="sazba">#REF!</definedName>
  </definedNames>
  <calcPr calcId="125725"/>
</workbook>
</file>

<file path=xl/calcChain.xml><?xml version="1.0" encoding="utf-8"?>
<calcChain xmlns="http://schemas.openxmlformats.org/spreadsheetml/2006/main">
  <c r="J77" i="16"/>
  <c r="J85"/>
  <c r="J15"/>
  <c r="T17" i="8"/>
  <c r="T60"/>
  <c r="T102"/>
  <c r="T135"/>
  <c r="T257"/>
  <c r="T248"/>
  <c r="T224"/>
  <c r="T200"/>
  <c r="T176"/>
  <c r="A13" i="16" l="1"/>
  <c r="A12"/>
  <c r="J84"/>
  <c r="J83"/>
  <c r="J82"/>
  <c r="J81"/>
  <c r="J80"/>
  <c r="J79"/>
  <c r="A72"/>
  <c r="J68"/>
  <c r="A89"/>
  <c r="J78"/>
  <c r="J76"/>
  <c r="J88" l="1"/>
  <c r="J71"/>
  <c r="H89" l="1"/>
  <c r="J13" s="1"/>
  <c r="H72"/>
  <c r="J12" s="1"/>
  <c r="F15" i="2" l="1"/>
  <c r="E15"/>
  <c r="D15"/>
  <c r="R17" i="36"/>
  <c r="O17"/>
  <c r="L17"/>
  <c r="C15" i="2"/>
  <c r="I20" i="15"/>
  <c r="I19"/>
  <c r="G47"/>
  <c r="T40"/>
  <c r="P40"/>
  <c r="R40" s="1"/>
  <c r="O40"/>
  <c r="N40"/>
  <c r="L40"/>
  <c r="K40"/>
  <c r="I40"/>
  <c r="G40"/>
  <c r="T39"/>
  <c r="P39"/>
  <c r="R39" s="1"/>
  <c r="O39"/>
  <c r="N39"/>
  <c r="L39"/>
  <c r="K39"/>
  <c r="I39"/>
  <c r="G39"/>
  <c r="T38"/>
  <c r="P38"/>
  <c r="R38" s="1"/>
  <c r="O38"/>
  <c r="N38"/>
  <c r="L38"/>
  <c r="K38"/>
  <c r="I38"/>
  <c r="G38"/>
  <c r="T37"/>
  <c r="P37"/>
  <c r="R37" s="1"/>
  <c r="O37"/>
  <c r="N37"/>
  <c r="L37"/>
  <c r="K37"/>
  <c r="I37"/>
  <c r="G37"/>
  <c r="T36"/>
  <c r="P36"/>
  <c r="R36" s="1"/>
  <c r="O36"/>
  <c r="N36"/>
  <c r="L36"/>
  <c r="K36"/>
  <c r="I36"/>
  <c r="G36"/>
  <c r="T30"/>
  <c r="P30"/>
  <c r="R30" s="1"/>
  <c r="O30"/>
  <c r="N30"/>
  <c r="L30"/>
  <c r="K30"/>
  <c r="I30"/>
  <c r="G30"/>
  <c r="A18" i="36"/>
  <c r="A44"/>
  <c r="R41"/>
  <c r="T39"/>
  <c r="P39"/>
  <c r="R39" s="1"/>
  <c r="O39"/>
  <c r="N39"/>
  <c r="L39"/>
  <c r="K39"/>
  <c r="I39"/>
  <c r="G39"/>
  <c r="T38"/>
  <c r="P38"/>
  <c r="R38" s="1"/>
  <c r="O38"/>
  <c r="N38"/>
  <c r="L38"/>
  <c r="K38"/>
  <c r="I38"/>
  <c r="G38"/>
  <c r="T37"/>
  <c r="P37"/>
  <c r="R37" s="1"/>
  <c r="O37"/>
  <c r="N37"/>
  <c r="L37"/>
  <c r="K37"/>
  <c r="I37"/>
  <c r="G37"/>
  <c r="T36"/>
  <c r="P36"/>
  <c r="R36" s="1"/>
  <c r="O36"/>
  <c r="N36"/>
  <c r="L36"/>
  <c r="K36"/>
  <c r="I36"/>
  <c r="G36"/>
  <c r="T35"/>
  <c r="P35"/>
  <c r="R35" s="1"/>
  <c r="O35"/>
  <c r="N35"/>
  <c r="L35"/>
  <c r="K35"/>
  <c r="I35"/>
  <c r="G35"/>
  <c r="T34"/>
  <c r="P34"/>
  <c r="Q34" s="1"/>
  <c r="O34"/>
  <c r="N34"/>
  <c r="N40" s="1"/>
  <c r="L34"/>
  <c r="K34"/>
  <c r="I34"/>
  <c r="G34"/>
  <c r="G42" s="1"/>
  <c r="A74"/>
  <c r="T72"/>
  <c r="O72"/>
  <c r="N72"/>
  <c r="L72"/>
  <c r="K72"/>
  <c r="P72"/>
  <c r="T71"/>
  <c r="P71"/>
  <c r="R71" s="1"/>
  <c r="O71"/>
  <c r="N71"/>
  <c r="L71"/>
  <c r="K71"/>
  <c r="I71"/>
  <c r="G71"/>
  <c r="T70"/>
  <c r="P70"/>
  <c r="Q70" s="1"/>
  <c r="O70"/>
  <c r="N70"/>
  <c r="L70"/>
  <c r="K70"/>
  <c r="I70"/>
  <c r="G70"/>
  <c r="T69"/>
  <c r="P69"/>
  <c r="R69" s="1"/>
  <c r="O69"/>
  <c r="N69"/>
  <c r="L69"/>
  <c r="K69"/>
  <c r="I69"/>
  <c r="G69"/>
  <c r="A65"/>
  <c r="T63"/>
  <c r="P63"/>
  <c r="R63" s="1"/>
  <c r="O63"/>
  <c r="N63"/>
  <c r="L63"/>
  <c r="K63"/>
  <c r="I63"/>
  <c r="G63"/>
  <c r="T62"/>
  <c r="P62"/>
  <c r="R62" s="1"/>
  <c r="O62"/>
  <c r="N62"/>
  <c r="L62"/>
  <c r="K62"/>
  <c r="I62"/>
  <c r="G62"/>
  <c r="A57"/>
  <c r="R54"/>
  <c r="T52"/>
  <c r="P52"/>
  <c r="R52" s="1"/>
  <c r="O52"/>
  <c r="N52"/>
  <c r="L52"/>
  <c r="K52"/>
  <c r="I52"/>
  <c r="G52"/>
  <c r="T51"/>
  <c r="P51"/>
  <c r="Q51" s="1"/>
  <c r="O51"/>
  <c r="N51"/>
  <c r="L51"/>
  <c r="K51"/>
  <c r="I51"/>
  <c r="G51"/>
  <c r="T50"/>
  <c r="P50"/>
  <c r="Q50" s="1"/>
  <c r="O50"/>
  <c r="N50"/>
  <c r="L50"/>
  <c r="K50"/>
  <c r="I50"/>
  <c r="G50"/>
  <c r="T49"/>
  <c r="P49"/>
  <c r="Q49" s="1"/>
  <c r="O49"/>
  <c r="N49"/>
  <c r="L49"/>
  <c r="K49"/>
  <c r="I49"/>
  <c r="G49"/>
  <c r="T48"/>
  <c r="P48"/>
  <c r="Q48" s="1"/>
  <c r="O48"/>
  <c r="N48"/>
  <c r="L48"/>
  <c r="K48"/>
  <c r="I48"/>
  <c r="G48"/>
  <c r="I26"/>
  <c r="R26" s="1"/>
  <c r="T26" s="1"/>
  <c r="I25"/>
  <c r="R25" s="1"/>
  <c r="T25" s="1"/>
  <c r="R22"/>
  <c r="T22" s="1"/>
  <c r="A21"/>
  <c r="A20"/>
  <c r="A19"/>
  <c r="A14"/>
  <c r="A2"/>
  <c r="I32" i="8"/>
  <c r="I31"/>
  <c r="I27"/>
  <c r="R27"/>
  <c r="T27" s="1"/>
  <c r="O148"/>
  <c r="E255"/>
  <c r="T246"/>
  <c r="P246"/>
  <c r="R246" s="1"/>
  <c r="O246"/>
  <c r="N246"/>
  <c r="L246"/>
  <c r="K246"/>
  <c r="I246"/>
  <c r="G246"/>
  <c r="T245"/>
  <c r="P245"/>
  <c r="R245" s="1"/>
  <c r="O245"/>
  <c r="N245"/>
  <c r="L245"/>
  <c r="K245"/>
  <c r="I245"/>
  <c r="G245"/>
  <c r="T243"/>
  <c r="P243"/>
  <c r="Q243" s="1"/>
  <c r="N243"/>
  <c r="K243"/>
  <c r="O243"/>
  <c r="G243"/>
  <c r="T241"/>
  <c r="P241"/>
  <c r="R241" s="1"/>
  <c r="O241"/>
  <c r="N241"/>
  <c r="L241"/>
  <c r="K241"/>
  <c r="I241"/>
  <c r="G241"/>
  <c r="T240"/>
  <c r="P240"/>
  <c r="R240" s="1"/>
  <c r="O240"/>
  <c r="N240"/>
  <c r="L240"/>
  <c r="K240"/>
  <c r="I240"/>
  <c r="G240"/>
  <c r="T239"/>
  <c r="P239"/>
  <c r="R239" s="1"/>
  <c r="O239"/>
  <c r="N239"/>
  <c r="L239"/>
  <c r="K239"/>
  <c r="I239"/>
  <c r="G239"/>
  <c r="T236"/>
  <c r="P236"/>
  <c r="R236" s="1"/>
  <c r="O236"/>
  <c r="N236"/>
  <c r="L236"/>
  <c r="K236"/>
  <c r="I236"/>
  <c r="G236"/>
  <c r="T235"/>
  <c r="P235"/>
  <c r="R235" s="1"/>
  <c r="O235"/>
  <c r="N235"/>
  <c r="L235"/>
  <c r="K235"/>
  <c r="I235"/>
  <c r="G235"/>
  <c r="T232"/>
  <c r="P232"/>
  <c r="Q232" s="1"/>
  <c r="N232"/>
  <c r="K232"/>
  <c r="O232"/>
  <c r="G232"/>
  <c r="Q40" i="15" l="1"/>
  <c r="Q39"/>
  <c r="Q38"/>
  <c r="Q37"/>
  <c r="Q36"/>
  <c r="Q30"/>
  <c r="L53" i="36"/>
  <c r="L56" s="1"/>
  <c r="I40"/>
  <c r="I43" s="1"/>
  <c r="O40"/>
  <c r="O43" s="1"/>
  <c r="Q39"/>
  <c r="R34"/>
  <c r="R40" s="1"/>
  <c r="R43" s="1"/>
  <c r="O73"/>
  <c r="M74" s="1"/>
  <c r="O21" s="1"/>
  <c r="Q37"/>
  <c r="L40"/>
  <c r="L43" s="1"/>
  <c r="K40"/>
  <c r="K41" s="1"/>
  <c r="N41"/>
  <c r="Q35"/>
  <c r="Q36"/>
  <c r="Q38"/>
  <c r="N42"/>
  <c r="K42"/>
  <c r="G40"/>
  <c r="I64"/>
  <c r="O64"/>
  <c r="M65" s="1"/>
  <c r="O20" s="1"/>
  <c r="R70"/>
  <c r="R48"/>
  <c r="R51"/>
  <c r="L64"/>
  <c r="J65" s="1"/>
  <c r="L20" s="1"/>
  <c r="L73"/>
  <c r="J74" s="1"/>
  <c r="L21" s="1"/>
  <c r="N55"/>
  <c r="R49"/>
  <c r="I53"/>
  <c r="I56" s="1"/>
  <c r="O53"/>
  <c r="O56" s="1"/>
  <c r="G64"/>
  <c r="Q52"/>
  <c r="G55"/>
  <c r="K55"/>
  <c r="R50"/>
  <c r="G53"/>
  <c r="Q72"/>
  <c r="R72"/>
  <c r="K53"/>
  <c r="N53"/>
  <c r="Q63"/>
  <c r="Q69"/>
  <c r="Q71"/>
  <c r="G72"/>
  <c r="G73" s="1"/>
  <c r="I72"/>
  <c r="I73" s="1"/>
  <c r="Q62"/>
  <c r="Q246" i="8"/>
  <c r="Q245"/>
  <c r="L243"/>
  <c r="R243"/>
  <c r="I243"/>
  <c r="Q241"/>
  <c r="Q240"/>
  <c r="Q239"/>
  <c r="Q236"/>
  <c r="Q235"/>
  <c r="L232"/>
  <c r="R232"/>
  <c r="I232"/>
  <c r="A22"/>
  <c r="T169"/>
  <c r="P169"/>
  <c r="R169" s="1"/>
  <c r="O169"/>
  <c r="N169"/>
  <c r="L169"/>
  <c r="K169"/>
  <c r="I169"/>
  <c r="G169"/>
  <c r="T160"/>
  <c r="P160"/>
  <c r="R160" s="1"/>
  <c r="O160"/>
  <c r="N160"/>
  <c r="L160"/>
  <c r="K160"/>
  <c r="I160"/>
  <c r="G160"/>
  <c r="T159"/>
  <c r="P159"/>
  <c r="R159" s="1"/>
  <c r="O159"/>
  <c r="N159"/>
  <c r="L159"/>
  <c r="K159"/>
  <c r="I159"/>
  <c r="G159"/>
  <c r="T158"/>
  <c r="P158"/>
  <c r="R158" s="1"/>
  <c r="O158"/>
  <c r="N158"/>
  <c r="L158"/>
  <c r="K158"/>
  <c r="I158"/>
  <c r="G158"/>
  <c r="T157"/>
  <c r="P157"/>
  <c r="R157" s="1"/>
  <c r="O157"/>
  <c r="N157"/>
  <c r="L157"/>
  <c r="K157"/>
  <c r="I157"/>
  <c r="G157"/>
  <c r="G164"/>
  <c r="G163"/>
  <c r="G162"/>
  <c r="G161"/>
  <c r="T163"/>
  <c r="P163"/>
  <c r="R163" s="1"/>
  <c r="O163"/>
  <c r="N163"/>
  <c r="L163"/>
  <c r="K163"/>
  <c r="I163"/>
  <c r="T162"/>
  <c r="P162"/>
  <c r="R162" s="1"/>
  <c r="O162"/>
  <c r="N162"/>
  <c r="L162"/>
  <c r="K162"/>
  <c r="I162"/>
  <c r="T161"/>
  <c r="P161"/>
  <c r="R161" s="1"/>
  <c r="O161"/>
  <c r="N161"/>
  <c r="L161"/>
  <c r="K161"/>
  <c r="I161"/>
  <c r="G65" i="36" l="1"/>
  <c r="I20" s="1"/>
  <c r="N43"/>
  <c r="M44" s="1"/>
  <c r="O18" s="1"/>
  <c r="K43"/>
  <c r="J44" s="1"/>
  <c r="L18" s="1"/>
  <c r="R64"/>
  <c r="P65" s="1"/>
  <c r="R20" s="1"/>
  <c r="T20" s="1"/>
  <c r="Q42"/>
  <c r="G41"/>
  <c r="G43" s="1"/>
  <c r="Q40"/>
  <c r="R73"/>
  <c r="P74" s="1"/>
  <c r="R21" s="1"/>
  <c r="T21" s="1"/>
  <c r="Q55"/>
  <c r="R53"/>
  <c r="R56" s="1"/>
  <c r="G74"/>
  <c r="I21" s="1"/>
  <c r="G54"/>
  <c r="G56" s="1"/>
  <c r="N54"/>
  <c r="N56" s="1"/>
  <c r="M57" s="1"/>
  <c r="O19" s="1"/>
  <c r="K54"/>
  <c r="K56" s="1"/>
  <c r="J57" s="1"/>
  <c r="L19" s="1"/>
  <c r="Q53"/>
  <c r="Q169" i="8"/>
  <c r="Q158"/>
  <c r="Q160"/>
  <c r="Q159"/>
  <c r="Q157"/>
  <c r="Q162"/>
  <c r="Q163"/>
  <c r="Q161"/>
  <c r="T209"/>
  <c r="P209"/>
  <c r="R209" s="1"/>
  <c r="O209"/>
  <c r="N209"/>
  <c r="L209"/>
  <c r="K209"/>
  <c r="I209"/>
  <c r="G209"/>
  <c r="K205"/>
  <c r="L205"/>
  <c r="T208"/>
  <c r="P208"/>
  <c r="R208" s="1"/>
  <c r="O208"/>
  <c r="N208"/>
  <c r="L208"/>
  <c r="K208"/>
  <c r="I208"/>
  <c r="G208"/>
  <c r="T95"/>
  <c r="P95"/>
  <c r="R95" s="1"/>
  <c r="O95"/>
  <c r="N95"/>
  <c r="L95"/>
  <c r="K95"/>
  <c r="I95"/>
  <c r="G95"/>
  <c r="T145"/>
  <c r="P145"/>
  <c r="R145" s="1"/>
  <c r="O145"/>
  <c r="N145"/>
  <c r="L145"/>
  <c r="K145"/>
  <c r="I145"/>
  <c r="G145"/>
  <c r="T144"/>
  <c r="P144"/>
  <c r="R144" s="1"/>
  <c r="O144"/>
  <c r="N144"/>
  <c r="L144"/>
  <c r="K144"/>
  <c r="I144"/>
  <c r="G144"/>
  <c r="T141"/>
  <c r="P141"/>
  <c r="R141" s="1"/>
  <c r="O141"/>
  <c r="N141"/>
  <c r="L141"/>
  <c r="K141"/>
  <c r="I141"/>
  <c r="G141"/>
  <c r="T118"/>
  <c r="P118"/>
  <c r="R118" s="1"/>
  <c r="O118"/>
  <c r="N118"/>
  <c r="L118"/>
  <c r="K118"/>
  <c r="I118"/>
  <c r="G118"/>
  <c r="T109"/>
  <c r="P109"/>
  <c r="R109" s="1"/>
  <c r="O109"/>
  <c r="N109"/>
  <c r="L109"/>
  <c r="K109"/>
  <c r="I109"/>
  <c r="G109"/>
  <c r="T108"/>
  <c r="P108"/>
  <c r="R108" s="1"/>
  <c r="O108"/>
  <c r="N108"/>
  <c r="L108"/>
  <c r="K108"/>
  <c r="I108"/>
  <c r="G108"/>
  <c r="T107"/>
  <c r="P107"/>
  <c r="R107" s="1"/>
  <c r="O107"/>
  <c r="N107"/>
  <c r="L107"/>
  <c r="K107"/>
  <c r="I107"/>
  <c r="G107"/>
  <c r="T128"/>
  <c r="P128"/>
  <c r="R128" s="1"/>
  <c r="O128"/>
  <c r="N128"/>
  <c r="L128"/>
  <c r="K128"/>
  <c r="I128"/>
  <c r="G128"/>
  <c r="T127"/>
  <c r="P127"/>
  <c r="R127" s="1"/>
  <c r="O127"/>
  <c r="N127"/>
  <c r="L127"/>
  <c r="K127"/>
  <c r="I127"/>
  <c r="G127"/>
  <c r="T126"/>
  <c r="P126"/>
  <c r="R126" s="1"/>
  <c r="O126"/>
  <c r="N126"/>
  <c r="L126"/>
  <c r="K126"/>
  <c r="I126"/>
  <c r="G126"/>
  <c r="T90"/>
  <c r="P90"/>
  <c r="R90" s="1"/>
  <c r="O90"/>
  <c r="N90"/>
  <c r="L90"/>
  <c r="K90"/>
  <c r="I90"/>
  <c r="G90"/>
  <c r="T88"/>
  <c r="P88"/>
  <c r="R88" s="1"/>
  <c r="O88"/>
  <c r="N88"/>
  <c r="L88"/>
  <c r="K88"/>
  <c r="I88"/>
  <c r="G88"/>
  <c r="T84"/>
  <c r="P84"/>
  <c r="R84" s="1"/>
  <c r="O84"/>
  <c r="N84"/>
  <c r="L84"/>
  <c r="K84"/>
  <c r="I84"/>
  <c r="G84"/>
  <c r="T83"/>
  <c r="P83"/>
  <c r="R83" s="1"/>
  <c r="O83"/>
  <c r="N83"/>
  <c r="L83"/>
  <c r="K83"/>
  <c r="I83"/>
  <c r="G83"/>
  <c r="T82"/>
  <c r="P82"/>
  <c r="R82" s="1"/>
  <c r="O82"/>
  <c r="N82"/>
  <c r="L82"/>
  <c r="K82"/>
  <c r="I82"/>
  <c r="G82"/>
  <c r="T81"/>
  <c r="P81"/>
  <c r="R81" s="1"/>
  <c r="O81"/>
  <c r="N81"/>
  <c r="L81"/>
  <c r="K81"/>
  <c r="I81"/>
  <c r="G81"/>
  <c r="T80"/>
  <c r="P80"/>
  <c r="R80" s="1"/>
  <c r="O80"/>
  <c r="N80"/>
  <c r="L80"/>
  <c r="K80"/>
  <c r="I80"/>
  <c r="G80"/>
  <c r="T79"/>
  <c r="P79"/>
  <c r="R79" s="1"/>
  <c r="O79"/>
  <c r="N79"/>
  <c r="L79"/>
  <c r="K79"/>
  <c r="I79"/>
  <c r="G79"/>
  <c r="T78"/>
  <c r="P78"/>
  <c r="R78" s="1"/>
  <c r="O78"/>
  <c r="N78"/>
  <c r="L78"/>
  <c r="K78"/>
  <c r="I78"/>
  <c r="G78"/>
  <c r="T77"/>
  <c r="P77"/>
  <c r="R77" s="1"/>
  <c r="O77"/>
  <c r="N77"/>
  <c r="L77"/>
  <c r="K77"/>
  <c r="I77"/>
  <c r="G77"/>
  <c r="T75"/>
  <c r="P75"/>
  <c r="R75" s="1"/>
  <c r="O75"/>
  <c r="N75"/>
  <c r="L75"/>
  <c r="K75"/>
  <c r="I75"/>
  <c r="G75"/>
  <c r="T74"/>
  <c r="P74"/>
  <c r="R74" s="1"/>
  <c r="O74"/>
  <c r="N74"/>
  <c r="L74"/>
  <c r="K74"/>
  <c r="I74"/>
  <c r="G74"/>
  <c r="T72"/>
  <c r="P72"/>
  <c r="R72" s="1"/>
  <c r="O72"/>
  <c r="N72"/>
  <c r="L72"/>
  <c r="K72"/>
  <c r="I72"/>
  <c r="G72"/>
  <c r="T71"/>
  <c r="P71"/>
  <c r="Q71" s="1"/>
  <c r="O71"/>
  <c r="N71"/>
  <c r="L71"/>
  <c r="K71"/>
  <c r="I71"/>
  <c r="G71"/>
  <c r="T70"/>
  <c r="P70"/>
  <c r="R70" s="1"/>
  <c r="O70"/>
  <c r="N70"/>
  <c r="L70"/>
  <c r="K70"/>
  <c r="I70"/>
  <c r="G70"/>
  <c r="T68"/>
  <c r="P68"/>
  <c r="R68" s="1"/>
  <c r="O68"/>
  <c r="N68"/>
  <c r="L68"/>
  <c r="K68"/>
  <c r="I68"/>
  <c r="G68"/>
  <c r="T69"/>
  <c r="P69"/>
  <c r="R69" s="1"/>
  <c r="O69"/>
  <c r="N69"/>
  <c r="L69"/>
  <c r="K69"/>
  <c r="I69"/>
  <c r="G69"/>
  <c r="T67"/>
  <c r="P67"/>
  <c r="R67" s="1"/>
  <c r="O67"/>
  <c r="N67"/>
  <c r="L67"/>
  <c r="K67"/>
  <c r="I67"/>
  <c r="G67"/>
  <c r="T66"/>
  <c r="P66"/>
  <c r="R66" s="1"/>
  <c r="O66"/>
  <c r="N66"/>
  <c r="L66"/>
  <c r="K66"/>
  <c r="I66"/>
  <c r="G66"/>
  <c r="T65"/>
  <c r="P65"/>
  <c r="R65" s="1"/>
  <c r="O65"/>
  <c r="N65"/>
  <c r="L65"/>
  <c r="K65"/>
  <c r="I65"/>
  <c r="G65"/>
  <c r="G44" i="36" l="1"/>
  <c r="I18" s="1"/>
  <c r="Q41"/>
  <c r="Q43" s="1"/>
  <c r="P44" s="1"/>
  <c r="R18" s="1"/>
  <c r="R24"/>
  <c r="T24" s="1"/>
  <c r="G57"/>
  <c r="I19" s="1"/>
  <c r="Q54"/>
  <c r="Q56" s="1"/>
  <c r="P57" s="1"/>
  <c r="R19" s="1"/>
  <c r="Q209" i="8"/>
  <c r="Q208"/>
  <c r="Q95"/>
  <c r="Q145"/>
  <c r="Q144"/>
  <c r="Q141"/>
  <c r="Q118"/>
  <c r="Q109"/>
  <c r="Q108"/>
  <c r="Q107"/>
  <c r="Q128"/>
  <c r="Q127"/>
  <c r="Q126"/>
  <c r="Q90"/>
  <c r="Q88"/>
  <c r="Q84"/>
  <c r="Q83"/>
  <c r="Q82"/>
  <c r="Q81"/>
  <c r="Q80"/>
  <c r="Q79"/>
  <c r="Q78"/>
  <c r="Q77"/>
  <c r="Q74"/>
  <c r="Q75"/>
  <c r="R71"/>
  <c r="Q72"/>
  <c r="Q70"/>
  <c r="Q68"/>
  <c r="Q69"/>
  <c r="Q67"/>
  <c r="Q66"/>
  <c r="Q65"/>
  <c r="E57"/>
  <c r="T47"/>
  <c r="P47"/>
  <c r="R47" s="1"/>
  <c r="O47"/>
  <c r="N47"/>
  <c r="L47"/>
  <c r="K47"/>
  <c r="I47"/>
  <c r="G47"/>
  <c r="T46"/>
  <c r="P46"/>
  <c r="R46" s="1"/>
  <c r="O46"/>
  <c r="N46"/>
  <c r="L46"/>
  <c r="K46"/>
  <c r="I46"/>
  <c r="G46"/>
  <c r="T19" i="36" l="1"/>
  <c r="H27"/>
  <c r="Q47" i="8"/>
  <c r="Q46"/>
  <c r="R23" i="36" l="1"/>
  <c r="I27"/>
  <c r="I17" s="1"/>
  <c r="A13" i="15"/>
  <c r="A14" i="8"/>
  <c r="R27" i="36" l="1"/>
  <c r="T23"/>
  <c r="T27" l="1"/>
  <c r="A2" i="15" l="1"/>
  <c r="A2" i="8" l="1"/>
  <c r="P21" i="15" l="1"/>
  <c r="P20"/>
  <c r="P19"/>
  <c r="P18"/>
  <c r="R46"/>
  <c r="T45"/>
  <c r="T44"/>
  <c r="T43"/>
  <c r="T42"/>
  <c r="T41"/>
  <c r="T35"/>
  <c r="T34"/>
  <c r="T33"/>
  <c r="T32"/>
  <c r="T31"/>
  <c r="T29"/>
  <c r="T28"/>
  <c r="T27"/>
  <c r="J22"/>
  <c r="A49"/>
  <c r="I44"/>
  <c r="G44"/>
  <c r="I43"/>
  <c r="G43"/>
  <c r="I42"/>
  <c r="G42"/>
  <c r="I41"/>
  <c r="G41"/>
  <c r="I35"/>
  <c r="G35"/>
  <c r="I34"/>
  <c r="G34"/>
  <c r="I33"/>
  <c r="G33"/>
  <c r="I32"/>
  <c r="G32"/>
  <c r="I31"/>
  <c r="G31"/>
  <c r="I29"/>
  <c r="G29"/>
  <c r="I28"/>
  <c r="G28"/>
  <c r="I27"/>
  <c r="G27"/>
  <c r="A17"/>
  <c r="I45" l="1"/>
  <c r="I48" s="1"/>
  <c r="G45"/>
  <c r="G46" s="1"/>
  <c r="P44"/>
  <c r="R44" s="1"/>
  <c r="O44"/>
  <c r="N44"/>
  <c r="L44"/>
  <c r="K44"/>
  <c r="P43"/>
  <c r="Q43" s="1"/>
  <c r="O43"/>
  <c r="N43"/>
  <c r="L43"/>
  <c r="K43"/>
  <c r="P42"/>
  <c r="R42" s="1"/>
  <c r="O42"/>
  <c r="N42"/>
  <c r="L42"/>
  <c r="K42"/>
  <c r="P41"/>
  <c r="R41" s="1"/>
  <c r="O41"/>
  <c r="N41"/>
  <c r="L41"/>
  <c r="K41"/>
  <c r="P35"/>
  <c r="R35" s="1"/>
  <c r="O35"/>
  <c r="N35"/>
  <c r="L35"/>
  <c r="K35"/>
  <c r="P34"/>
  <c r="R34" s="1"/>
  <c r="O34"/>
  <c r="N34"/>
  <c r="L34"/>
  <c r="K34"/>
  <c r="P33"/>
  <c r="Q33" s="1"/>
  <c r="O33"/>
  <c r="N33"/>
  <c r="L33"/>
  <c r="K33"/>
  <c r="P32"/>
  <c r="Q32" s="1"/>
  <c r="O32"/>
  <c r="N32"/>
  <c r="L32"/>
  <c r="K32"/>
  <c r="P31"/>
  <c r="R31" s="1"/>
  <c r="O31"/>
  <c r="N31"/>
  <c r="L31"/>
  <c r="K31"/>
  <c r="P29"/>
  <c r="R29" s="1"/>
  <c r="O29"/>
  <c r="N29"/>
  <c r="L29"/>
  <c r="K29"/>
  <c r="P28"/>
  <c r="R28" s="1"/>
  <c r="O28"/>
  <c r="N28"/>
  <c r="L28"/>
  <c r="K28"/>
  <c r="P27"/>
  <c r="Q27" s="1"/>
  <c r="O27"/>
  <c r="N27"/>
  <c r="L27"/>
  <c r="K27"/>
  <c r="A64" i="16"/>
  <c r="J61"/>
  <c r="J60"/>
  <c r="A56"/>
  <c r="J53"/>
  <c r="H53"/>
  <c r="J52"/>
  <c r="H52"/>
  <c r="J51"/>
  <c r="H51"/>
  <c r="A47"/>
  <c r="J43"/>
  <c r="H43"/>
  <c r="J42"/>
  <c r="H42"/>
  <c r="J41"/>
  <c r="J40"/>
  <c r="H40"/>
  <c r="J39"/>
  <c r="H39"/>
  <c r="A35"/>
  <c r="J29"/>
  <c r="H29"/>
  <c r="J28"/>
  <c r="H28"/>
  <c r="J27"/>
  <c r="H27"/>
  <c r="J26"/>
  <c r="H26"/>
  <c r="J25"/>
  <c r="H25"/>
  <c r="J24"/>
  <c r="H24"/>
  <c r="A11"/>
  <c r="A10"/>
  <c r="A9"/>
  <c r="A8"/>
  <c r="T164" i="8"/>
  <c r="T130"/>
  <c r="T129"/>
  <c r="T125"/>
  <c r="T124"/>
  <c r="T123"/>
  <c r="T98"/>
  <c r="T97"/>
  <c r="T54"/>
  <c r="T53"/>
  <c r="T52"/>
  <c r="T51"/>
  <c r="T50"/>
  <c r="T49"/>
  <c r="T48"/>
  <c r="R32"/>
  <c r="T32" s="1"/>
  <c r="R31"/>
  <c r="T31" s="1"/>
  <c r="H33" i="16" l="1"/>
  <c r="O45" i="15"/>
  <c r="O48" s="1"/>
  <c r="N47"/>
  <c r="N45"/>
  <c r="L45"/>
  <c r="K45"/>
  <c r="K47"/>
  <c r="Q28"/>
  <c r="Q44"/>
  <c r="G48"/>
  <c r="G49" s="1"/>
  <c r="I17" s="1"/>
  <c r="R27"/>
  <c r="R33"/>
  <c r="R43"/>
  <c r="Q41"/>
  <c r="R32"/>
  <c r="Q29"/>
  <c r="Q34"/>
  <c r="Q31"/>
  <c r="Q35"/>
  <c r="Q42"/>
  <c r="J63" i="16"/>
  <c r="J31"/>
  <c r="J34" s="1"/>
  <c r="H31"/>
  <c r="H32" s="1"/>
  <c r="H54"/>
  <c r="J44"/>
  <c r="J46" s="1"/>
  <c r="H44"/>
  <c r="H45" s="1"/>
  <c r="J54"/>
  <c r="J55" s="1"/>
  <c r="T255" i="8"/>
  <c r="O255"/>
  <c r="N255"/>
  <c r="L255"/>
  <c r="K255"/>
  <c r="T254"/>
  <c r="P254"/>
  <c r="R254" s="1"/>
  <c r="O254"/>
  <c r="N254"/>
  <c r="L254"/>
  <c r="K254"/>
  <c r="T253"/>
  <c r="P253"/>
  <c r="R253" s="1"/>
  <c r="O253"/>
  <c r="N253"/>
  <c r="L253"/>
  <c r="K253"/>
  <c r="T252"/>
  <c r="P252"/>
  <c r="R252" s="1"/>
  <c r="O252"/>
  <c r="N252"/>
  <c r="L252"/>
  <c r="K252"/>
  <c r="T244"/>
  <c r="P244"/>
  <c r="Q244" s="1"/>
  <c r="N244"/>
  <c r="K244"/>
  <c r="T238"/>
  <c r="P238"/>
  <c r="R238" s="1"/>
  <c r="O238"/>
  <c r="N238"/>
  <c r="L238"/>
  <c r="K238"/>
  <c r="T237"/>
  <c r="P237"/>
  <c r="R237" s="1"/>
  <c r="O237"/>
  <c r="N237"/>
  <c r="L237"/>
  <c r="K237"/>
  <c r="T234"/>
  <c r="P234"/>
  <c r="R234" s="1"/>
  <c r="O234"/>
  <c r="N234"/>
  <c r="L234"/>
  <c r="K234"/>
  <c r="T233"/>
  <c r="P233"/>
  <c r="R233" s="1"/>
  <c r="O233"/>
  <c r="N233"/>
  <c r="L233"/>
  <c r="K233"/>
  <c r="T231"/>
  <c r="P231"/>
  <c r="R231" s="1"/>
  <c r="O231"/>
  <c r="N231"/>
  <c r="L231"/>
  <c r="K231"/>
  <c r="T230"/>
  <c r="P230"/>
  <c r="R230" s="1"/>
  <c r="O230"/>
  <c r="N230"/>
  <c r="L230"/>
  <c r="K230"/>
  <c r="T229"/>
  <c r="P229"/>
  <c r="N229"/>
  <c r="K229"/>
  <c r="T228"/>
  <c r="P228"/>
  <c r="R228" s="1"/>
  <c r="O228"/>
  <c r="N228"/>
  <c r="L228"/>
  <c r="K228"/>
  <c r="R220"/>
  <c r="T218"/>
  <c r="P218"/>
  <c r="Q218" s="1"/>
  <c r="O218"/>
  <c r="N218"/>
  <c r="L218"/>
  <c r="K218"/>
  <c r="T217"/>
  <c r="P217"/>
  <c r="R217" s="1"/>
  <c r="O217"/>
  <c r="N217"/>
  <c r="L217"/>
  <c r="K217"/>
  <c r="T216"/>
  <c r="P216"/>
  <c r="R216" s="1"/>
  <c r="O216"/>
  <c r="N216"/>
  <c r="L216"/>
  <c r="K216"/>
  <c r="T215"/>
  <c r="P215"/>
  <c r="R215" s="1"/>
  <c r="O215"/>
  <c r="N215"/>
  <c r="L215"/>
  <c r="K215"/>
  <c r="T214"/>
  <c r="P214"/>
  <c r="Q214" s="1"/>
  <c r="O214"/>
  <c r="N214"/>
  <c r="L214"/>
  <c r="K214"/>
  <c r="T213"/>
  <c r="P213"/>
  <c r="Q213" s="1"/>
  <c r="O213"/>
  <c r="N213"/>
  <c r="L213"/>
  <c r="K213"/>
  <c r="T212"/>
  <c r="P212"/>
  <c r="O212"/>
  <c r="L212"/>
  <c r="T211"/>
  <c r="P211"/>
  <c r="O211"/>
  <c r="L211"/>
  <c r="T210"/>
  <c r="P210"/>
  <c r="Q210" s="1"/>
  <c r="O210"/>
  <c r="N210"/>
  <c r="L210"/>
  <c r="K210"/>
  <c r="T207"/>
  <c r="P207"/>
  <c r="Q207" s="1"/>
  <c r="O207"/>
  <c r="N207"/>
  <c r="L207"/>
  <c r="K207"/>
  <c r="T206"/>
  <c r="P206"/>
  <c r="Q206" s="1"/>
  <c r="O206"/>
  <c r="N206"/>
  <c r="L206"/>
  <c r="K206"/>
  <c r="T205"/>
  <c r="P205"/>
  <c r="R205" s="1"/>
  <c r="O205"/>
  <c r="N205"/>
  <c r="R197"/>
  <c r="T195"/>
  <c r="P195"/>
  <c r="R195" s="1"/>
  <c r="O195"/>
  <c r="N195"/>
  <c r="L195"/>
  <c r="K195"/>
  <c r="T194"/>
  <c r="P194"/>
  <c r="R194" s="1"/>
  <c r="O194"/>
  <c r="N194"/>
  <c r="L194"/>
  <c r="K194"/>
  <c r="T193"/>
  <c r="P193"/>
  <c r="R193" s="1"/>
  <c r="O193"/>
  <c r="N193"/>
  <c r="L193"/>
  <c r="K193"/>
  <c r="T192"/>
  <c r="P192"/>
  <c r="R192" s="1"/>
  <c r="O192"/>
  <c r="N192"/>
  <c r="L192"/>
  <c r="K192"/>
  <c r="T191"/>
  <c r="P191"/>
  <c r="R191" s="1"/>
  <c r="O191"/>
  <c r="N191"/>
  <c r="L191"/>
  <c r="K191"/>
  <c r="T190"/>
  <c r="P190"/>
  <c r="R190" s="1"/>
  <c r="O190"/>
  <c r="N190"/>
  <c r="L190"/>
  <c r="K190"/>
  <c r="T189"/>
  <c r="P189"/>
  <c r="R189" s="1"/>
  <c r="O189"/>
  <c r="N189"/>
  <c r="L189"/>
  <c r="K189"/>
  <c r="T188"/>
  <c r="P188"/>
  <c r="R188" s="1"/>
  <c r="O188"/>
  <c r="N188"/>
  <c r="L188"/>
  <c r="K188"/>
  <c r="T187"/>
  <c r="P187"/>
  <c r="R187" s="1"/>
  <c r="O187"/>
  <c r="N187"/>
  <c r="L187"/>
  <c r="K187"/>
  <c r="T186"/>
  <c r="P186"/>
  <c r="R186" s="1"/>
  <c r="O186"/>
  <c r="N186"/>
  <c r="L186"/>
  <c r="K186"/>
  <c r="T185"/>
  <c r="P185"/>
  <c r="R185" s="1"/>
  <c r="O185"/>
  <c r="N185"/>
  <c r="L185"/>
  <c r="K185"/>
  <c r="T184"/>
  <c r="P184"/>
  <c r="R184" s="1"/>
  <c r="O184"/>
  <c r="N184"/>
  <c r="L184"/>
  <c r="K184"/>
  <c r="T183"/>
  <c r="P183"/>
  <c r="R183" s="1"/>
  <c r="O183"/>
  <c r="N183"/>
  <c r="L183"/>
  <c r="K183"/>
  <c r="T182"/>
  <c r="P182"/>
  <c r="R182" s="1"/>
  <c r="O182"/>
  <c r="N182"/>
  <c r="L182"/>
  <c r="K182"/>
  <c r="T181"/>
  <c r="P181"/>
  <c r="R181" s="1"/>
  <c r="O181"/>
  <c r="N181"/>
  <c r="L181"/>
  <c r="K181"/>
  <c r="R173"/>
  <c r="P155"/>
  <c r="Q155" s="1"/>
  <c r="O155"/>
  <c r="N155"/>
  <c r="L155"/>
  <c r="K155"/>
  <c r="P171"/>
  <c r="Q171" s="1"/>
  <c r="O171"/>
  <c r="N171"/>
  <c r="L171"/>
  <c r="K171"/>
  <c r="P170"/>
  <c r="R170" s="1"/>
  <c r="O170"/>
  <c r="N170"/>
  <c r="L170"/>
  <c r="K170"/>
  <c r="P168"/>
  <c r="R168" s="1"/>
  <c r="O168"/>
  <c r="N168"/>
  <c r="L168"/>
  <c r="K168"/>
  <c r="P167"/>
  <c r="R167" s="1"/>
  <c r="O167"/>
  <c r="N167"/>
  <c r="L167"/>
  <c r="K167"/>
  <c r="P166"/>
  <c r="Q166" s="1"/>
  <c r="O166"/>
  <c r="N166"/>
  <c r="L166"/>
  <c r="K166"/>
  <c r="P165"/>
  <c r="R165" s="1"/>
  <c r="O165"/>
  <c r="N165"/>
  <c r="L165"/>
  <c r="K165"/>
  <c r="P164"/>
  <c r="R164" s="1"/>
  <c r="O164"/>
  <c r="N164"/>
  <c r="L164"/>
  <c r="K164"/>
  <c r="P156"/>
  <c r="Q156" s="1"/>
  <c r="O156"/>
  <c r="N156"/>
  <c r="L156"/>
  <c r="K156"/>
  <c r="R148"/>
  <c r="T146"/>
  <c r="P146"/>
  <c r="R146" s="1"/>
  <c r="O146"/>
  <c r="N146"/>
  <c r="L146"/>
  <c r="K146"/>
  <c r="T143"/>
  <c r="P143"/>
  <c r="R143" s="1"/>
  <c r="O143"/>
  <c r="N143"/>
  <c r="L143"/>
  <c r="K143"/>
  <c r="T142"/>
  <c r="P142"/>
  <c r="R142" s="1"/>
  <c r="O142"/>
  <c r="N142"/>
  <c r="L142"/>
  <c r="K142"/>
  <c r="T140"/>
  <c r="P140"/>
  <c r="R140" s="1"/>
  <c r="O140"/>
  <c r="N140"/>
  <c r="L140"/>
  <c r="K140"/>
  <c r="T139"/>
  <c r="P139"/>
  <c r="R139" s="1"/>
  <c r="O139"/>
  <c r="N139"/>
  <c r="L139"/>
  <c r="K139"/>
  <c r="R132"/>
  <c r="P130"/>
  <c r="Q130" s="1"/>
  <c r="O130"/>
  <c r="N130"/>
  <c r="L130"/>
  <c r="K130"/>
  <c r="P129"/>
  <c r="R129" s="1"/>
  <c r="O129"/>
  <c r="N129"/>
  <c r="L129"/>
  <c r="K129"/>
  <c r="P125"/>
  <c r="Q125" s="1"/>
  <c r="O125"/>
  <c r="N125"/>
  <c r="L125"/>
  <c r="K125"/>
  <c r="P124"/>
  <c r="R124" s="1"/>
  <c r="O124"/>
  <c r="N124"/>
  <c r="L124"/>
  <c r="K124"/>
  <c r="P123"/>
  <c r="R123" s="1"/>
  <c r="O123"/>
  <c r="N123"/>
  <c r="L123"/>
  <c r="K123"/>
  <c r="P122"/>
  <c r="Q122" s="1"/>
  <c r="O122"/>
  <c r="N122"/>
  <c r="L122"/>
  <c r="K122"/>
  <c r="P121"/>
  <c r="Q121" s="1"/>
  <c r="O121"/>
  <c r="N121"/>
  <c r="L121"/>
  <c r="K121"/>
  <c r="P120"/>
  <c r="R120" s="1"/>
  <c r="O120"/>
  <c r="N120"/>
  <c r="L120"/>
  <c r="K120"/>
  <c r="P119"/>
  <c r="R119" s="1"/>
  <c r="O119"/>
  <c r="N119"/>
  <c r="L119"/>
  <c r="K119"/>
  <c r="P117"/>
  <c r="R117" s="1"/>
  <c r="O117"/>
  <c r="N117"/>
  <c r="L117"/>
  <c r="K117"/>
  <c r="P116"/>
  <c r="R116" s="1"/>
  <c r="O116"/>
  <c r="N116"/>
  <c r="L116"/>
  <c r="K116"/>
  <c r="P115"/>
  <c r="Q115" s="1"/>
  <c r="O115"/>
  <c r="N115"/>
  <c r="L115"/>
  <c r="K115"/>
  <c r="P114"/>
  <c r="R114" s="1"/>
  <c r="O114"/>
  <c r="N114"/>
  <c r="L114"/>
  <c r="K114"/>
  <c r="P113"/>
  <c r="R113" s="1"/>
  <c r="O113"/>
  <c r="N113"/>
  <c r="L113"/>
  <c r="K113"/>
  <c r="P112"/>
  <c r="R112" s="1"/>
  <c r="O112"/>
  <c r="N112"/>
  <c r="L112"/>
  <c r="K112"/>
  <c r="P111"/>
  <c r="Q111" s="1"/>
  <c r="O111"/>
  <c r="N111"/>
  <c r="L111"/>
  <c r="K111"/>
  <c r="P110"/>
  <c r="Q110" s="1"/>
  <c r="O110"/>
  <c r="N110"/>
  <c r="L110"/>
  <c r="K110"/>
  <c r="P106"/>
  <c r="R106" s="1"/>
  <c r="O106"/>
  <c r="N106"/>
  <c r="L106"/>
  <c r="K106"/>
  <c r="P98"/>
  <c r="Q98" s="1"/>
  <c r="O98"/>
  <c r="N98"/>
  <c r="L98"/>
  <c r="K98"/>
  <c r="P97"/>
  <c r="Q97" s="1"/>
  <c r="O97"/>
  <c r="N97"/>
  <c r="L97"/>
  <c r="K97"/>
  <c r="P96"/>
  <c r="R96" s="1"/>
  <c r="O96"/>
  <c r="N96"/>
  <c r="L96"/>
  <c r="K96"/>
  <c r="P94"/>
  <c r="R94" s="1"/>
  <c r="O94"/>
  <c r="N94"/>
  <c r="L94"/>
  <c r="K94"/>
  <c r="P93"/>
  <c r="Q93" s="1"/>
  <c r="O93"/>
  <c r="N93"/>
  <c r="L93"/>
  <c r="K93"/>
  <c r="P92"/>
  <c r="Q92" s="1"/>
  <c r="O92"/>
  <c r="N92"/>
  <c r="L92"/>
  <c r="K92"/>
  <c r="P91"/>
  <c r="R91" s="1"/>
  <c r="O91"/>
  <c r="N91"/>
  <c r="L91"/>
  <c r="K91"/>
  <c r="P89"/>
  <c r="Q89" s="1"/>
  <c r="O89"/>
  <c r="N89"/>
  <c r="L89"/>
  <c r="K89"/>
  <c r="P87"/>
  <c r="R87" s="1"/>
  <c r="O87"/>
  <c r="N87"/>
  <c r="L87"/>
  <c r="K87"/>
  <c r="P86"/>
  <c r="R86" s="1"/>
  <c r="O86"/>
  <c r="N86"/>
  <c r="L86"/>
  <c r="K86"/>
  <c r="P85"/>
  <c r="Q85" s="1"/>
  <c r="O85"/>
  <c r="N85"/>
  <c r="L85"/>
  <c r="K85"/>
  <c r="P76"/>
  <c r="Q76" s="1"/>
  <c r="O76"/>
  <c r="N76"/>
  <c r="L76"/>
  <c r="K76"/>
  <c r="P73"/>
  <c r="R73" s="1"/>
  <c r="O73"/>
  <c r="N73"/>
  <c r="L73"/>
  <c r="K73"/>
  <c r="P64"/>
  <c r="R64" s="1"/>
  <c r="O64"/>
  <c r="N64"/>
  <c r="L64"/>
  <c r="K64"/>
  <c r="N58"/>
  <c r="N57"/>
  <c r="K58"/>
  <c r="K57"/>
  <c r="P54"/>
  <c r="Q54" s="1"/>
  <c r="O54"/>
  <c r="N54"/>
  <c r="L54"/>
  <c r="K54"/>
  <c r="P53"/>
  <c r="R53" s="1"/>
  <c r="O53"/>
  <c r="N53"/>
  <c r="L53"/>
  <c r="K53"/>
  <c r="P52"/>
  <c r="R52" s="1"/>
  <c r="O52"/>
  <c r="N52"/>
  <c r="L52"/>
  <c r="K52"/>
  <c r="P51"/>
  <c r="Q51" s="1"/>
  <c r="O51"/>
  <c r="N51"/>
  <c r="L51"/>
  <c r="K51"/>
  <c r="P50"/>
  <c r="R50" s="1"/>
  <c r="O50"/>
  <c r="N50"/>
  <c r="L50"/>
  <c r="K50"/>
  <c r="P49"/>
  <c r="R49" s="1"/>
  <c r="O49"/>
  <c r="N49"/>
  <c r="L49"/>
  <c r="K49"/>
  <c r="P48"/>
  <c r="Q48" s="1"/>
  <c r="O48"/>
  <c r="N48"/>
  <c r="L48"/>
  <c r="K48"/>
  <c r="P45"/>
  <c r="Q45" s="1"/>
  <c r="O45"/>
  <c r="N45"/>
  <c r="L45"/>
  <c r="K45"/>
  <c r="A26"/>
  <c r="A25"/>
  <c r="A24"/>
  <c r="A23"/>
  <c r="A21"/>
  <c r="A20"/>
  <c r="A19"/>
  <c r="A257"/>
  <c r="I255"/>
  <c r="I254"/>
  <c r="G254"/>
  <c r="I253"/>
  <c r="G253"/>
  <c r="I252"/>
  <c r="G252"/>
  <c r="A248"/>
  <c r="I244"/>
  <c r="G244"/>
  <c r="I238"/>
  <c r="G238"/>
  <c r="I237"/>
  <c r="G237"/>
  <c r="I234"/>
  <c r="G234"/>
  <c r="I233"/>
  <c r="G233"/>
  <c r="I231"/>
  <c r="G231"/>
  <c r="I230"/>
  <c r="G230"/>
  <c r="I229"/>
  <c r="G229"/>
  <c r="I228"/>
  <c r="G228"/>
  <c r="F33" s="1"/>
  <c r="I218"/>
  <c r="G218"/>
  <c r="I217"/>
  <c r="G217"/>
  <c r="I216"/>
  <c r="G216"/>
  <c r="I215"/>
  <c r="G215"/>
  <c r="I214"/>
  <c r="G214"/>
  <c r="I213"/>
  <c r="G213"/>
  <c r="I212"/>
  <c r="I211"/>
  <c r="G211"/>
  <c r="I210"/>
  <c r="G210"/>
  <c r="I207"/>
  <c r="G207"/>
  <c r="I206"/>
  <c r="G206"/>
  <c r="I205"/>
  <c r="G205"/>
  <c r="B200"/>
  <c r="B199"/>
  <c r="I195"/>
  <c r="G195"/>
  <c r="I194"/>
  <c r="G194"/>
  <c r="I193"/>
  <c r="G193"/>
  <c r="I192"/>
  <c r="G192"/>
  <c r="I191"/>
  <c r="G191"/>
  <c r="I190"/>
  <c r="G190"/>
  <c r="I189"/>
  <c r="G189"/>
  <c r="I188"/>
  <c r="G188"/>
  <c r="I187"/>
  <c r="G187"/>
  <c r="I186"/>
  <c r="G186"/>
  <c r="I185"/>
  <c r="G185"/>
  <c r="I184"/>
  <c r="G184"/>
  <c r="I183"/>
  <c r="G183"/>
  <c r="I182"/>
  <c r="G182"/>
  <c r="I181"/>
  <c r="G181"/>
  <c r="B175"/>
  <c r="I171"/>
  <c r="G171"/>
  <c r="I170"/>
  <c r="G170"/>
  <c r="I168"/>
  <c r="G168"/>
  <c r="I167"/>
  <c r="G167"/>
  <c r="I166"/>
  <c r="G166"/>
  <c r="I165"/>
  <c r="G165"/>
  <c r="I164"/>
  <c r="I156"/>
  <c r="G156"/>
  <c r="I155"/>
  <c r="G155"/>
  <c r="B150"/>
  <c r="B149"/>
  <c r="I146"/>
  <c r="G146"/>
  <c r="I143"/>
  <c r="G143"/>
  <c r="I142"/>
  <c r="G142"/>
  <c r="I140"/>
  <c r="G140"/>
  <c r="A135"/>
  <c r="I130"/>
  <c r="G130"/>
  <c r="I129"/>
  <c r="G129"/>
  <c r="I125"/>
  <c r="G125"/>
  <c r="I124"/>
  <c r="G124"/>
  <c r="I123"/>
  <c r="G123"/>
  <c r="I122"/>
  <c r="G122"/>
  <c r="I121"/>
  <c r="G121"/>
  <c r="I120"/>
  <c r="G120"/>
  <c r="I119"/>
  <c r="G119"/>
  <c r="I117"/>
  <c r="G117"/>
  <c r="I116"/>
  <c r="G116"/>
  <c r="I115"/>
  <c r="G115"/>
  <c r="I114"/>
  <c r="G114"/>
  <c r="I113"/>
  <c r="G113"/>
  <c r="I112"/>
  <c r="G112"/>
  <c r="I111"/>
  <c r="G111"/>
  <c r="I110"/>
  <c r="G110"/>
  <c r="I106"/>
  <c r="G106"/>
  <c r="A102"/>
  <c r="I98"/>
  <c r="G98"/>
  <c r="I97"/>
  <c r="G97"/>
  <c r="I96"/>
  <c r="G96"/>
  <c r="I94"/>
  <c r="G94"/>
  <c r="I93"/>
  <c r="G93"/>
  <c r="I92"/>
  <c r="G92"/>
  <c r="I91"/>
  <c r="G91"/>
  <c r="I89"/>
  <c r="G89"/>
  <c r="I87"/>
  <c r="G87"/>
  <c r="I86"/>
  <c r="G86"/>
  <c r="I85"/>
  <c r="G85"/>
  <c r="I76"/>
  <c r="G76"/>
  <c r="I73"/>
  <c r="G73"/>
  <c r="I64"/>
  <c r="G64"/>
  <c r="A60"/>
  <c r="I58"/>
  <c r="I57"/>
  <c r="I54"/>
  <c r="G54"/>
  <c r="I53"/>
  <c r="G53"/>
  <c r="I52"/>
  <c r="G52"/>
  <c r="I51"/>
  <c r="G51"/>
  <c r="I50"/>
  <c r="G50"/>
  <c r="I49"/>
  <c r="G49"/>
  <c r="I48"/>
  <c r="G48"/>
  <c r="I45"/>
  <c r="G45"/>
  <c r="I44"/>
  <c r="G44"/>
  <c r="H22" i="15" l="1"/>
  <c r="I22" s="1"/>
  <c r="P22" s="1"/>
  <c r="K174" i="8"/>
  <c r="N46" i="15"/>
  <c r="N48" s="1"/>
  <c r="M49" s="1"/>
  <c r="M17" s="1"/>
  <c r="M16" s="1"/>
  <c r="E17" i="2" s="1"/>
  <c r="Q45" i="15"/>
  <c r="Q46" s="1"/>
  <c r="Q47"/>
  <c r="R45"/>
  <c r="R48" s="1"/>
  <c r="K46"/>
  <c r="K48" s="1"/>
  <c r="J49" s="1"/>
  <c r="J17" s="1"/>
  <c r="J16" s="1"/>
  <c r="D17" i="2" s="1"/>
  <c r="N147" i="8"/>
  <c r="K147"/>
  <c r="N133"/>
  <c r="K133"/>
  <c r="H64" i="16"/>
  <c r="J11" s="1"/>
  <c r="H34"/>
  <c r="H35" s="1"/>
  <c r="J8" s="1"/>
  <c r="H46"/>
  <c r="H47" s="1"/>
  <c r="J9" s="1"/>
  <c r="H55"/>
  <c r="H56" s="1"/>
  <c r="J10" s="1"/>
  <c r="G174" i="8"/>
  <c r="L256"/>
  <c r="J257" s="1"/>
  <c r="K221"/>
  <c r="N221"/>
  <c r="L229"/>
  <c r="P255"/>
  <c r="R255" s="1"/>
  <c r="R256" s="1"/>
  <c r="P257" s="1"/>
  <c r="R26" s="1"/>
  <c r="Q233"/>
  <c r="O256"/>
  <c r="M257" s="1"/>
  <c r="O26" s="1"/>
  <c r="R229"/>
  <c r="L172"/>
  <c r="L175" s="1"/>
  <c r="Q231"/>
  <c r="Q238"/>
  <c r="L131"/>
  <c r="L134" s="1"/>
  <c r="R147"/>
  <c r="R149" s="1"/>
  <c r="N172"/>
  <c r="N173" s="1"/>
  <c r="K196"/>
  <c r="K197" s="1"/>
  <c r="R196"/>
  <c r="R199" s="1"/>
  <c r="N196"/>
  <c r="N197" s="1"/>
  <c r="N198"/>
  <c r="K198"/>
  <c r="O219"/>
  <c r="O222" s="1"/>
  <c r="L219"/>
  <c r="L222" s="1"/>
  <c r="Q211"/>
  <c r="Q237"/>
  <c r="O244"/>
  <c r="K172"/>
  <c r="K173" s="1"/>
  <c r="L244"/>
  <c r="G221"/>
  <c r="R121"/>
  <c r="L147"/>
  <c r="L149" s="1"/>
  <c r="O147"/>
  <c r="O149" s="1"/>
  <c r="R156"/>
  <c r="N174"/>
  <c r="R171"/>
  <c r="O172"/>
  <c r="O175" s="1"/>
  <c r="L196"/>
  <c r="L199" s="1"/>
  <c r="O196"/>
  <c r="O199" s="1"/>
  <c r="K211"/>
  <c r="O229"/>
  <c r="Q234"/>
  <c r="R244"/>
  <c r="Q252"/>
  <c r="Q253"/>
  <c r="Q254"/>
  <c r="Q255"/>
  <c r="Q230"/>
  <c r="Q229"/>
  <c r="Q228"/>
  <c r="G57"/>
  <c r="R166"/>
  <c r="Q170"/>
  <c r="Q174" s="1"/>
  <c r="R115"/>
  <c r="Q117"/>
  <c r="R130"/>
  <c r="Q165"/>
  <c r="R155"/>
  <c r="R92"/>
  <c r="N131"/>
  <c r="N132" s="1"/>
  <c r="R45"/>
  <c r="L99"/>
  <c r="L101" s="1"/>
  <c r="K99"/>
  <c r="K100" s="1"/>
  <c r="O99"/>
  <c r="O101" s="1"/>
  <c r="K131"/>
  <c r="K132" s="1"/>
  <c r="O131"/>
  <c r="O134" s="1"/>
  <c r="N211"/>
  <c r="Q215"/>
  <c r="Q216"/>
  <c r="Q217"/>
  <c r="Q221" s="1"/>
  <c r="R206"/>
  <c r="R207"/>
  <c r="R210"/>
  <c r="R211"/>
  <c r="R212"/>
  <c r="R213"/>
  <c r="R214"/>
  <c r="R218"/>
  <c r="Q205"/>
  <c r="Q181"/>
  <c r="Q182"/>
  <c r="Q183"/>
  <c r="Q184"/>
  <c r="Q185"/>
  <c r="Q186"/>
  <c r="Q187"/>
  <c r="Q188"/>
  <c r="Q189"/>
  <c r="Q190"/>
  <c r="Q191"/>
  <c r="Q192"/>
  <c r="Q193"/>
  <c r="Q194"/>
  <c r="Q195"/>
  <c r="Q168"/>
  <c r="Q164"/>
  <c r="Q167"/>
  <c r="P57"/>
  <c r="Q57" s="1"/>
  <c r="R111"/>
  <c r="R54"/>
  <c r="R89"/>
  <c r="R110"/>
  <c r="R125"/>
  <c r="N99"/>
  <c r="R97"/>
  <c r="Q114"/>
  <c r="P58"/>
  <c r="Q58" s="1"/>
  <c r="R122"/>
  <c r="Q139"/>
  <c r="Q140"/>
  <c r="Q142"/>
  <c r="Q143"/>
  <c r="Q146"/>
  <c r="Q106"/>
  <c r="Q113"/>
  <c r="Q116"/>
  <c r="Q120"/>
  <c r="Q124"/>
  <c r="Q112"/>
  <c r="Q119"/>
  <c r="Q123"/>
  <c r="Q129"/>
  <c r="Q53"/>
  <c r="R51"/>
  <c r="R76"/>
  <c r="R93"/>
  <c r="R85"/>
  <c r="R48"/>
  <c r="R98"/>
  <c r="Q73"/>
  <c r="Q87"/>
  <c r="Q91"/>
  <c r="Q96"/>
  <c r="Q64"/>
  <c r="Q86"/>
  <c r="Q94"/>
  <c r="Q50"/>
  <c r="Q52"/>
  <c r="Q49"/>
  <c r="I147"/>
  <c r="I149" s="1"/>
  <c r="G99"/>
  <c r="G100" s="1"/>
  <c r="G101" s="1"/>
  <c r="G147"/>
  <c r="G148" s="1"/>
  <c r="G149" s="1"/>
  <c r="G247"/>
  <c r="I247"/>
  <c r="G55"/>
  <c r="G56" s="1"/>
  <c r="I55"/>
  <c r="I59" s="1"/>
  <c r="I196"/>
  <c r="I199" s="1"/>
  <c r="I131"/>
  <c r="I134" s="1"/>
  <c r="I256"/>
  <c r="I99"/>
  <c r="I101" s="1"/>
  <c r="I172"/>
  <c r="I175" s="1"/>
  <c r="I219"/>
  <c r="I222" s="1"/>
  <c r="G133"/>
  <c r="G172"/>
  <c r="G173" s="1"/>
  <c r="G196"/>
  <c r="G197" s="1"/>
  <c r="G198"/>
  <c r="Q212"/>
  <c r="G131"/>
  <c r="G58"/>
  <c r="G255"/>
  <c r="G256" s="1"/>
  <c r="D16" i="2" l="1"/>
  <c r="I7" i="16"/>
  <c r="C16" i="2" s="1"/>
  <c r="E16"/>
  <c r="H16" i="15"/>
  <c r="C17" i="2" s="1"/>
  <c r="Q48" i="15"/>
  <c r="P49" s="1"/>
  <c r="P17" s="1"/>
  <c r="Q219" i="8"/>
  <c r="K175"/>
  <c r="J176" s="1"/>
  <c r="L22" s="1"/>
  <c r="L26"/>
  <c r="T26" s="1"/>
  <c r="K199"/>
  <c r="J200" s="1"/>
  <c r="L23" s="1"/>
  <c r="Q133"/>
  <c r="P16" i="15"/>
  <c r="F17" i="2" s="1"/>
  <c r="O247" i="8"/>
  <c r="M248" s="1"/>
  <c r="O25" s="1"/>
  <c r="L247"/>
  <c r="J248" s="1"/>
  <c r="L25" s="1"/>
  <c r="N199"/>
  <c r="M200" s="1"/>
  <c r="O23" s="1"/>
  <c r="K101"/>
  <c r="J102" s="1"/>
  <c r="L19" s="1"/>
  <c r="Q198"/>
  <c r="R247"/>
  <c r="P248" s="1"/>
  <c r="R25" s="1"/>
  <c r="R131"/>
  <c r="R134" s="1"/>
  <c r="R219"/>
  <c r="R222" s="1"/>
  <c r="K134"/>
  <c r="J135" s="1"/>
  <c r="Q172"/>
  <c r="Q173" s="1"/>
  <c r="Q196"/>
  <c r="N148"/>
  <c r="N149" s="1"/>
  <c r="M150" s="1"/>
  <c r="O21" s="1"/>
  <c r="G212"/>
  <c r="G219" s="1"/>
  <c r="K212"/>
  <c r="N212"/>
  <c r="R172"/>
  <c r="R175" s="1"/>
  <c r="N175"/>
  <c r="M176" s="1"/>
  <c r="O22" s="1"/>
  <c r="N100"/>
  <c r="N101" s="1"/>
  <c r="M102" s="1"/>
  <c r="O19" s="1"/>
  <c r="R99"/>
  <c r="R101" s="1"/>
  <c r="Q147"/>
  <c r="Q131"/>
  <c r="Q99"/>
  <c r="G248"/>
  <c r="I25" s="1"/>
  <c r="G175"/>
  <c r="G176" s="1"/>
  <c r="I22" s="1"/>
  <c r="G199"/>
  <c r="G200" s="1"/>
  <c r="I23" s="1"/>
  <c r="G150"/>
  <c r="G257"/>
  <c r="I26" s="1"/>
  <c r="G102"/>
  <c r="I19" s="1"/>
  <c r="G59"/>
  <c r="G132"/>
  <c r="G134" s="1"/>
  <c r="F16" i="2" l="1"/>
  <c r="G60" i="8"/>
  <c r="I18" s="1"/>
  <c r="F28"/>
  <c r="F30"/>
  <c r="I21"/>
  <c r="T25"/>
  <c r="L20"/>
  <c r="G220"/>
  <c r="G222" s="1"/>
  <c r="G223" s="1"/>
  <c r="F224" s="1"/>
  <c r="G224" s="1"/>
  <c r="I24" s="1"/>
  <c r="N219"/>
  <c r="N220" s="1"/>
  <c r="N222" s="1"/>
  <c r="M223" s="1"/>
  <c r="N224" s="1"/>
  <c r="O24" s="1"/>
  <c r="K219"/>
  <c r="K220" s="1"/>
  <c r="K222" s="1"/>
  <c r="J223" s="1"/>
  <c r="Q175"/>
  <c r="P176" s="1"/>
  <c r="R22" s="1"/>
  <c r="T22" s="1"/>
  <c r="Q148"/>
  <c r="Q149" s="1"/>
  <c r="P150" s="1"/>
  <c r="R21" s="1"/>
  <c r="Q220"/>
  <c r="Q222" s="1"/>
  <c r="P223" s="1"/>
  <c r="Q224" s="1"/>
  <c r="R24" s="1"/>
  <c r="Q197"/>
  <c r="Q199" s="1"/>
  <c r="P200" s="1"/>
  <c r="R23" s="1"/>
  <c r="T23" s="1"/>
  <c r="Q100"/>
  <c r="Q101" s="1"/>
  <c r="P102" s="1"/>
  <c r="R19" s="1"/>
  <c r="T19" s="1"/>
  <c r="Q132"/>
  <c r="G135"/>
  <c r="I20" s="1"/>
  <c r="I28" l="1"/>
  <c r="R28" s="1"/>
  <c r="T28" s="1"/>
  <c r="H28"/>
  <c r="F29"/>
  <c r="H29" s="1"/>
  <c r="H30"/>
  <c r="I30"/>
  <c r="R30" s="1"/>
  <c r="T30" s="1"/>
  <c r="I29"/>
  <c r="K224"/>
  <c r="L24" s="1"/>
  <c r="T24" s="1"/>
  <c r="H33" l="1"/>
  <c r="I33" s="1"/>
  <c r="R29"/>
  <c r="T29" s="1"/>
  <c r="R33" l="1"/>
  <c r="T33" s="1"/>
  <c r="H17"/>
  <c r="T220" l="1"/>
  <c r="T219"/>
  <c r="T171"/>
  <c r="T170"/>
  <c r="T168"/>
  <c r="T167"/>
  <c r="T166"/>
  <c r="T165"/>
  <c r="T156"/>
  <c r="T155"/>
  <c r="T122"/>
  <c r="T121"/>
  <c r="T120"/>
  <c r="T119"/>
  <c r="T117"/>
  <c r="T116"/>
  <c r="T115"/>
  <c r="T114"/>
  <c r="T113"/>
  <c r="T112"/>
  <c r="T111"/>
  <c r="T110"/>
  <c r="T106"/>
  <c r="T96"/>
  <c r="T94"/>
  <c r="T93"/>
  <c r="T92"/>
  <c r="T91"/>
  <c r="T89"/>
  <c r="T87"/>
  <c r="T86"/>
  <c r="T85"/>
  <c r="T76"/>
  <c r="T73"/>
  <c r="T64"/>
  <c r="T45"/>
  <c r="T44"/>
  <c r="K44"/>
  <c r="K55" l="1"/>
  <c r="K56" s="1"/>
  <c r="K59" s="1"/>
  <c r="N203" i="7" l="1"/>
  <c r="H203"/>
  <c r="U201"/>
  <c r="W201" s="1"/>
  <c r="T201"/>
  <c r="S201"/>
  <c r="Q201"/>
  <c r="P201"/>
  <c r="N201"/>
  <c r="L201"/>
  <c r="K201"/>
  <c r="U200"/>
  <c r="W200" s="1"/>
  <c r="T200"/>
  <c r="S200"/>
  <c r="Q200"/>
  <c r="P200"/>
  <c r="N200"/>
  <c r="L200"/>
  <c r="K200"/>
  <c r="U199"/>
  <c r="W199" s="1"/>
  <c r="T199"/>
  <c r="S199"/>
  <c r="Q199"/>
  <c r="P199"/>
  <c r="N199"/>
  <c r="L199"/>
  <c r="K199"/>
  <c r="U198"/>
  <c r="W198" s="1"/>
  <c r="W203" s="1"/>
  <c r="T198"/>
  <c r="T203" s="1"/>
  <c r="R11" s="1"/>
  <c r="S198"/>
  <c r="Q198"/>
  <c r="Q203" s="1"/>
  <c r="P198"/>
  <c r="N198"/>
  <c r="L198"/>
  <c r="K198"/>
  <c r="H195"/>
  <c r="W194"/>
  <c r="U188"/>
  <c r="V188" s="1"/>
  <c r="T188"/>
  <c r="S188"/>
  <c r="Q188"/>
  <c r="P188"/>
  <c r="N188"/>
  <c r="L188"/>
  <c r="U187"/>
  <c r="W187" s="1"/>
  <c r="T187"/>
  <c r="S187"/>
  <c r="Q187"/>
  <c r="P187"/>
  <c r="N187"/>
  <c r="L187"/>
  <c r="U186"/>
  <c r="V186" s="1"/>
  <c r="T186"/>
  <c r="S186"/>
  <c r="Q186"/>
  <c r="P186"/>
  <c r="N186"/>
  <c r="L186"/>
  <c r="V185"/>
  <c r="U185"/>
  <c r="W185" s="1"/>
  <c r="T185"/>
  <c r="S185"/>
  <c r="Q185"/>
  <c r="P185"/>
  <c r="N185"/>
  <c r="L185"/>
  <c r="U184"/>
  <c r="V184" s="1"/>
  <c r="T184"/>
  <c r="S184"/>
  <c r="Q184"/>
  <c r="P184"/>
  <c r="N184"/>
  <c r="L184"/>
  <c r="U183"/>
  <c r="W183" s="1"/>
  <c r="T183"/>
  <c r="S183"/>
  <c r="Q183"/>
  <c r="P183"/>
  <c r="N183"/>
  <c r="L183"/>
  <c r="U182"/>
  <c r="V182" s="1"/>
  <c r="T182"/>
  <c r="S182"/>
  <c r="Q182"/>
  <c r="P182"/>
  <c r="N182"/>
  <c r="L182"/>
  <c r="V181"/>
  <c r="U181"/>
  <c r="W181" s="1"/>
  <c r="T181"/>
  <c r="S181"/>
  <c r="Q181"/>
  <c r="P181"/>
  <c r="N181"/>
  <c r="L181"/>
  <c r="U180"/>
  <c r="V180" s="1"/>
  <c r="T180"/>
  <c r="S180"/>
  <c r="Q180"/>
  <c r="P180"/>
  <c r="N180"/>
  <c r="L180"/>
  <c r="U179"/>
  <c r="W179" s="1"/>
  <c r="T179"/>
  <c r="S179"/>
  <c r="Q179"/>
  <c r="P179"/>
  <c r="N179"/>
  <c r="L179"/>
  <c r="U178"/>
  <c r="V178" s="1"/>
  <c r="T178"/>
  <c r="S178"/>
  <c r="Q178"/>
  <c r="P178"/>
  <c r="N178"/>
  <c r="L178"/>
  <c r="U177"/>
  <c r="W177" s="1"/>
  <c r="T177"/>
  <c r="Q177"/>
  <c r="N177"/>
  <c r="K177"/>
  <c r="S177" s="1"/>
  <c r="U176"/>
  <c r="W176" s="1"/>
  <c r="T176"/>
  <c r="S176"/>
  <c r="Q176"/>
  <c r="P176"/>
  <c r="N176"/>
  <c r="L176"/>
  <c r="U175"/>
  <c r="V175" s="1"/>
  <c r="T175"/>
  <c r="S175"/>
  <c r="Q175"/>
  <c r="P175"/>
  <c r="N175"/>
  <c r="L175"/>
  <c r="V174"/>
  <c r="U174"/>
  <c r="W174" s="1"/>
  <c r="T174"/>
  <c r="T193" s="1"/>
  <c r="S174"/>
  <c r="Q174"/>
  <c r="Q193" s="1"/>
  <c r="P174"/>
  <c r="N174"/>
  <c r="N193" s="1"/>
  <c r="L174"/>
  <c r="H171"/>
  <c r="W170"/>
  <c r="U164"/>
  <c r="V164" s="1"/>
  <c r="T164"/>
  <c r="S164"/>
  <c r="Q164"/>
  <c r="P164"/>
  <c r="N164"/>
  <c r="L164"/>
  <c r="U163"/>
  <c r="W163" s="1"/>
  <c r="T163"/>
  <c r="S163"/>
  <c r="Q163"/>
  <c r="P163"/>
  <c r="N163"/>
  <c r="L163"/>
  <c r="U162"/>
  <c r="V162" s="1"/>
  <c r="T162"/>
  <c r="S162"/>
  <c r="Q162"/>
  <c r="P162"/>
  <c r="N162"/>
  <c r="L162"/>
  <c r="V161"/>
  <c r="U161"/>
  <c r="W161" s="1"/>
  <c r="T161"/>
  <c r="S161"/>
  <c r="Q161"/>
  <c r="P161"/>
  <c r="N161"/>
  <c r="L161"/>
  <c r="U160"/>
  <c r="V160" s="1"/>
  <c r="T160"/>
  <c r="S160"/>
  <c r="Q160"/>
  <c r="P160"/>
  <c r="N160"/>
  <c r="L160"/>
  <c r="U159"/>
  <c r="W159" s="1"/>
  <c r="T159"/>
  <c r="S159"/>
  <c r="Q159"/>
  <c r="P159"/>
  <c r="N159"/>
  <c r="L159"/>
  <c r="U158"/>
  <c r="V158" s="1"/>
  <c r="T158"/>
  <c r="S158"/>
  <c r="Q158"/>
  <c r="P158"/>
  <c r="N158"/>
  <c r="L158"/>
  <c r="V157"/>
  <c r="U157"/>
  <c r="W157" s="1"/>
  <c r="T157"/>
  <c r="S157"/>
  <c r="Q157"/>
  <c r="P157"/>
  <c r="N157"/>
  <c r="L157"/>
  <c r="U156"/>
  <c r="V156" s="1"/>
  <c r="T156"/>
  <c r="S156"/>
  <c r="Q156"/>
  <c r="P156"/>
  <c r="N156"/>
  <c r="L156"/>
  <c r="U155"/>
  <c r="W155" s="1"/>
  <c r="T155"/>
  <c r="S155"/>
  <c r="Q155"/>
  <c r="P155"/>
  <c r="N155"/>
  <c r="L155"/>
  <c r="U154"/>
  <c r="V154" s="1"/>
  <c r="T154"/>
  <c r="S154"/>
  <c r="Q154"/>
  <c r="P154"/>
  <c r="N154"/>
  <c r="L154"/>
  <c r="U153"/>
  <c r="W153" s="1"/>
  <c r="T153"/>
  <c r="Q153"/>
  <c r="N153"/>
  <c r="K153"/>
  <c r="V153" s="1"/>
  <c r="U152"/>
  <c r="W152" s="1"/>
  <c r="T152"/>
  <c r="S152"/>
  <c r="Q152"/>
  <c r="P152"/>
  <c r="N152"/>
  <c r="L152"/>
  <c r="U151"/>
  <c r="V151" s="1"/>
  <c r="T151"/>
  <c r="S151"/>
  <c r="Q151"/>
  <c r="P151"/>
  <c r="N151"/>
  <c r="L151"/>
  <c r="V150"/>
  <c r="U150"/>
  <c r="W150" s="1"/>
  <c r="T150"/>
  <c r="S150"/>
  <c r="Q150"/>
  <c r="P150"/>
  <c r="N150"/>
  <c r="L150"/>
  <c r="U149"/>
  <c r="V149" s="1"/>
  <c r="T149"/>
  <c r="S149"/>
  <c r="Q149"/>
  <c r="P149"/>
  <c r="N149"/>
  <c r="L149"/>
  <c r="U148"/>
  <c r="W148" s="1"/>
  <c r="T148"/>
  <c r="S148"/>
  <c r="Q148"/>
  <c r="P148"/>
  <c r="N148"/>
  <c r="L148"/>
  <c r="H145"/>
  <c r="W144"/>
  <c r="U138"/>
  <c r="V138" s="1"/>
  <c r="T138"/>
  <c r="S138"/>
  <c r="Q138"/>
  <c r="P138"/>
  <c r="N138"/>
  <c r="L138"/>
  <c r="U137"/>
  <c r="W137" s="1"/>
  <c r="T137"/>
  <c r="S137"/>
  <c r="Q137"/>
  <c r="P137"/>
  <c r="N137"/>
  <c r="L137"/>
  <c r="U136"/>
  <c r="V136" s="1"/>
  <c r="T136"/>
  <c r="S136"/>
  <c r="Q136"/>
  <c r="P136"/>
  <c r="N136"/>
  <c r="L136"/>
  <c r="V135"/>
  <c r="U135"/>
  <c r="W135" s="1"/>
  <c r="T135"/>
  <c r="S135"/>
  <c r="Q135"/>
  <c r="P135"/>
  <c r="N135"/>
  <c r="L135"/>
  <c r="U134"/>
  <c r="V134" s="1"/>
  <c r="T134"/>
  <c r="S134"/>
  <c r="Q134"/>
  <c r="P134"/>
  <c r="N134"/>
  <c r="L134"/>
  <c r="U133"/>
  <c r="W133" s="1"/>
  <c r="T133"/>
  <c r="S133"/>
  <c r="Q133"/>
  <c r="P133"/>
  <c r="N133"/>
  <c r="L133"/>
  <c r="U132"/>
  <c r="V132" s="1"/>
  <c r="T132"/>
  <c r="S132"/>
  <c r="Q132"/>
  <c r="P132"/>
  <c r="N132"/>
  <c r="L132"/>
  <c r="V131"/>
  <c r="U131"/>
  <c r="W131" s="1"/>
  <c r="T131"/>
  <c r="S131"/>
  <c r="Q131"/>
  <c r="P131"/>
  <c r="N131"/>
  <c r="L131"/>
  <c r="U130"/>
  <c r="V130" s="1"/>
  <c r="T130"/>
  <c r="S130"/>
  <c r="Q130"/>
  <c r="P130"/>
  <c r="N130"/>
  <c r="L130"/>
  <c r="U129"/>
  <c r="W129" s="1"/>
  <c r="T129"/>
  <c r="S129"/>
  <c r="Q129"/>
  <c r="P129"/>
  <c r="N129"/>
  <c r="L129"/>
  <c r="U128"/>
  <c r="W128" s="1"/>
  <c r="T128"/>
  <c r="S128"/>
  <c r="Q128"/>
  <c r="P128"/>
  <c r="N128"/>
  <c r="L128"/>
  <c r="V127"/>
  <c r="U127"/>
  <c r="W127" s="1"/>
  <c r="T127"/>
  <c r="S127"/>
  <c r="Q127"/>
  <c r="P127"/>
  <c r="N127"/>
  <c r="L127"/>
  <c r="U126"/>
  <c r="W126" s="1"/>
  <c r="T126"/>
  <c r="S126"/>
  <c r="Q126"/>
  <c r="P126"/>
  <c r="N126"/>
  <c r="L126"/>
  <c r="U125"/>
  <c r="W125" s="1"/>
  <c r="T125"/>
  <c r="S125"/>
  <c r="Q125"/>
  <c r="P125"/>
  <c r="N125"/>
  <c r="L125"/>
  <c r="U124"/>
  <c r="W124" s="1"/>
  <c r="T124"/>
  <c r="S124"/>
  <c r="Q124"/>
  <c r="P124"/>
  <c r="N124"/>
  <c r="L124"/>
  <c r="V123"/>
  <c r="U123"/>
  <c r="W123" s="1"/>
  <c r="T123"/>
  <c r="S123"/>
  <c r="Q123"/>
  <c r="P123"/>
  <c r="N123"/>
  <c r="L123"/>
  <c r="U122"/>
  <c r="W122" s="1"/>
  <c r="T122"/>
  <c r="S122"/>
  <c r="Q122"/>
  <c r="P122"/>
  <c r="N122"/>
  <c r="L122"/>
  <c r="U121"/>
  <c r="W121" s="1"/>
  <c r="T121"/>
  <c r="S121"/>
  <c r="Q121"/>
  <c r="P121"/>
  <c r="N121"/>
  <c r="L121"/>
  <c r="U120"/>
  <c r="W120" s="1"/>
  <c r="T120"/>
  <c r="S120"/>
  <c r="Q120"/>
  <c r="P120"/>
  <c r="N120"/>
  <c r="L120"/>
  <c r="V119"/>
  <c r="U119"/>
  <c r="W119" s="1"/>
  <c r="T119"/>
  <c r="S119"/>
  <c r="Q119"/>
  <c r="P119"/>
  <c r="N119"/>
  <c r="L119"/>
  <c r="U118"/>
  <c r="W118" s="1"/>
  <c r="T118"/>
  <c r="S118"/>
  <c r="Q118"/>
  <c r="P118"/>
  <c r="N118"/>
  <c r="L118"/>
  <c r="U117"/>
  <c r="W117" s="1"/>
  <c r="T117"/>
  <c r="S117"/>
  <c r="Q117"/>
  <c r="P117"/>
  <c r="N117"/>
  <c r="L117"/>
  <c r="U116"/>
  <c r="W116" s="1"/>
  <c r="T116"/>
  <c r="S116"/>
  <c r="Q116"/>
  <c r="Q143" s="1"/>
  <c r="P116"/>
  <c r="N116"/>
  <c r="L116"/>
  <c r="H113"/>
  <c r="W112"/>
  <c r="W111"/>
  <c r="U106"/>
  <c r="W106" s="1"/>
  <c r="T106"/>
  <c r="S106"/>
  <c r="Q106"/>
  <c r="P106"/>
  <c r="N106"/>
  <c r="L106"/>
  <c r="V105"/>
  <c r="U105"/>
  <c r="W105" s="1"/>
  <c r="T105"/>
  <c r="S105"/>
  <c r="Q105"/>
  <c r="P105"/>
  <c r="N105"/>
  <c r="L105"/>
  <c r="U104"/>
  <c r="W104" s="1"/>
  <c r="T104"/>
  <c r="S104"/>
  <c r="S108" s="1"/>
  <c r="Q104"/>
  <c r="P104"/>
  <c r="P108" s="1"/>
  <c r="N104"/>
  <c r="L104"/>
  <c r="L108" s="1"/>
  <c r="U103"/>
  <c r="W103" s="1"/>
  <c r="T103"/>
  <c r="S103"/>
  <c r="Q103"/>
  <c r="P103"/>
  <c r="N103"/>
  <c r="L103"/>
  <c r="U102"/>
  <c r="W102" s="1"/>
  <c r="T102"/>
  <c r="T110" s="1"/>
  <c r="S102"/>
  <c r="Q102"/>
  <c r="Q110" s="1"/>
  <c r="P102"/>
  <c r="N102"/>
  <c r="N110" s="1"/>
  <c r="L102"/>
  <c r="H99"/>
  <c r="U93"/>
  <c r="W93" s="1"/>
  <c r="T93"/>
  <c r="S93"/>
  <c r="Q93"/>
  <c r="P93"/>
  <c r="N93"/>
  <c r="L93"/>
  <c r="U92"/>
  <c r="V92" s="1"/>
  <c r="T92"/>
  <c r="S92"/>
  <c r="Q92"/>
  <c r="P92"/>
  <c r="N92"/>
  <c r="L92"/>
  <c r="U91"/>
  <c r="W91" s="1"/>
  <c r="T91"/>
  <c r="S91"/>
  <c r="Q91"/>
  <c r="P91"/>
  <c r="N91"/>
  <c r="L91"/>
  <c r="U90"/>
  <c r="V90" s="1"/>
  <c r="T90"/>
  <c r="S90"/>
  <c r="Q90"/>
  <c r="P90"/>
  <c r="N90"/>
  <c r="L90"/>
  <c r="V89"/>
  <c r="U89"/>
  <c r="W89" s="1"/>
  <c r="T89"/>
  <c r="S89"/>
  <c r="Q89"/>
  <c r="P89"/>
  <c r="N89"/>
  <c r="L89"/>
  <c r="U88"/>
  <c r="V88" s="1"/>
  <c r="T88"/>
  <c r="S88"/>
  <c r="Q88"/>
  <c r="P88"/>
  <c r="N88"/>
  <c r="L88"/>
  <c r="U87"/>
  <c r="W87" s="1"/>
  <c r="T87"/>
  <c r="S87"/>
  <c r="Q87"/>
  <c r="P87"/>
  <c r="N87"/>
  <c r="L87"/>
  <c r="U86"/>
  <c r="V86" s="1"/>
  <c r="T86"/>
  <c r="S86"/>
  <c r="Q86"/>
  <c r="P86"/>
  <c r="N86"/>
  <c r="L86"/>
  <c r="U85"/>
  <c r="W85" s="1"/>
  <c r="T85"/>
  <c r="S85"/>
  <c r="Q85"/>
  <c r="P85"/>
  <c r="N85"/>
  <c r="L85"/>
  <c r="U84"/>
  <c r="V84" s="1"/>
  <c r="T84"/>
  <c r="S84"/>
  <c r="Q84"/>
  <c r="P84"/>
  <c r="N84"/>
  <c r="L84"/>
  <c r="U83"/>
  <c r="W83" s="1"/>
  <c r="T83"/>
  <c r="S83"/>
  <c r="Q83"/>
  <c r="P83"/>
  <c r="N83"/>
  <c r="L83"/>
  <c r="U82"/>
  <c r="V82" s="1"/>
  <c r="T82"/>
  <c r="S82"/>
  <c r="Q82"/>
  <c r="P82"/>
  <c r="N82"/>
  <c r="L82"/>
  <c r="U81"/>
  <c r="W81" s="1"/>
  <c r="T81"/>
  <c r="S81"/>
  <c r="Q81"/>
  <c r="P81"/>
  <c r="N81"/>
  <c r="L81"/>
  <c r="U80"/>
  <c r="V80" s="1"/>
  <c r="T80"/>
  <c r="S80"/>
  <c r="Q80"/>
  <c r="P80"/>
  <c r="V79"/>
  <c r="U79"/>
  <c r="W79" s="1"/>
  <c r="T79"/>
  <c r="S79"/>
  <c r="Q79"/>
  <c r="P79"/>
  <c r="N79"/>
  <c r="L79"/>
  <c r="U78"/>
  <c r="V78" s="1"/>
  <c r="T78"/>
  <c r="S78"/>
  <c r="Q78"/>
  <c r="P78"/>
  <c r="N78"/>
  <c r="L78"/>
  <c r="U77"/>
  <c r="W77" s="1"/>
  <c r="T77"/>
  <c r="S77"/>
  <c r="Q77"/>
  <c r="P77"/>
  <c r="N77"/>
  <c r="L77"/>
  <c r="U76"/>
  <c r="V76" s="1"/>
  <c r="T76"/>
  <c r="S76"/>
  <c r="Q76"/>
  <c r="P76"/>
  <c r="N76"/>
  <c r="L76"/>
  <c r="U75"/>
  <c r="W75" s="1"/>
  <c r="T75"/>
  <c r="S75"/>
  <c r="Q75"/>
  <c r="P75"/>
  <c r="N75"/>
  <c r="L75"/>
  <c r="U74"/>
  <c r="V74" s="1"/>
  <c r="T74"/>
  <c r="S74"/>
  <c r="Q74"/>
  <c r="P74"/>
  <c r="N74"/>
  <c r="L74"/>
  <c r="U73"/>
  <c r="W73" s="1"/>
  <c r="T73"/>
  <c r="S73"/>
  <c r="Q73"/>
  <c r="P73"/>
  <c r="N73"/>
  <c r="L73"/>
  <c r="U72"/>
  <c r="V72" s="1"/>
  <c r="T72"/>
  <c r="S72"/>
  <c r="Q72"/>
  <c r="P72"/>
  <c r="N72"/>
  <c r="L72"/>
  <c r="U71"/>
  <c r="W71" s="1"/>
  <c r="T71"/>
  <c r="S71"/>
  <c r="Q71"/>
  <c r="P71"/>
  <c r="N71"/>
  <c r="L71"/>
  <c r="H68"/>
  <c r="U64"/>
  <c r="W64" s="1"/>
  <c r="T64"/>
  <c r="S64"/>
  <c r="Q64"/>
  <c r="P64"/>
  <c r="N64"/>
  <c r="L64"/>
  <c r="U63"/>
  <c r="V63" s="1"/>
  <c r="T63"/>
  <c r="S63"/>
  <c r="Q63"/>
  <c r="P63"/>
  <c r="N63"/>
  <c r="L63"/>
  <c r="U62"/>
  <c r="W62" s="1"/>
  <c r="T62"/>
  <c r="S62"/>
  <c r="Q62"/>
  <c r="P62"/>
  <c r="N62"/>
  <c r="L62"/>
  <c r="U61"/>
  <c r="V61" s="1"/>
  <c r="T61"/>
  <c r="S61"/>
  <c r="Q61"/>
  <c r="P61"/>
  <c r="N61"/>
  <c r="L61"/>
  <c r="U60"/>
  <c r="W60" s="1"/>
  <c r="T60"/>
  <c r="S60"/>
  <c r="Q60"/>
  <c r="P60"/>
  <c r="N60"/>
  <c r="L60"/>
  <c r="U59"/>
  <c r="T59"/>
  <c r="S59"/>
  <c r="Q59"/>
  <c r="P59"/>
  <c r="N59"/>
  <c r="L59"/>
  <c r="V58"/>
  <c r="U58"/>
  <c r="W58" s="1"/>
  <c r="T58"/>
  <c r="S58"/>
  <c r="Q58"/>
  <c r="P58"/>
  <c r="N58"/>
  <c r="L58"/>
  <c r="V57"/>
  <c r="U57"/>
  <c r="W57" s="1"/>
  <c r="T57"/>
  <c r="S57"/>
  <c r="Q57"/>
  <c r="P57"/>
  <c r="N57"/>
  <c r="L57"/>
  <c r="U56"/>
  <c r="W56" s="1"/>
  <c r="T56"/>
  <c r="S56"/>
  <c r="Q56"/>
  <c r="P56"/>
  <c r="N56"/>
  <c r="L56"/>
  <c r="U55"/>
  <c r="W55" s="1"/>
  <c r="T55"/>
  <c r="S55"/>
  <c r="Q55"/>
  <c r="P55"/>
  <c r="N55"/>
  <c r="L55"/>
  <c r="U54"/>
  <c r="W54" s="1"/>
  <c r="T54"/>
  <c r="S54"/>
  <c r="Q54"/>
  <c r="P54"/>
  <c r="N54"/>
  <c r="L54"/>
  <c r="U53"/>
  <c r="W53" s="1"/>
  <c r="T53"/>
  <c r="S53"/>
  <c r="Q53"/>
  <c r="P53"/>
  <c r="N53"/>
  <c r="L53"/>
  <c r="U52"/>
  <c r="W52" s="1"/>
  <c r="T52"/>
  <c r="S52"/>
  <c r="Q52"/>
  <c r="P52"/>
  <c r="N52"/>
  <c r="L52"/>
  <c r="U51"/>
  <c r="W51" s="1"/>
  <c r="T51"/>
  <c r="S51"/>
  <c r="Q51"/>
  <c r="P51"/>
  <c r="N51"/>
  <c r="L51"/>
  <c r="U50"/>
  <c r="W50" s="1"/>
  <c r="T50"/>
  <c r="S50"/>
  <c r="Q50"/>
  <c r="P50"/>
  <c r="N50"/>
  <c r="L50"/>
  <c r="V49"/>
  <c r="U49"/>
  <c r="W49" s="1"/>
  <c r="T49"/>
  <c r="S49"/>
  <c r="Q49"/>
  <c r="P49"/>
  <c r="N49"/>
  <c r="L49"/>
  <c r="U48"/>
  <c r="W48" s="1"/>
  <c r="T48"/>
  <c r="S48"/>
  <c r="Q48"/>
  <c r="P48"/>
  <c r="N48"/>
  <c r="L48"/>
  <c r="U47"/>
  <c r="W47" s="1"/>
  <c r="T47"/>
  <c r="S47"/>
  <c r="Q47"/>
  <c r="P47"/>
  <c r="N47"/>
  <c r="L47"/>
  <c r="U46"/>
  <c r="W46" s="1"/>
  <c r="T46"/>
  <c r="S46"/>
  <c r="Q46"/>
  <c r="P46"/>
  <c r="N46"/>
  <c r="L46"/>
  <c r="U45"/>
  <c r="W45" s="1"/>
  <c r="T45"/>
  <c r="S45"/>
  <c r="Q45"/>
  <c r="P45"/>
  <c r="N45"/>
  <c r="L45"/>
  <c r="U44"/>
  <c r="W44" s="1"/>
  <c r="T44"/>
  <c r="S44"/>
  <c r="Q44"/>
  <c r="P44"/>
  <c r="N44"/>
  <c r="L44"/>
  <c r="U43"/>
  <c r="W43" s="1"/>
  <c r="T43"/>
  <c r="S43"/>
  <c r="Q43"/>
  <c r="P43"/>
  <c r="N43"/>
  <c r="L43"/>
  <c r="U42"/>
  <c r="W42" s="1"/>
  <c r="T42"/>
  <c r="S42"/>
  <c r="Q42"/>
  <c r="P42"/>
  <c r="N42"/>
  <c r="L42"/>
  <c r="U41"/>
  <c r="W41" s="1"/>
  <c r="T41"/>
  <c r="S41"/>
  <c r="Q41"/>
  <c r="P41"/>
  <c r="N41"/>
  <c r="L41"/>
  <c r="U40"/>
  <c r="W40" s="1"/>
  <c r="T40"/>
  <c r="T67" s="1"/>
  <c r="S40"/>
  <c r="Q40"/>
  <c r="Q67" s="1"/>
  <c r="P40"/>
  <c r="N40"/>
  <c r="N67" s="1"/>
  <c r="L40"/>
  <c r="H37"/>
  <c r="T33"/>
  <c r="S33"/>
  <c r="Q33"/>
  <c r="P33"/>
  <c r="T32"/>
  <c r="S32"/>
  <c r="Q32"/>
  <c r="P32"/>
  <c r="J32"/>
  <c r="U32" s="1"/>
  <c r="T31"/>
  <c r="S31"/>
  <c r="Q31"/>
  <c r="P31"/>
  <c r="J31"/>
  <c r="U31" s="1"/>
  <c r="T30"/>
  <c r="S30"/>
  <c r="Q30"/>
  <c r="P30"/>
  <c r="J30"/>
  <c r="U30" s="1"/>
  <c r="T29"/>
  <c r="S29"/>
  <c r="Q29"/>
  <c r="P29"/>
  <c r="J29"/>
  <c r="U29" s="1"/>
  <c r="T28"/>
  <c r="S28"/>
  <c r="Q28"/>
  <c r="P28"/>
  <c r="U27"/>
  <c r="W27" s="1"/>
  <c r="T27"/>
  <c r="S27"/>
  <c r="Q27"/>
  <c r="P27"/>
  <c r="N27"/>
  <c r="L27"/>
  <c r="T26"/>
  <c r="S26"/>
  <c r="Q26"/>
  <c r="P26"/>
  <c r="L26"/>
  <c r="J26"/>
  <c r="N26" s="1"/>
  <c r="U25"/>
  <c r="V25" s="1"/>
  <c r="T25"/>
  <c r="S25"/>
  <c r="Q25"/>
  <c r="P25"/>
  <c r="N25"/>
  <c r="L25"/>
  <c r="U24"/>
  <c r="W24" s="1"/>
  <c r="T24"/>
  <c r="S24"/>
  <c r="Q24"/>
  <c r="P24"/>
  <c r="N24"/>
  <c r="L24"/>
  <c r="U23"/>
  <c r="V23" s="1"/>
  <c r="T23"/>
  <c r="S23"/>
  <c r="Q23"/>
  <c r="P23"/>
  <c r="N23"/>
  <c r="L23"/>
  <c r="T22"/>
  <c r="S22"/>
  <c r="Q22"/>
  <c r="P22"/>
  <c r="J22"/>
  <c r="U22" s="1"/>
  <c r="U12"/>
  <c r="U11"/>
  <c r="O11"/>
  <c r="N11"/>
  <c r="U3"/>
  <c r="R3"/>
  <c r="O3"/>
  <c r="Q36" l="1"/>
  <c r="T36"/>
  <c r="V43"/>
  <c r="V53"/>
  <c r="N98"/>
  <c r="Q98"/>
  <c r="T98"/>
  <c r="V71"/>
  <c r="V85"/>
  <c r="V93"/>
  <c r="P107"/>
  <c r="V103"/>
  <c r="V117"/>
  <c r="V121"/>
  <c r="V125"/>
  <c r="V129"/>
  <c r="V133"/>
  <c r="L141"/>
  <c r="P141"/>
  <c r="S141"/>
  <c r="V141"/>
  <c r="V137"/>
  <c r="W138"/>
  <c r="N169"/>
  <c r="Q169"/>
  <c r="T169"/>
  <c r="V148"/>
  <c r="V152"/>
  <c r="V155"/>
  <c r="V159"/>
  <c r="L167"/>
  <c r="P167"/>
  <c r="S167"/>
  <c r="V163"/>
  <c r="V167" s="1"/>
  <c r="V168" s="1"/>
  <c r="V176"/>
  <c r="V179"/>
  <c r="V183"/>
  <c r="L191"/>
  <c r="P191"/>
  <c r="S191"/>
  <c r="V187"/>
  <c r="V198"/>
  <c r="V199"/>
  <c r="V200"/>
  <c r="V201"/>
  <c r="C14" i="2"/>
  <c r="C18" s="1"/>
  <c r="V24" i="7"/>
  <c r="U26"/>
  <c r="V26" s="1"/>
  <c r="V27"/>
  <c r="V41"/>
  <c r="V45"/>
  <c r="V51"/>
  <c r="V55"/>
  <c r="V62"/>
  <c r="P96"/>
  <c r="V75"/>
  <c r="V81"/>
  <c r="V87"/>
  <c r="V91"/>
  <c r="V83"/>
  <c r="V47"/>
  <c r="V60"/>
  <c r="V64"/>
  <c r="V73"/>
  <c r="V77"/>
  <c r="W30"/>
  <c r="V30"/>
  <c r="W32"/>
  <c r="V32"/>
  <c r="W22"/>
  <c r="V22"/>
  <c r="W29"/>
  <c r="V29"/>
  <c r="W31"/>
  <c r="V31"/>
  <c r="N22"/>
  <c r="W23"/>
  <c r="W25"/>
  <c r="W26"/>
  <c r="J28"/>
  <c r="N29"/>
  <c r="N30"/>
  <c r="N31"/>
  <c r="N32"/>
  <c r="J33"/>
  <c r="S34"/>
  <c r="S35" s="1"/>
  <c r="T37" s="1"/>
  <c r="R4" s="1"/>
  <c r="V40"/>
  <c r="V42"/>
  <c r="V44"/>
  <c r="V46"/>
  <c r="V48"/>
  <c r="V50"/>
  <c r="V52"/>
  <c r="V54"/>
  <c r="V56"/>
  <c r="L22"/>
  <c r="L29"/>
  <c r="L30"/>
  <c r="L31"/>
  <c r="L32"/>
  <c r="P34"/>
  <c r="P35" s="1"/>
  <c r="Q37" s="1"/>
  <c r="O4" s="1"/>
  <c r="L65"/>
  <c r="L66" s="1"/>
  <c r="N66" s="1"/>
  <c r="N68" s="1"/>
  <c r="N5" s="1"/>
  <c r="P65"/>
  <c r="P66" s="1"/>
  <c r="Q66" s="1"/>
  <c r="Q68" s="1"/>
  <c r="O5" s="1"/>
  <c r="S65"/>
  <c r="S66" s="1"/>
  <c r="T66" s="1"/>
  <c r="T68" s="1"/>
  <c r="R5" s="1"/>
  <c r="V59"/>
  <c r="W59"/>
  <c r="W110"/>
  <c r="W61"/>
  <c r="W63"/>
  <c r="W72"/>
  <c r="W74"/>
  <c r="W76"/>
  <c r="W78"/>
  <c r="W80"/>
  <c r="W82"/>
  <c r="W84"/>
  <c r="W86"/>
  <c r="W88"/>
  <c r="W90"/>
  <c r="W92"/>
  <c r="L95"/>
  <c r="S95"/>
  <c r="L96"/>
  <c r="S96"/>
  <c r="V102"/>
  <c r="V104"/>
  <c r="V108" s="1"/>
  <c r="V106"/>
  <c r="L107"/>
  <c r="L109" s="1"/>
  <c r="N109" s="1"/>
  <c r="N113" s="1"/>
  <c r="N7" s="1"/>
  <c r="S107"/>
  <c r="S109" s="1"/>
  <c r="T109" s="1"/>
  <c r="T113" s="1"/>
  <c r="R7" s="1"/>
  <c r="P109"/>
  <c r="Q109" s="1"/>
  <c r="Q113" s="1"/>
  <c r="O7" s="1"/>
  <c r="N143"/>
  <c r="T143"/>
  <c r="V116"/>
  <c r="V118"/>
  <c r="V120"/>
  <c r="V122"/>
  <c r="V124"/>
  <c r="V126"/>
  <c r="V128"/>
  <c r="W130"/>
  <c r="W132"/>
  <c r="W134"/>
  <c r="W136"/>
  <c r="V166"/>
  <c r="W149"/>
  <c r="W151"/>
  <c r="W154"/>
  <c r="W156"/>
  <c r="P95"/>
  <c r="V95"/>
  <c r="L140"/>
  <c r="L142" s="1"/>
  <c r="N142" s="1"/>
  <c r="N145" s="1"/>
  <c r="N8" s="1"/>
  <c r="S140"/>
  <c r="S142" s="1"/>
  <c r="T142" s="1"/>
  <c r="T145" s="1"/>
  <c r="R8" s="1"/>
  <c r="P140"/>
  <c r="P142" s="1"/>
  <c r="Q142" s="1"/>
  <c r="Q145" s="1"/>
  <c r="O8" s="1"/>
  <c r="S153"/>
  <c r="S166" s="1"/>
  <c r="P153"/>
  <c r="P166" s="1"/>
  <c r="P168" s="1"/>
  <c r="Q171" s="1"/>
  <c r="O9" s="1"/>
  <c r="L153"/>
  <c r="V191"/>
  <c r="W158"/>
  <c r="W160"/>
  <c r="W162"/>
  <c r="W164"/>
  <c r="W175"/>
  <c r="V177"/>
  <c r="W178"/>
  <c r="W180"/>
  <c r="W182"/>
  <c r="W184"/>
  <c r="W186"/>
  <c r="W188"/>
  <c r="P190"/>
  <c r="V190"/>
  <c r="L166"/>
  <c r="L177"/>
  <c r="P177"/>
  <c r="L190"/>
  <c r="S190"/>
  <c r="S192" s="1"/>
  <c r="T195" s="1"/>
  <c r="R10" s="1"/>
  <c r="O44" i="8"/>
  <c r="N44"/>
  <c r="L44"/>
  <c r="O55" l="1"/>
  <c r="O59" s="1"/>
  <c r="L55"/>
  <c r="L59" s="1"/>
  <c r="J60" s="1"/>
  <c r="L18" s="1"/>
  <c r="N55"/>
  <c r="P192" i="7"/>
  <c r="Q195" s="1"/>
  <c r="O10" s="1"/>
  <c r="V192"/>
  <c r="L192"/>
  <c r="N195" s="1"/>
  <c r="N10" s="1"/>
  <c r="W193"/>
  <c r="W169"/>
  <c r="L168"/>
  <c r="N171" s="1"/>
  <c r="N9" s="1"/>
  <c r="S168"/>
  <c r="T171" s="1"/>
  <c r="R9" s="1"/>
  <c r="W143"/>
  <c r="P97"/>
  <c r="Q97" s="1"/>
  <c r="Q99" s="1"/>
  <c r="O6" s="1"/>
  <c r="V96"/>
  <c r="S97"/>
  <c r="T97" s="1"/>
  <c r="T99" s="1"/>
  <c r="R6" s="1"/>
  <c r="W98"/>
  <c r="W67"/>
  <c r="V97"/>
  <c r="W97" s="1"/>
  <c r="W99" s="1"/>
  <c r="U6" s="1"/>
  <c r="L97"/>
  <c r="N97" s="1"/>
  <c r="N99" s="1"/>
  <c r="N6" s="1"/>
  <c r="W195"/>
  <c r="U10" s="1"/>
  <c r="V142"/>
  <c r="W142" s="1"/>
  <c r="W145" s="1"/>
  <c r="U8" s="1"/>
  <c r="V140"/>
  <c r="V107"/>
  <c r="V109" s="1"/>
  <c r="W109" s="1"/>
  <c r="W113" s="1"/>
  <c r="U7" s="1"/>
  <c r="L34"/>
  <c r="U28"/>
  <c r="L28"/>
  <c r="N28"/>
  <c r="N36" s="1"/>
  <c r="W171"/>
  <c r="U9" s="1"/>
  <c r="V65"/>
  <c r="V66" s="1"/>
  <c r="W66" s="1"/>
  <c r="W68" s="1"/>
  <c r="U5" s="1"/>
  <c r="U33"/>
  <c r="L33"/>
  <c r="L35" s="1"/>
  <c r="N37" s="1"/>
  <c r="N4" s="1"/>
  <c r="N3" s="1"/>
  <c r="N33"/>
  <c r="V34"/>
  <c r="P44" i="8"/>
  <c r="N56" l="1"/>
  <c r="N59" s="1"/>
  <c r="M60" s="1"/>
  <c r="W33" i="7"/>
  <c r="V33"/>
  <c r="W28"/>
  <c r="W36" s="1"/>
  <c r="V28"/>
  <c r="V35" s="1"/>
  <c r="R44" i="8"/>
  <c r="Q44"/>
  <c r="O18" l="1"/>
  <c r="Q55"/>
  <c r="R55"/>
  <c r="R59" s="1"/>
  <c r="W37" i="7"/>
  <c r="U4" s="1"/>
  <c r="Q56" i="8" l="1"/>
  <c r="Q59" s="1"/>
  <c r="P60" s="1"/>
  <c r="R18" s="1"/>
  <c r="T18" s="1"/>
  <c r="A21" i="2" l="1"/>
  <c r="A20"/>
  <c r="B21" l="1"/>
  <c r="C21"/>
  <c r="B20"/>
  <c r="C20"/>
  <c r="N134" i="8" l="1"/>
  <c r="M135" s="1"/>
  <c r="O20" s="1"/>
  <c r="Q134"/>
  <c r="P135" s="1"/>
  <c r="N17" l="1"/>
  <c r="E14" i="2" s="1"/>
  <c r="E18" s="1"/>
  <c r="R20" i="8"/>
  <c r="Q17" s="1"/>
  <c r="F14" i="2" s="1"/>
  <c r="F18" s="1"/>
  <c r="T20" i="8" l="1"/>
  <c r="E22" i="2" l="1"/>
  <c r="C19" l="1"/>
  <c r="C22" s="1"/>
  <c r="F19"/>
  <c r="F22" s="1"/>
  <c r="K148" i="8" l="1"/>
  <c r="K149" s="1"/>
  <c r="J150" s="1"/>
  <c r="L21" l="1"/>
  <c r="T21" s="1"/>
  <c r="T150"/>
  <c r="K17" l="1"/>
  <c r="D14" i="2" s="1"/>
  <c r="D18" l="1"/>
  <c r="D19" s="1"/>
  <c r="D22" s="1"/>
</calcChain>
</file>

<file path=xl/sharedStrings.xml><?xml version="1.0" encoding="utf-8"?>
<sst xmlns="http://schemas.openxmlformats.org/spreadsheetml/2006/main" count="1298" uniqueCount="448">
  <si>
    <t>m</t>
  </si>
  <si>
    <t>MJ</t>
  </si>
  <si>
    <t>kg</t>
  </si>
  <si>
    <t>DPH</t>
  </si>
  <si>
    <t>kpl</t>
  </si>
  <si>
    <t>Kč</t>
  </si>
  <si>
    <t>Popis</t>
  </si>
  <si>
    <t>Celkem (bez DPH)</t>
  </si>
  <si>
    <t>##T2##PRO_ITEM_catID</t>
  </si>
  <si>
    <t>##T2##PRO_ITEM_iteCode</t>
  </si>
  <si>
    <t>##T2##PRO_ITEM_szvCode</t>
  </si>
  <si>
    <t>##T2##PRO_ITEM_tevCode</t>
  </si>
  <si>
    <t>##T2##N_Catalog_catGUID</t>
  </si>
  <si>
    <t>Celkem (včetně DPH)</t>
  </si>
  <si>
    <t xml:space="preserve">R O Z P O Č E T </t>
  </si>
  <si>
    <t>Čerpáno v minulých období</t>
  </si>
  <si>
    <t>Čerpáno v období</t>
  </si>
  <si>
    <t>Zbývá k čerpání</t>
  </si>
  <si>
    <t>Rozpočet</t>
  </si>
  <si>
    <t>ks</t>
  </si>
  <si>
    <t>Výchozí revize</t>
  </si>
  <si>
    <t>Doprava</t>
  </si>
  <si>
    <t xml:space="preserve">CELKOVÁ  REKAPITULACE </t>
  </si>
  <si>
    <t xml:space="preserve">Stávající hlavní rozvaděč 1.PP - úprava pro přívodní vedení do 1,NP a svodič přepětí SPD typ I </t>
  </si>
  <si>
    <t>9.</t>
  </si>
  <si>
    <t>Demontáže a odpojení stáv. okruhů elektroinstalace</t>
  </si>
  <si>
    <t>10.</t>
  </si>
  <si>
    <t>Přepojení a prověření stávajících okruhů,</t>
  </si>
  <si>
    <t>11.</t>
  </si>
  <si>
    <t>Přesun materiálu</t>
  </si>
  <si>
    <t>12.</t>
  </si>
  <si>
    <t>Svislá doprava suti a vybouraných hmot</t>
  </si>
  <si>
    <t>13.</t>
  </si>
  <si>
    <t>14.</t>
  </si>
  <si>
    <t>1.</t>
  </si>
  <si>
    <t>Svítidla a světelné zdroje</t>
  </si>
  <si>
    <t>2.</t>
  </si>
  <si>
    <t>elektroinstalační a kompletační materiál</t>
  </si>
  <si>
    <t>3.</t>
  </si>
  <si>
    <t>kabely vodiče a trubky</t>
  </si>
  <si>
    <t>4.</t>
  </si>
  <si>
    <t>5.</t>
  </si>
  <si>
    <t>Rozvaděč RS1.1 - spol. prostory 1.NP</t>
  </si>
  <si>
    <t>6.</t>
  </si>
  <si>
    <t>Rozvaděč RS1.2 - ordinace 1.NP</t>
  </si>
  <si>
    <t>7.</t>
  </si>
  <si>
    <t>Rozvaděč RS1.3 - veterina ( rezerva bez výbavy )</t>
  </si>
  <si>
    <t>8.</t>
  </si>
  <si>
    <t>Zednické výpomoci ( drážky, průrazy, niky )</t>
  </si>
  <si>
    <t>pol.</t>
  </si>
  <si>
    <t>kód</t>
  </si>
  <si>
    <t>popis</t>
  </si>
  <si>
    <t>materiál</t>
  </si>
  <si>
    <t>MATERIÁL</t>
  </si>
  <si>
    <t>montáž</t>
  </si>
  <si>
    <t>MONTÁŽ</t>
  </si>
  <si>
    <t>cena / MJ</t>
  </si>
  <si>
    <t>celkem</t>
  </si>
  <si>
    <t>chodby, ordinace,čekárny</t>
  </si>
  <si>
    <t>Svítidlo zářivkové, 230V, 4x18W, s eln. Předřadníkem , přisazené - dodávka</t>
  </si>
  <si>
    <t>Svítidlo zářivkové, 230V, 4x18W, s eln. Předřadníkem , přisazené - montáž</t>
  </si>
  <si>
    <t>sociálky</t>
  </si>
  <si>
    <t>Svítidlo zářivkové, 230V/ 21-28W, s eln. Předřadníkem , přisazené</t>
  </si>
  <si>
    <t>Svítidlo zářivkové, 230V, 1x8W, nouzové autonomní , NM1h)</t>
  </si>
  <si>
    <t>Fólie nalepovací, piktogram pro NO</t>
  </si>
  <si>
    <t>Venkovní vstupy</t>
  </si>
  <si>
    <t>Svítodlo žárovkové 230V/60W, E27, s čidlem, IP44</t>
  </si>
  <si>
    <t>ekologický poplatek za historickou likvidaci svítidla</t>
  </si>
  <si>
    <t>Zářivková trubice (PHILIPS TL-D 18W/940) - dodávka</t>
  </si>
  <si>
    <t>Zářivková trubice (PHILIPS TL-D 18W/940) - montáž</t>
  </si>
  <si>
    <t>Zářivková trubice (YH28/2700)</t>
  </si>
  <si>
    <t>Žárovka 230V/42W ECO, E27</t>
  </si>
  <si>
    <t>ekologický poplatek za historickou likvidaci sv. zdroje</t>
  </si>
  <si>
    <t>drobný materiál</t>
  </si>
  <si>
    <t>[%]</t>
  </si>
  <si>
    <t xml:space="preserve"> -</t>
  </si>
  <si>
    <t>materiál celkem</t>
  </si>
  <si>
    <t>montáž celkem</t>
  </si>
  <si>
    <t>Celkem bez DPH</t>
  </si>
  <si>
    <t>Spínač jednopólový, 250V, 10A, ř.1, (ABB - Tango, kompletní)</t>
  </si>
  <si>
    <t>Tlačítko 230V/10A , ABB Tango , prosvětlené</t>
  </si>
  <si>
    <t>Doutnavka orientační</t>
  </si>
  <si>
    <t>Spínač sériový, 250V, 10A, ř.5, (ABB - Tango, kompletní)</t>
  </si>
  <si>
    <t>Spínač střídavý, 250V, 10A, ř.6, (ABB - Tango, kompletní</t>
  </si>
  <si>
    <t>Spínač křížový, 250V, 10A, ř.7, (ABB - Tango, kompletní)</t>
  </si>
  <si>
    <t>Spínač střídavý, dvojitý, 250V, 10A, ř.6+6, (ABB - Tango IP44)</t>
  </si>
  <si>
    <t>Spínač automatický se snímačem pohybu se spínacím prvkem relé, ABB, do KPR68</t>
  </si>
  <si>
    <t>Spínač časový pro doběh ventilátoru, do krabičky pod spínač (KEP04)</t>
  </si>
  <si>
    <t>Zásuvka dvojpólová, jednonásobná, bílá, 250V, 10/16A, 2P+PE, (ABB - Tango, kompletní)</t>
  </si>
  <si>
    <t>Zásuvka dvojpólová, dvojitá, bílá, 250V, 10/16A, 2P+PE, (ABB - Tango, kompletní)</t>
  </si>
  <si>
    <t>Dvojrámeček vodorovný (ABB - Tango)</t>
  </si>
  <si>
    <t>Čtyřrámeček vodorovný (ABB - Tango)</t>
  </si>
  <si>
    <t>Krabice elektroinstalační, přístrojová, (KP68/2)</t>
  </si>
  <si>
    <t>Krabice elektroinstalační, přístrojová, (KPR68)</t>
  </si>
  <si>
    <t>Krabice elektroinstalační, přístrojová, pod dvojzásuvku</t>
  </si>
  <si>
    <t>Krabice elektroinstalační, rozvodná, (KR68)</t>
  </si>
  <si>
    <t>Krabice elektroinstalační, rozvodná, (KR97)</t>
  </si>
  <si>
    <t>Krabice elektroinstalační, KT250</t>
  </si>
  <si>
    <t>Hlavní ochranná přípojnice HOP</t>
  </si>
  <si>
    <t>PA Svorkovnice pospojování pro místnosti pro lékařské účely</t>
  </si>
  <si>
    <t>Svorka pro vyrovnání potenciálů, dvojnásobná (ABB - Reflex SI 2095 UC-214, kompletní)</t>
  </si>
  <si>
    <t>Zemnicí svorka ZS16 spáskem CU</t>
  </si>
  <si>
    <t>ventilátor 230V/17W,IP44, IItř.,pr.100mm se žaluzií</t>
  </si>
  <si>
    <t xml:space="preserve">sádra </t>
  </si>
  <si>
    <t>prořez</t>
  </si>
  <si>
    <t>Kabel CYKY 3Ax1,5 mm2</t>
  </si>
  <si>
    <t xml:space="preserve">m </t>
  </si>
  <si>
    <t>Kabel CYKY 3Cx1,5 m</t>
  </si>
  <si>
    <t>Kabel CYKY 5Cx1,5 mm2</t>
  </si>
  <si>
    <t>Kabel CYKY 3Cx2,5 mm2</t>
  </si>
  <si>
    <t>Kabel CYKY 5Cx6 mm2</t>
  </si>
  <si>
    <t>Kabel CYKY 5Cx25 mm2</t>
  </si>
  <si>
    <t>Vodič H07Z-U 2,5 mm2 - zelenožlutý</t>
  </si>
  <si>
    <t>Vodič H07Z-U 6 mm2 - zelenožlutý</t>
  </si>
  <si>
    <t>Vodič H07Z-U 16 mm2 - zelenožlutý</t>
  </si>
  <si>
    <t>Trubka PVC Ø 23 mm</t>
  </si>
  <si>
    <t>Trubka PVC Ø 36 mm</t>
  </si>
  <si>
    <t>Žlab drátěný, pod stop, včetně příchytek - závěsů (Kopos DZ 35X150)</t>
  </si>
  <si>
    <t>Parapetní kanál PK 110x70 D HD, 2m, Kopos Kolín</t>
  </si>
  <si>
    <t>Příčka PEKE 60 pro kanály PK, 2m, Kopos Kolín</t>
  </si>
  <si>
    <t>Kryt spojovací 8452 HB pro kanály PK</t>
  </si>
  <si>
    <t>Kryt koncový 8451 HB pro kanály PK</t>
  </si>
  <si>
    <t>Kryt rohový, vnitřní, 8455 HB pro kanály PK</t>
  </si>
  <si>
    <t>Kryt rohový, vnější, 8456 HB pro kanály PK</t>
  </si>
  <si>
    <t>Přístrojová podložka 8450-12 dvojnásobná</t>
  </si>
  <si>
    <t>Přístrojová podložka 8450-13 trojnásobná</t>
  </si>
  <si>
    <t>Přístrojová krabice KP-PK pro kanály PK</t>
  </si>
  <si>
    <t>Lišta LHD 60x40, 2m,</t>
  </si>
  <si>
    <t xml:space="preserve">Stávající skříňový rozvaděč - rozvodna 1.PP </t>
  </si>
  <si>
    <t>Hlavní jistič přívodu rozv. RA 1.NP , B80/3</t>
  </si>
  <si>
    <t>Svodič přepětí SPD typ I., Saltek, 1.stupeň</t>
  </si>
  <si>
    <t>Vodič H07Z-U 16 mm2</t>
  </si>
  <si>
    <t>Popisovací štítky</t>
  </si>
  <si>
    <t>Propojovací hřeben</t>
  </si>
  <si>
    <t>montáž materiálu</t>
  </si>
  <si>
    <t>úpravy v rozvaděči</t>
  </si>
  <si>
    <t>ukončení vodičů v rozvaděči</t>
  </si>
  <si>
    <t>Skříň Oceloplech BF-U 96mod.</t>
  </si>
  <si>
    <t>Distribuční svorkovnice Legrand 160A</t>
  </si>
  <si>
    <t>Hlavní vypínač 400V/63A</t>
  </si>
  <si>
    <t>Pojistkový odpínač svodiče přepětí OEZ</t>
  </si>
  <si>
    <t>Svodič přepětí SLP typ II, Saltek</t>
  </si>
  <si>
    <t>Rezerva jistič 3f, 25A, B</t>
  </si>
  <si>
    <t>Jistič 1f, 10A, B</t>
  </si>
  <si>
    <t>Impulsní relé TK2</t>
  </si>
  <si>
    <t>PC recepce</t>
  </si>
  <si>
    <t>Proudový chránič, 2P, IN=25A, I=30mA, „A“</t>
  </si>
  <si>
    <t>Jistič 1f, 16A, B</t>
  </si>
  <si>
    <t>Rack</t>
  </si>
  <si>
    <t>Komb.Proudový chránič, 2P, B16A, I=30mA, „A“</t>
  </si>
  <si>
    <t>Proudový chránič, 4P, IN=40A, I=30mA, „A“</t>
  </si>
  <si>
    <t>VZT</t>
  </si>
  <si>
    <t>Jistič 1f, 2A, B</t>
  </si>
  <si>
    <t>Napaječ DT</t>
  </si>
  <si>
    <t>Svorkovnice N</t>
  </si>
  <si>
    <t>Kapsa na schéma zapojení rozvaděče</t>
  </si>
  <si>
    <t>Štítek k označení rozvaděče</t>
  </si>
  <si>
    <t>Propojovací hřebeny,</t>
  </si>
  <si>
    <t>Vodič CYA16</t>
  </si>
  <si>
    <t>Vodič CYA10</t>
  </si>
  <si>
    <t>Jistič 1f, 32A, B</t>
  </si>
  <si>
    <t xml:space="preserve">Proudový chránič, 2P, IN=40A, I=30mA, </t>
  </si>
  <si>
    <t>jistič 3f, 25A, B</t>
  </si>
  <si>
    <t>niky pro krabice</t>
  </si>
  <si>
    <t>niky rozvaděče</t>
  </si>
  <si>
    <t xml:space="preserve">drážky  </t>
  </si>
  <si>
    <t>průrazy</t>
  </si>
  <si>
    <t>Množství</t>
  </si>
  <si>
    <t xml:space="preserve">Celkem </t>
  </si>
  <si>
    <t>Celkem</t>
  </si>
  <si>
    <t xml:space="preserve">Označení </t>
  </si>
  <si>
    <t>Počet</t>
  </si>
  <si>
    <t>mat  Kč/ks</t>
  </si>
  <si>
    <t>mat. celkem</t>
  </si>
  <si>
    <t>mont. ks</t>
  </si>
  <si>
    <t>mont celk</t>
  </si>
  <si>
    <t>Mezisoučet</t>
  </si>
  <si>
    <t>Označení / typ</t>
  </si>
  <si>
    <t>Popis materiálu</t>
  </si>
  <si>
    <t>ekologický poplatek za historickou likvidaci světelného zdroje</t>
  </si>
  <si>
    <t xml:space="preserve">mezisoučet </t>
  </si>
  <si>
    <t>A</t>
  </si>
  <si>
    <t>mat  Kč/m</t>
  </si>
  <si>
    <t>Rekapitulace</t>
  </si>
  <si>
    <t>1) Svítidla včetně sv. zdrojů</t>
  </si>
  <si>
    <t>Popis materiálu a dodávek</t>
  </si>
  <si>
    <t>B</t>
  </si>
  <si>
    <t>C</t>
  </si>
  <si>
    <t>D</t>
  </si>
  <si>
    <t>E</t>
  </si>
  <si>
    <t>F</t>
  </si>
  <si>
    <t>G</t>
  </si>
  <si>
    <t>H</t>
  </si>
  <si>
    <t>mezisoučet svítidla</t>
  </si>
  <si>
    <t>2) Spínače, zásuvky a kompletační materiál</t>
  </si>
  <si>
    <t>Zásuvka dvojpólová, jednonás. s přepěťovou ochranou, 250V,10/16A, 2P+PE</t>
  </si>
  <si>
    <t>Dvojrámeček vodorovný ABB - Tango</t>
  </si>
  <si>
    <t>Trojrámeček vodorovný ABB - Tango</t>
  </si>
  <si>
    <t>Čtyřrámeček vodorovný ABB - Tango</t>
  </si>
  <si>
    <t xml:space="preserve">Wagosvorky </t>
  </si>
  <si>
    <t>zemnicí svorka ZS16 včetně pásku Cu</t>
  </si>
  <si>
    <t>Ventilátor</t>
  </si>
  <si>
    <t>3) Kabely,vodiče, ostatní úložný materiál</t>
  </si>
  <si>
    <t>Kabel CYKY 3C (J) x 1,5</t>
  </si>
  <si>
    <t>Kabel CYKY 5C (J) x 1,5</t>
  </si>
  <si>
    <t>Kabel CYKY 7C (J) x 1,5</t>
  </si>
  <si>
    <t>Kabel CYKY 3C (J) x 2,5</t>
  </si>
  <si>
    <t>Kabel CYKY 5C (J) x 2,5</t>
  </si>
  <si>
    <t>Vodič CY4mm</t>
  </si>
  <si>
    <t>Vodič CY6mm</t>
  </si>
  <si>
    <t>Trubka LPE 2316</t>
  </si>
  <si>
    <t>Trubka LPE 2323</t>
  </si>
  <si>
    <t>Trubka PVC Kopoflex 63mm</t>
  </si>
  <si>
    <t>Krabice elektroinstalační, přístrojová, ( KU68, KP68/2 )</t>
  </si>
  <si>
    <t>Krabice elektroinstalační, přístrojová, dvojitá ( KP64/2 KA )</t>
  </si>
  <si>
    <t>Krabice elektroinstalační, přístrojová, trojitá ( KP64/3 KA )</t>
  </si>
  <si>
    <t>Krabice elektroinstalační, rozvodná, ( KR68)</t>
  </si>
  <si>
    <t>Krabice elektroinstalační, rozvodná, ( KR97)</t>
  </si>
  <si>
    <t>Krabice elektroinstalační, rozvodná, ( ACIDUR 6455-11)</t>
  </si>
  <si>
    <t>sádra</t>
  </si>
  <si>
    <t>Hlavní jistič 3f, 25A "B" , 10kA</t>
  </si>
  <si>
    <t>jistič 1f, 6A "B" ( HDO )</t>
  </si>
  <si>
    <t>popis. Štítky</t>
  </si>
  <si>
    <t>mezisoučet</t>
  </si>
  <si>
    <t>Hlavní vypínač 3/400V/40A</t>
  </si>
  <si>
    <t>distribuční svorkovnice</t>
  </si>
  <si>
    <t>Pojistkový odpínač OPVP-22/3</t>
  </si>
  <si>
    <t>Pojistka PV 16A Gg</t>
  </si>
  <si>
    <t>Proudový chránič 4p 40/0,03A</t>
  </si>
  <si>
    <t>Jistič B10/1</t>
  </si>
  <si>
    <t>Jistič B16/1</t>
  </si>
  <si>
    <t>Jistič B16/3</t>
  </si>
  <si>
    <t>Svorkovnice N15</t>
  </si>
  <si>
    <t>propojovací lišta 3f ,</t>
  </si>
  <si>
    <t>záslepka</t>
  </si>
  <si>
    <t>popisovací štítky</t>
  </si>
  <si>
    <t>vodič CYA 6mm</t>
  </si>
  <si>
    <t>vodič CYA 10mm</t>
  </si>
  <si>
    <t>Rozvaděče  RP = 1ks</t>
  </si>
  <si>
    <t>Proudový chránič 2p 40/0,03A</t>
  </si>
  <si>
    <t>propojovací lišta 1f ,12M , 10mm</t>
  </si>
  <si>
    <t>Rozvaděč RP 1ks</t>
  </si>
  <si>
    <t>SP</t>
  </si>
  <si>
    <t>RE</t>
  </si>
  <si>
    <t>RB</t>
  </si>
  <si>
    <t>Vysekání drážek pro kabely</t>
  </si>
  <si>
    <t>Průrazy a prostupy</t>
  </si>
  <si>
    <t>Nika pro rozvaděč</t>
  </si>
  <si>
    <t>Kapsy pro krabice</t>
  </si>
  <si>
    <t>1) Svítidla - dodávka a montáž</t>
  </si>
  <si>
    <t>9) Mimostaveništní doprava</t>
  </si>
  <si>
    <t>2) Přesun materiálu</t>
  </si>
  <si>
    <t>3) HZS-Koordinace řemesel</t>
  </si>
  <si>
    <t>4) Revize a revizní zpráva</t>
  </si>
  <si>
    <t>5) Mimostaveništní doprava</t>
  </si>
  <si>
    <t xml:space="preserve">6)VRN </t>
  </si>
  <si>
    <t>Vodič ALMgSi 8</t>
  </si>
  <si>
    <t>Vodič FeZn 10</t>
  </si>
  <si>
    <t>Zemnicí pásek FeZn 30x4</t>
  </si>
  <si>
    <t>Svorka hromosvodová spojovací typ SS - Fezn</t>
  </si>
  <si>
    <t>Svorka hromosvodová křížová typ SK - Fezn</t>
  </si>
  <si>
    <t>Svorka hromosvodová zkušební, typSZ - FeZn</t>
  </si>
  <si>
    <t>Svorka hromosvodová na okapy, typ SO- FeZn</t>
  </si>
  <si>
    <t>Podpěra vodorovných a šikmých vedení - FeZn</t>
  </si>
  <si>
    <t>Podpěra svislých vedení - FeZn</t>
  </si>
  <si>
    <t>Ochranný úhelník, typ OU - FeZn</t>
  </si>
  <si>
    <t>Štítek k očíslování svodu</t>
  </si>
  <si>
    <t xml:space="preserve">Olověná vložka </t>
  </si>
  <si>
    <t>Antikorozní páska</t>
  </si>
  <si>
    <t>Barva nátěrová Formex Hostagrund 2v1 na pozink , S2810</t>
  </si>
  <si>
    <t>Hromosvod</t>
  </si>
  <si>
    <t>Nabídka :</t>
  </si>
  <si>
    <t>ČEPO - elektrocentrum s.r.o. , Smrková 1467 , 36301 Ostrov</t>
  </si>
  <si>
    <t>Vypracoval :</t>
  </si>
  <si>
    <t>Stanislav Holčák , mobil: +420 603 218 383  ,  e-mail: cepo@volny.cz ,</t>
  </si>
  <si>
    <t>Datum :</t>
  </si>
  <si>
    <t>nabídky :</t>
  </si>
  <si>
    <t>plnění</t>
  </si>
  <si>
    <t>IČ: 263 18 563</t>
  </si>
  <si>
    <t>DIČ: CZ263 18 563</t>
  </si>
  <si>
    <t>Smrková 1467 , 363 01 OSTROV , IČ: 263 18 563  , DIČ: CZ26318563</t>
  </si>
  <si>
    <t>Datum nabídky:</t>
  </si>
  <si>
    <t>Datum plnění :</t>
  </si>
  <si>
    <t>1x  CYKY 5Cx6</t>
  </si>
  <si>
    <t>HROMOSVOD dle PD</t>
  </si>
  <si>
    <t>Lišta LHD 40x60</t>
  </si>
  <si>
    <t>Čerpáno v minulých obdobích P1+P2+P3</t>
  </si>
  <si>
    <t>Stavební úpravy objektu Jáchymovská ul., č.p.225, Ostrov</t>
  </si>
  <si>
    <t xml:space="preserve">SILNOPROUD   </t>
  </si>
  <si>
    <t>Svítidlo LED 230V,12W, přisazené - Fulgur Aneta 260 LED 12W,</t>
  </si>
  <si>
    <t>Svítidlo LED 230V,20W, přisazené - Fulgur Aneta 350 LED 20W,</t>
  </si>
  <si>
    <t>Svítidlo LED 230V,53W, lineární - Trevos BELTER LED 2.5ft 8000/830</t>
  </si>
  <si>
    <t>Svítidlo LED se senzorem, 230V,12W,přisazené - Fulgur Aneta S260 LED  12W,</t>
  </si>
  <si>
    <t>Svítidlo LED se senzorem, 230V,20W,přisazené - Fulgur Aneta S350 LED  20W,</t>
  </si>
  <si>
    <t>Svítidlo LED se senzorem, 230V,9W,venkovní - Ecolite Modes WHLX84-STR,</t>
  </si>
  <si>
    <t>Svítidlo LED, reflektor, 230V,50W,nástěnný - Eglo Faedo 3 EG33155</t>
  </si>
  <si>
    <t xml:space="preserve">Svítidlo LED venkovní, 230V,20W, nástěnné, spínané soumrakovým spínačem </t>
  </si>
  <si>
    <t>Svítidlo LED nouzové,230V,5W, přisazené - Trevos BELTR LED 2.1ft NM1h</t>
  </si>
  <si>
    <t>N</t>
  </si>
  <si>
    <t>Kryt spínače jednoduchý - ABB Tango bílá</t>
  </si>
  <si>
    <t>Jednorámeček ABB Tango bílá</t>
  </si>
  <si>
    <t xml:space="preserve">Spínač ( tlačítko ), 250V/10A, ř. 1/So </t>
  </si>
  <si>
    <t>Spínač jednopólový, 250V,10A, ř.1/So, typ ABB Tango bílá</t>
  </si>
  <si>
    <t>Spínač jednopólový, do vlhka,  250V,10A, ř.1, IP44, typ ABB - Tango bílá</t>
  </si>
  <si>
    <t>Spínač sériový, 250V,10A, ř.5, typ ABB - Tango bílá</t>
  </si>
  <si>
    <t>Kryt spínače dělený - ABB Tango bílá</t>
  </si>
  <si>
    <t xml:space="preserve">Spínač střídavý, s orient. Led, 250V,10A, ř.6So, typ ABB - Tango </t>
  </si>
  <si>
    <t>Kryt spínače s průzorem - ABB Tango bílá</t>
  </si>
  <si>
    <t xml:space="preserve">Spínač střídavý, s orient. Led, 250V,10A, ř.7So, typ ABB - Tango bílá </t>
  </si>
  <si>
    <t>Spínač soumrakový</t>
  </si>
  <si>
    <t>Doběhová elektronika CES3-1 pro ventilátor do krabice pod spínač</t>
  </si>
  <si>
    <t>Prostorový termostat ( větrání místnosti s rackem )</t>
  </si>
  <si>
    <t xml:space="preserve">Zásuvka dvojpólová, jednonásobná., 250V,10/16A, 2P+PE,ABB Tango bílá </t>
  </si>
  <si>
    <t>Krabice elektroinstalační, přístrojová, čtyřnásobná     ( KP64/4 KA )</t>
  </si>
  <si>
    <t>Krabice elektroinstalační, rozvodná, ( KPR)</t>
  </si>
  <si>
    <t>Kabel CYKY 2A x 1,5</t>
  </si>
  <si>
    <t>Kabel CYKY 2D x 1,5</t>
  </si>
  <si>
    <t>Kabel CYKY 3A (O) x 1,5</t>
  </si>
  <si>
    <t>Kabel CYKY 5C (J) x 6</t>
  </si>
  <si>
    <t>Kabel CYKY 5C x 50</t>
  </si>
  <si>
    <t>Vodič CY10mm</t>
  </si>
  <si>
    <t>Hlavní jistič 1f, 25A "B" , 10kA</t>
  </si>
  <si>
    <t>Rozvaděč měření RE  požární odolnost EIS 30DP1</t>
  </si>
  <si>
    <t xml:space="preserve">vývodní svorky </t>
  </si>
  <si>
    <t xml:space="preserve">Podružná ekvipotenciální svorkovnice </t>
  </si>
  <si>
    <t>Hlavní Ekvipotenciální svorkovnice</t>
  </si>
  <si>
    <t>skříň RZA-Z-4S42</t>
  </si>
  <si>
    <t>Hlavní vypínač 3f, 400V/25A</t>
  </si>
  <si>
    <t>Svodič přepětí typ 1+2, 3P</t>
  </si>
  <si>
    <t>Pojistkový odpínač 3P</t>
  </si>
  <si>
    <t>Pojistková vložka 16A gG</t>
  </si>
  <si>
    <t>Svorkovnice PE,N</t>
  </si>
  <si>
    <t>Rozvaděč RSP</t>
  </si>
  <si>
    <t>5) Rozvaděč RSP požární odolnost EIS 30DP1</t>
  </si>
  <si>
    <t>4) Rozvaděč měření RE požární odolnost EIS 30DP1</t>
  </si>
  <si>
    <t xml:space="preserve">skříň </t>
  </si>
  <si>
    <t>Hlavní vypínač 1f, 230V/25A</t>
  </si>
  <si>
    <t>jistič 1f, 2A "B"</t>
  </si>
  <si>
    <t>jistič 1f, 10A "B"</t>
  </si>
  <si>
    <t>jistič 1f, 16A "B"</t>
  </si>
  <si>
    <t>Síťový napaječ domovního telefonu</t>
  </si>
  <si>
    <t>Svodič přepětí 1+2 , 1P</t>
  </si>
  <si>
    <t>propojovací lišta jističů ,</t>
  </si>
  <si>
    <t>kapsa na schéma zapojení rozvaděče</t>
  </si>
  <si>
    <t xml:space="preserve">skříň s požární odolností EIS 30DP1 </t>
  </si>
  <si>
    <t>Rpzvaděč RP 10ks</t>
  </si>
  <si>
    <t>skříň RZB-Z-4S96</t>
  </si>
  <si>
    <t>Rozvaděč RS1</t>
  </si>
  <si>
    <t>6) Rozvaděč hlavní RS1</t>
  </si>
  <si>
    <t>7) Rozvaděče podružné RB</t>
  </si>
  <si>
    <t>8) Ukončení vodičů v rozvaděčích</t>
  </si>
  <si>
    <t xml:space="preserve">1x  CYKY 4Bx50 , </t>
  </si>
  <si>
    <t>1x  CYKY 4Bx50 ,</t>
  </si>
  <si>
    <t>12x  CYKY 5Cx6</t>
  </si>
  <si>
    <t>1x  FeZn10</t>
  </si>
  <si>
    <t>1x CYA35</t>
  </si>
  <si>
    <t>RSP</t>
  </si>
  <si>
    <t>8x  CYKY 3Cx 1,5</t>
  </si>
  <si>
    <t>1x  CYKY 3Cx 2,5</t>
  </si>
  <si>
    <t>1x  JYSTY 4x1</t>
  </si>
  <si>
    <t>1x CY6</t>
  </si>
  <si>
    <t>RS1</t>
  </si>
  <si>
    <t>7x  CYKY 3Cx 1,5</t>
  </si>
  <si>
    <t>17x  CYKY 3Cx 2,5</t>
  </si>
  <si>
    <t>10ks</t>
  </si>
  <si>
    <t>10x  11x CYKY 3Cx 2,5</t>
  </si>
  <si>
    <t>10x    1x CY6</t>
  </si>
  <si>
    <t xml:space="preserve">10x     1x CYKY 3Cx1,5 </t>
  </si>
  <si>
    <t>10x     1x CYKY 5Cx6</t>
  </si>
  <si>
    <t>9) Zednické výpomoci ( drážky, průrazy, niky pro rozvaděče a krabice )</t>
  </si>
  <si>
    <t>10) Demontáže všech stávajících rozvodů a rozvaděčů</t>
  </si>
  <si>
    <t>HZS</t>
  </si>
  <si>
    <t>11) Přesun materiálu</t>
  </si>
  <si>
    <t>12) Doprava dodávek</t>
  </si>
  <si>
    <t>13) Mimostaveništní doprava</t>
  </si>
  <si>
    <t>14) HZS-Koordinace řemesel</t>
  </si>
  <si>
    <t>15) Revize a revizní zpráva</t>
  </si>
  <si>
    <t xml:space="preserve">16)VRN </t>
  </si>
  <si>
    <t>Elektrická přípojka NN 0,4kV</t>
  </si>
  <si>
    <t>Přípojková skříň SS201/NVF1W-C</t>
  </si>
  <si>
    <t>Pojistka PHNA1 - 125A gG</t>
  </si>
  <si>
    <t>Kabel AYKY 4B 3x120+70</t>
  </si>
  <si>
    <t>Třmen s praporcem pro V svorku 35 - 240mm</t>
  </si>
  <si>
    <t>Vodič FeZn10</t>
  </si>
  <si>
    <t>SS svorka FeZn</t>
  </si>
  <si>
    <t>Montážní pěna nízkoexpanzní</t>
  </si>
  <si>
    <t>Nika pro skříň 0,55 x 0,7 x 0,3</t>
  </si>
  <si>
    <t>Průrazy a prostupy (Jádrový vrt pr. 80/1m)</t>
  </si>
  <si>
    <t>2) Kabely,vodiče, ostatní úložný materiál</t>
  </si>
  <si>
    <t>3) Ukončení vodičů v rozvaděčích</t>
  </si>
  <si>
    <t>4) Zednické výpomoci ( drážky, průrazy, niky pro rozvaděče a krabice )</t>
  </si>
  <si>
    <t>5) Součinnost ČEZ</t>
  </si>
  <si>
    <t xml:space="preserve">1) Přípojková skříň pojistková </t>
  </si>
  <si>
    <t>6) Přesun materiálu</t>
  </si>
  <si>
    <t>7) Mimostaveništní doprava</t>
  </si>
  <si>
    <t>8) HZS-Koordinace řemesel</t>
  </si>
  <si>
    <t>9) Revize el. přípojky a revizní zpráva</t>
  </si>
  <si>
    <t xml:space="preserve">10)VRN </t>
  </si>
  <si>
    <t>SILNOPROUD</t>
  </si>
  <si>
    <t>kabelová spojka</t>
  </si>
  <si>
    <t>Svorka k zem. pásku a vodiči typ SR3b - Fezn</t>
  </si>
  <si>
    <t>Svorka k požárnímu schodišti připojovací SP</t>
  </si>
  <si>
    <t>Držák ochranného úhelníku Duz - FeZn</t>
  </si>
  <si>
    <t>Oddálený jímač pro komínová tělesa</t>
  </si>
  <si>
    <t>1) Materiál hromosvodu</t>
  </si>
  <si>
    <t>Slaboproud přípojky</t>
  </si>
  <si>
    <t>Přípojka datové sítě a kabelové televize</t>
  </si>
  <si>
    <t>1) Materiál kabelové rozvody  přípojek pro data a TV</t>
  </si>
  <si>
    <t>Trubka HDPE 40/33 oranžová</t>
  </si>
  <si>
    <t xml:space="preserve">Chránička PE110 </t>
  </si>
  <si>
    <t>Výstražná fólie</t>
  </si>
  <si>
    <t>zemní koaxiální kabel  typ 22/99 FC</t>
  </si>
  <si>
    <t>optický kabel OC-SM-24 , 9/125</t>
  </si>
  <si>
    <t>Datová skříň pro ukončení optických kabelů</t>
  </si>
  <si>
    <t xml:space="preserve">Optická vana  </t>
  </si>
  <si>
    <t>Svár optického vlákna</t>
  </si>
  <si>
    <t>Pigtail</t>
  </si>
  <si>
    <t>Rozvaděč TKR uzamykatelný</t>
  </si>
  <si>
    <t>3) Skříň pro napojení a ukončení primerního koaxiálního kabelu TKR</t>
  </si>
  <si>
    <t>Rozbočovač</t>
  </si>
  <si>
    <t xml:space="preserve">2) Datové rozvaděče pro napojení a ukončení optických kabelů </t>
  </si>
  <si>
    <t>4) Zednické výpomoce</t>
  </si>
  <si>
    <t>5) Ostatní</t>
  </si>
  <si>
    <t>Vytyčení stávajících sítí před zahájením výkopů</t>
  </si>
  <si>
    <t>( zejména okolo trafostanice )</t>
  </si>
  <si>
    <t>Pískové lože pro chráničky 0,1 x 0,1 x 0,4</t>
  </si>
  <si>
    <t xml:space="preserve">6) Zemní práce pro datové a TV přípojky </t>
  </si>
  <si>
    <t>7) Přesun materiálu</t>
  </si>
  <si>
    <t>Ostatní příslušenství pro zakončení opt. kabelů</t>
  </si>
  <si>
    <t>CELKOVÁ REKAPITULACE</t>
  </si>
  <si>
    <t xml:space="preserve">Silnoproud, el. přípojka NN 0,4kV, přípojky datové a TV sítě, hromosvod   </t>
  </si>
  <si>
    <t>Odvoz a uložení sutě</t>
  </si>
  <si>
    <t>Bourání asfaltového povrchu vč.podkladu</t>
  </si>
  <si>
    <t>m.j.</t>
  </si>
  <si>
    <t>počet</t>
  </si>
  <si>
    <t xml:space="preserve">Spojky a konektory                                         </t>
  </si>
  <si>
    <t xml:space="preserve">Vysekání drážek pro trubky a kabely                </t>
  </si>
  <si>
    <t xml:space="preserve">Průrazy a prostupy                                    </t>
  </si>
  <si>
    <t xml:space="preserve">Obnovení asfaltového povrchu                            </t>
  </si>
  <si>
    <t>m2</t>
  </si>
  <si>
    <t>t</t>
  </si>
  <si>
    <t xml:space="preserve">Řezání asfaltu                                          </t>
  </si>
  <si>
    <t xml:space="preserve">Zához rýhy ( dtto )                                           </t>
  </si>
  <si>
    <t xml:space="preserve">Geodetické zaměření datových přípojek         </t>
  </si>
  <si>
    <t xml:space="preserve">Rozebrání stávající zámkové dlažby vč.podkladu </t>
  </si>
  <si>
    <t xml:space="preserve">Zpětná montáž zámkové dlažby vč.očištění   </t>
  </si>
  <si>
    <t>Výkop rýhy - š 0,4 x hl 0,8 x dl 70m vč.odvozu a uložení</t>
  </si>
  <si>
    <t>Stavební úpravy objektu Jáchymovská č.p.225, Ostrov</t>
  </si>
</sst>
</file>

<file path=xl/styles.xml><?xml version="1.0" encoding="utf-8"?>
<styleSheet xmlns="http://schemas.openxmlformats.org/spreadsheetml/2006/main">
  <numFmts count="9">
    <numFmt numFmtId="164" formatCode="_(#,##0&quot;.&quot;_);;;_(@_)"/>
    <numFmt numFmtId="165" formatCode="_(#,##0.0??;\-\ #,##0.0??;&quot;–&quot;???;_(@_)"/>
    <numFmt numFmtId="166" formatCode="#,##0.00;\-#,##0.00"/>
    <numFmt numFmtId="167" formatCode="#,##0.000"/>
    <numFmt numFmtId="168" formatCode="0.000"/>
    <numFmt numFmtId="169" formatCode="0.0%"/>
    <numFmt numFmtId="170" formatCode="&quot;$&quot;#,##0.00_);\(&quot;$&quot;#,##0.00\)"/>
    <numFmt numFmtId="171" formatCode="#,##0.00\ &quot;Kč&quot;"/>
    <numFmt numFmtId="172" formatCode="#,##0.0"/>
  </numFmts>
  <fonts count="90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8"/>
      <name val="Arial CE"/>
      <family val="2"/>
      <charset val="1"/>
    </font>
    <font>
      <sz val="10"/>
      <color indexed="8"/>
      <name val="Arial"/>
      <family val="2"/>
      <charset val="238"/>
    </font>
    <font>
      <sz val="10"/>
      <name val="Arial"/>
      <family val="2"/>
      <charset val="1"/>
    </font>
    <font>
      <sz val="8"/>
      <name val="Arial"/>
      <family val="2"/>
      <charset val="238"/>
    </font>
    <font>
      <sz val="8"/>
      <name val="Trebuchet MS"/>
      <family val="2"/>
      <charset val="238"/>
    </font>
    <font>
      <b/>
      <sz val="11"/>
      <color indexed="56"/>
      <name val="Trebuchet MS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9"/>
      <color theme="4" tint="-0.249977111117893"/>
      <name val="Calibri"/>
      <family val="2"/>
      <charset val="238"/>
      <scheme val="minor"/>
    </font>
    <font>
      <b/>
      <sz val="10"/>
      <color theme="5" tint="-0.499984740745262"/>
      <name val="Calibri"/>
      <family val="2"/>
      <charset val="238"/>
      <scheme val="minor"/>
    </font>
    <font>
      <sz val="10"/>
      <color theme="4" tint="-0.499984740745262"/>
      <name val="Calibri"/>
      <family val="2"/>
      <charset val="238"/>
      <scheme val="minor"/>
    </font>
    <font>
      <sz val="10"/>
      <color indexed="54"/>
      <name val="Calibri"/>
      <family val="2"/>
      <charset val="238"/>
      <scheme val="minor"/>
    </font>
    <font>
      <sz val="9"/>
      <color theme="4" tint="-0.249977111117893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9"/>
      <color theme="4" tint="-0.499984740745262"/>
      <name val="Calibri"/>
      <family val="2"/>
      <charset val="238"/>
      <scheme val="minor"/>
    </font>
    <font>
      <b/>
      <sz val="8"/>
      <color indexed="56"/>
      <name val="Trebuchet MS"/>
      <family val="2"/>
      <charset val="238"/>
    </font>
    <font>
      <b/>
      <sz val="10"/>
      <color indexed="56"/>
      <name val="Trebuchet MS"/>
      <family val="2"/>
      <charset val="238"/>
    </font>
    <font>
      <sz val="8"/>
      <color indexed="8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1"/>
      <color theme="4" tint="-0.249977111117893"/>
      <name val="Calibri"/>
      <family val="2"/>
      <charset val="238"/>
      <scheme val="minor"/>
    </font>
    <font>
      <sz val="9"/>
      <name val="Arial"/>
      <family val="2"/>
      <charset val="1"/>
    </font>
    <font>
      <sz val="10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name val="Arial CE"/>
      <family val="2"/>
      <charset val="238"/>
    </font>
    <font>
      <sz val="10"/>
      <color theme="1"/>
      <name val="Arial CE"/>
      <family val="2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i/>
      <sz val="8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8"/>
      <color theme="1"/>
      <name val="Arial CE"/>
      <family val="2"/>
      <charset val="238"/>
    </font>
    <font>
      <b/>
      <sz val="10"/>
      <color theme="1"/>
      <name val="Arial CE"/>
      <family val="2"/>
      <charset val="238"/>
    </font>
    <font>
      <b/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0"/>
      <color indexed="8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8"/>
      <name val="Arial CE"/>
      <charset val="238"/>
    </font>
    <font>
      <sz val="8"/>
      <name val="Arial Narrow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sz val="9"/>
      <color indexed="10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color theme="1"/>
      <name val="Arial CE"/>
      <family val="2"/>
      <charset val="238"/>
    </font>
    <font>
      <sz val="11"/>
      <name val="Calibri"/>
      <family val="2"/>
    </font>
    <font>
      <b/>
      <sz val="18"/>
      <color theme="3"/>
      <name val="Cambria"/>
      <family val="2"/>
      <charset val="238"/>
      <scheme val="major"/>
    </font>
    <font>
      <b/>
      <sz val="9"/>
      <color rgb="FF0070C0"/>
      <name val="Arial CE"/>
      <family val="2"/>
      <charset val="238"/>
    </font>
    <font>
      <sz val="9"/>
      <color rgb="FF0070C0"/>
      <name val="Arial CE"/>
      <family val="2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  <font>
      <sz val="8"/>
      <color theme="1"/>
      <name val="Arial Narrow"/>
      <family val="2"/>
      <charset val="238"/>
    </font>
    <font>
      <sz val="8"/>
      <color theme="0" tint="-0.499984740745262"/>
      <name val="Arial CE"/>
      <family val="2"/>
      <charset val="238"/>
    </font>
    <font>
      <i/>
      <sz val="8"/>
      <color theme="0" tint="-0.499984740745262"/>
      <name val="Arial CE"/>
      <family val="2"/>
      <charset val="238"/>
    </font>
    <font>
      <b/>
      <sz val="14"/>
      <color indexed="8"/>
      <name val="Calibri"/>
      <family val="2"/>
      <charset val="238"/>
      <scheme val="minor"/>
    </font>
    <font>
      <b/>
      <sz val="18"/>
      <color rgb="FFFFFF00"/>
      <name val="Arial CE"/>
      <family val="2"/>
      <charset val="238"/>
    </font>
    <font>
      <sz val="18"/>
      <color indexed="9"/>
      <name val="Arial CE"/>
      <family val="2"/>
      <charset val="238"/>
    </font>
    <font>
      <sz val="18"/>
      <color theme="0"/>
      <name val="Arial CE"/>
      <family val="2"/>
      <charset val="238"/>
    </font>
    <font>
      <sz val="11"/>
      <name val="Arial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name val="Arial"/>
      <family val="2"/>
      <charset val="1"/>
    </font>
    <font>
      <b/>
      <sz val="8"/>
      <name val="Arial CE"/>
      <charset val="238"/>
    </font>
    <font>
      <i/>
      <sz val="14"/>
      <color theme="0"/>
      <name val="Arial CE"/>
      <family val="2"/>
      <charset val="238"/>
    </font>
    <font>
      <i/>
      <sz val="14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12"/>
      <name val="Arial CE"/>
      <charset val="238"/>
    </font>
    <font>
      <sz val="10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0"/>
      <color theme="0"/>
      <name val="Arial"/>
      <family val="2"/>
      <charset val="238"/>
    </font>
    <font>
      <b/>
      <sz val="8"/>
      <name val="Calibri"/>
      <family val="2"/>
      <charset val="238"/>
      <scheme val="minor"/>
    </font>
    <font>
      <b/>
      <sz val="14"/>
      <color rgb="FFFFFF00"/>
      <name val="Arial CE"/>
      <family val="2"/>
      <charset val="238"/>
    </font>
    <font>
      <sz val="14"/>
      <name val="Arial"/>
      <family val="2"/>
      <charset val="238"/>
    </font>
    <font>
      <sz val="14"/>
      <name val="Calibri"/>
      <family val="2"/>
      <charset val="238"/>
      <scheme val="minor"/>
    </font>
    <font>
      <sz val="14"/>
      <color indexed="9"/>
      <name val="Arial CE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gray125">
        <fgColor indexed="22"/>
      </patternFill>
    </fill>
    <fill>
      <patternFill patternType="solid">
        <fgColor theme="0"/>
        <bgColor indexed="22"/>
      </patternFill>
    </fill>
    <fill>
      <patternFill patternType="solid">
        <fgColor indexed="16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</fills>
  <borders count="14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hair">
        <color theme="0" tint="-0.24994659260841701"/>
      </right>
      <top/>
      <bottom/>
      <diagonal/>
    </border>
    <border>
      <left style="thin">
        <color indexed="64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thin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auto="1"/>
      </right>
      <top/>
      <bottom/>
      <diagonal/>
    </border>
    <border>
      <left style="hair">
        <color theme="0" tint="-0.34998626667073579"/>
      </left>
      <right/>
      <top/>
      <bottom/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/>
      <diagonal/>
    </border>
    <border>
      <left style="hair">
        <color indexed="8"/>
      </left>
      <right/>
      <top style="medium">
        <color indexed="8"/>
      </top>
      <bottom/>
      <diagonal/>
    </border>
    <border>
      <left/>
      <right style="hair">
        <color indexed="8"/>
      </right>
      <top style="medium">
        <color indexed="8"/>
      </top>
      <bottom/>
      <diagonal/>
    </border>
    <border>
      <left/>
      <right style="hair">
        <color theme="0" tint="-0.34998626667073579"/>
      </right>
      <top style="thin">
        <color auto="1"/>
      </top>
      <bottom style="thin">
        <color auto="1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 style="hair">
        <color theme="0" tint="-0.24994659260841701"/>
      </bottom>
      <diagonal/>
    </border>
    <border>
      <left style="hair">
        <color theme="0" tint="-0.24994659260841701"/>
      </left>
      <right/>
      <top/>
      <bottom style="hair">
        <color theme="0" tint="-0.24994659260841701"/>
      </bottom>
      <diagonal/>
    </border>
    <border>
      <left/>
      <right/>
      <top/>
      <bottom style="hair">
        <color theme="0" tint="-0.24994659260841701"/>
      </bottom>
      <diagonal/>
    </border>
    <border>
      <left/>
      <right style="hair">
        <color theme="0" tint="-0.24994659260841701"/>
      </right>
      <top/>
      <bottom style="hair">
        <color theme="0" tint="-0.2499465926084170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thin">
        <color auto="1"/>
      </bottom>
      <diagonal/>
    </border>
    <border>
      <left style="hair">
        <color theme="0" tint="-0.24994659260841701"/>
      </left>
      <right/>
      <top style="hair">
        <color theme="0" tint="-0.24994659260841701"/>
      </top>
      <bottom style="thin">
        <color auto="1"/>
      </bottom>
      <diagonal/>
    </border>
    <border>
      <left/>
      <right/>
      <top style="hair">
        <color theme="0" tint="-0.24994659260841701"/>
      </top>
      <bottom style="thin">
        <color auto="1"/>
      </bottom>
      <diagonal/>
    </border>
    <border>
      <left/>
      <right style="hair">
        <color theme="0" tint="-0.24994659260841701"/>
      </right>
      <top style="hair">
        <color theme="0" tint="-0.2499465926084170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hair">
        <color theme="0" tint="-0.24994659260841701"/>
      </bottom>
      <diagonal/>
    </border>
    <border>
      <left/>
      <right style="thin">
        <color auto="1"/>
      </right>
      <top/>
      <bottom style="hair">
        <color theme="0" tint="-0.24994659260841701"/>
      </bottom>
      <diagonal/>
    </border>
    <border>
      <left style="thin">
        <color auto="1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thin">
        <color auto="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auto="1"/>
      </left>
      <right/>
      <top style="hair">
        <color theme="0" tint="-0.24994659260841701"/>
      </top>
      <bottom style="thin">
        <color auto="1"/>
      </bottom>
      <diagonal/>
    </border>
    <border>
      <left/>
      <right style="thin">
        <color auto="1"/>
      </right>
      <top style="hair">
        <color theme="0" tint="-0.2499465926084170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auto="1"/>
      </right>
      <top style="medium">
        <color indexed="8"/>
      </top>
      <bottom/>
      <diagonal/>
    </border>
    <border>
      <left style="thin">
        <color auto="1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auto="1"/>
      </right>
      <top/>
      <bottom style="medium">
        <color indexed="8"/>
      </bottom>
      <diagonal/>
    </border>
    <border>
      <left style="thin">
        <color auto="1"/>
      </left>
      <right style="hair">
        <color indexed="8"/>
      </right>
      <top style="medium">
        <color indexed="8"/>
      </top>
      <bottom/>
      <diagonal/>
    </border>
    <border>
      <left style="hair">
        <color indexed="8"/>
      </left>
      <right style="thin">
        <color auto="1"/>
      </right>
      <top style="medium">
        <color indexed="8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hair">
        <color theme="0" tint="-0.24994659260841701"/>
      </right>
      <top/>
      <bottom style="hair">
        <color theme="0" tint="-0.24994659260841701"/>
      </bottom>
      <diagonal/>
    </border>
    <border>
      <left style="hair">
        <color theme="0" tint="-0.24994659260841701"/>
      </left>
      <right style="thin">
        <color indexed="64"/>
      </right>
      <top/>
      <bottom style="hair">
        <color theme="0" tint="-0.2499465926084170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theme="0" tint="-0.24994659260841701"/>
      </left>
      <right style="thin">
        <color indexed="64"/>
      </right>
      <top style="hair">
        <color theme="0" tint="-0.24994659260841701"/>
      </top>
      <bottom/>
      <diagonal/>
    </border>
    <border>
      <left style="thin">
        <color indexed="64"/>
      </left>
      <right style="hair">
        <color theme="0" tint="-0.24994659260841701"/>
      </right>
      <top style="hair">
        <color theme="0" tint="-0.24994659260841701"/>
      </top>
      <bottom/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/>
      <diagonal/>
    </border>
    <border>
      <left style="hair">
        <color theme="0" tint="-0.24994659260841701"/>
      </left>
      <right/>
      <top style="hair">
        <color theme="0" tint="-0.24994659260841701"/>
      </top>
      <bottom/>
      <diagonal/>
    </border>
    <border>
      <left/>
      <right style="hair">
        <color theme="0" tint="-0.24994659260841701"/>
      </right>
      <top style="hair">
        <color theme="0" tint="-0.2499465926084170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theme="0" tint="-0.24994659260841701"/>
      </left>
      <right style="hair">
        <color theme="0" tint="-0.24994659260841701"/>
      </right>
      <top style="thin">
        <color indexed="64"/>
      </top>
      <bottom style="hair">
        <color theme="0" tint="-0.24994659260841701"/>
      </bottom>
      <diagonal/>
    </border>
    <border>
      <left style="hair">
        <color theme="0" tint="-0.24994659260841701"/>
      </left>
      <right/>
      <top style="thin">
        <color indexed="64"/>
      </top>
      <bottom style="hair">
        <color theme="0" tint="-0.24994659260841701"/>
      </bottom>
      <diagonal/>
    </border>
    <border>
      <left style="hair">
        <color theme="0" tint="-0.24994659260841701"/>
      </left>
      <right style="thin">
        <color indexed="64"/>
      </right>
      <top style="thin">
        <color indexed="64"/>
      </top>
      <bottom style="hair">
        <color theme="0" tint="-0.24994659260841701"/>
      </bottom>
      <diagonal/>
    </border>
    <border>
      <left style="medium">
        <color indexed="64"/>
      </left>
      <right style="hair">
        <color theme="0" tint="-0.24994659260841701"/>
      </right>
      <top style="thin">
        <color indexed="64"/>
      </top>
      <bottom style="hair">
        <color theme="0" tint="-0.24994659260841701"/>
      </bottom>
      <diagonal/>
    </border>
    <border>
      <left style="thin">
        <color indexed="64"/>
      </left>
      <right style="hair">
        <color theme="0" tint="-0.24994659260841701"/>
      </right>
      <top style="thin">
        <color indexed="64"/>
      </top>
      <bottom style="hair">
        <color theme="0" tint="-0.24994659260841701"/>
      </bottom>
      <diagonal/>
    </border>
    <border>
      <left/>
      <right style="hair">
        <color theme="0" tint="-0.24994659260841701"/>
      </right>
      <top style="thin">
        <color indexed="64"/>
      </top>
      <bottom style="hair">
        <color theme="0" tint="-0.24994659260841701"/>
      </bottom>
      <diagonal/>
    </border>
    <border>
      <left style="medium">
        <color indexed="64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auto="1"/>
      </right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2" fillId="0" borderId="0"/>
    <xf numFmtId="0" fontId="9" fillId="0" borderId="0">
      <alignment vertical="top" wrapText="1"/>
      <protection locked="0"/>
    </xf>
    <xf numFmtId="0" fontId="32" fillId="0" borderId="0"/>
    <xf numFmtId="0" fontId="32" fillId="0" borderId="0"/>
    <xf numFmtId="0" fontId="9" fillId="0" borderId="0" applyAlignment="0">
      <alignment vertical="top" wrapText="1"/>
      <protection locked="0"/>
    </xf>
    <xf numFmtId="0" fontId="55" fillId="0" borderId="0"/>
    <xf numFmtId="0" fontId="56" fillId="0" borderId="0" applyNumberFormat="0" applyFill="0" applyBorder="0" applyAlignment="0" applyProtection="0"/>
  </cellStyleXfs>
  <cellXfs count="969">
    <xf numFmtId="0" fontId="0" fillId="0" borderId="0" xfId="0"/>
    <xf numFmtId="0" fontId="11" fillId="0" borderId="0" xfId="0" applyFont="1"/>
    <xf numFmtId="0" fontId="12" fillId="0" borderId="0" xfId="0" applyFont="1"/>
    <xf numFmtId="164" fontId="13" fillId="0" borderId="0" xfId="0" applyNumberFormat="1" applyFont="1" applyAlignment="1">
      <alignment horizontal="right" vertical="top"/>
    </xf>
    <xf numFmtId="49" fontId="13" fillId="0" borderId="0" xfId="0" applyNumberFormat="1" applyFont="1" applyAlignment="1">
      <alignment horizontal="center" vertical="top"/>
    </xf>
    <xf numFmtId="49" fontId="13" fillId="0" borderId="0" xfId="0" applyNumberFormat="1" applyFont="1" applyAlignment="1">
      <alignment horizontal="left" vertical="top"/>
    </xf>
    <xf numFmtId="49" fontId="13" fillId="0" borderId="0" xfId="0" applyNumberFormat="1" applyFont="1" applyAlignment="1">
      <alignment horizontal="left" vertical="top" wrapText="1"/>
    </xf>
    <xf numFmtId="165" fontId="13" fillId="0" borderId="0" xfId="0" applyNumberFormat="1" applyFont="1" applyFill="1" applyBorder="1" applyAlignment="1">
      <alignment horizontal="right" vertical="top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4" fontId="13" fillId="0" borderId="0" xfId="0" applyNumberFormat="1" applyFont="1" applyAlignment="1">
      <alignment horizontal="right" vertical="top"/>
    </xf>
    <xf numFmtId="4" fontId="14" fillId="0" borderId="0" xfId="0" applyNumberFormat="1" applyFont="1" applyAlignment="1"/>
    <xf numFmtId="4" fontId="11" fillId="0" borderId="0" xfId="0" applyNumberFormat="1" applyFont="1"/>
    <xf numFmtId="2" fontId="12" fillId="0" borderId="0" xfId="0" applyNumberFormat="1" applyFont="1"/>
    <xf numFmtId="0" fontId="14" fillId="3" borderId="0" xfId="0" applyFont="1" applyFill="1"/>
    <xf numFmtId="0" fontId="12" fillId="0" borderId="0" xfId="0" applyFont="1" applyFill="1"/>
    <xf numFmtId="0" fontId="4" fillId="0" borderId="5" xfId="0" applyFont="1" applyFill="1" applyBorder="1" applyAlignment="1" applyProtection="1">
      <alignment vertical="center" wrapText="1"/>
    </xf>
    <xf numFmtId="49" fontId="21" fillId="2" borderId="2" xfId="0" applyNumberFormat="1" applyFont="1" applyFill="1" applyBorder="1" applyAlignment="1">
      <alignment horizontal="center"/>
    </xf>
    <xf numFmtId="4" fontId="4" fillId="2" borderId="2" xfId="0" applyNumberFormat="1" applyFont="1" applyFill="1" applyBorder="1" applyAlignment="1">
      <alignment horizontal="center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4" borderId="2" xfId="0" applyFont="1" applyFill="1" applyBorder="1" applyAlignment="1" applyProtection="1">
      <alignment horizontal="center" vertical="center" wrapText="1"/>
    </xf>
    <xf numFmtId="49" fontId="21" fillId="0" borderId="0" xfId="0" applyNumberFormat="1" applyFont="1" applyFill="1" applyBorder="1" applyAlignment="1">
      <alignment horizontal="center"/>
    </xf>
    <xf numFmtId="4" fontId="21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 vertical="center" wrapText="1"/>
    </xf>
    <xf numFmtId="167" fontId="7" fillId="0" borderId="6" xfId="0" applyNumberFormat="1" applyFont="1" applyBorder="1" applyAlignment="1" applyProtection="1">
      <alignment horizontal="right" vertical="center"/>
    </xf>
    <xf numFmtId="168" fontId="7" fillId="0" borderId="8" xfId="0" applyNumberFormat="1" applyFont="1" applyBorder="1" applyAlignment="1" applyProtection="1">
      <alignment horizontal="right" vertical="center"/>
    </xf>
    <xf numFmtId="166" fontId="7" fillId="0" borderId="9" xfId="0" applyNumberFormat="1" applyFont="1" applyBorder="1" applyAlignment="1" applyProtection="1">
      <alignment horizontal="right" vertical="center"/>
    </xf>
    <xf numFmtId="0" fontId="11" fillId="0" borderId="12" xfId="0" applyFont="1" applyBorder="1"/>
    <xf numFmtId="0" fontId="16" fillId="0" borderId="12" xfId="0" applyFont="1" applyBorder="1"/>
    <xf numFmtId="49" fontId="24" fillId="0" borderId="0" xfId="0" applyNumberFormat="1" applyFont="1" applyAlignment="1">
      <alignment horizontal="left" vertical="top"/>
    </xf>
    <xf numFmtId="166" fontId="7" fillId="0" borderId="13" xfId="0" applyNumberFormat="1" applyFont="1" applyBorder="1" applyAlignment="1" applyProtection="1">
      <alignment horizontal="right" vertical="center"/>
    </xf>
    <xf numFmtId="4" fontId="26" fillId="0" borderId="13" xfId="0" applyNumberFormat="1" applyFont="1" applyBorder="1" applyAlignment="1"/>
    <xf numFmtId="0" fontId="33" fillId="6" borderId="18" xfId="4" applyFont="1" applyFill="1" applyBorder="1" applyAlignment="1">
      <alignment horizontal="center"/>
    </xf>
    <xf numFmtId="0" fontId="33" fillId="6" borderId="19" xfId="4" applyFont="1" applyFill="1" applyBorder="1" applyAlignment="1">
      <alignment horizontal="center"/>
    </xf>
    <xf numFmtId="0" fontId="33" fillId="6" borderId="20" xfId="4" applyFont="1" applyFill="1" applyBorder="1" applyAlignment="1">
      <alignment horizontal="center"/>
    </xf>
    <xf numFmtId="0" fontId="33" fillId="6" borderId="21" xfId="4" applyFont="1" applyFill="1" applyBorder="1" applyAlignment="1">
      <alignment horizontal="center"/>
    </xf>
    <xf numFmtId="0" fontId="33" fillId="6" borderId="22" xfId="4" applyFont="1" applyFill="1" applyBorder="1" applyAlignment="1">
      <alignment horizontal="center"/>
    </xf>
    <xf numFmtId="0" fontId="32" fillId="6" borderId="22" xfId="4" applyFont="1" applyFill="1" applyBorder="1" applyAlignment="1">
      <alignment horizontal="center"/>
    </xf>
    <xf numFmtId="0" fontId="32" fillId="6" borderId="23" xfId="4" applyFont="1" applyFill="1" applyBorder="1" applyAlignment="1">
      <alignment horizontal="center"/>
    </xf>
    <xf numFmtId="0" fontId="22" fillId="0" borderId="0" xfId="0" applyFont="1" applyFill="1" applyAlignment="1" applyProtection="1">
      <alignment horizontal="left"/>
    </xf>
    <xf numFmtId="168" fontId="7" fillId="0" borderId="6" xfId="0" applyNumberFormat="1" applyFont="1" applyFill="1" applyBorder="1" applyAlignment="1" applyProtection="1">
      <alignment horizontal="right" vertical="center"/>
    </xf>
    <xf numFmtId="166" fontId="23" fillId="0" borderId="0" xfId="0" applyNumberFormat="1" applyFont="1" applyFill="1" applyAlignment="1" applyProtection="1">
      <alignment horizontal="right"/>
    </xf>
    <xf numFmtId="4" fontId="27" fillId="0" borderId="6" xfId="0" applyNumberFormat="1" applyFont="1" applyBorder="1" applyAlignment="1" applyProtection="1">
      <alignment horizontal="right" vertical="top"/>
    </xf>
    <xf numFmtId="0" fontId="30" fillId="0" borderId="13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49" fontId="21" fillId="0" borderId="32" xfId="0" applyNumberFormat="1" applyFont="1" applyFill="1" applyBorder="1" applyAlignment="1">
      <alignment horizontal="center"/>
    </xf>
    <xf numFmtId="0" fontId="21" fillId="0" borderId="32" xfId="0" applyNumberFormat="1" applyFont="1" applyFill="1" applyBorder="1" applyAlignment="1">
      <alignment horizontal="center"/>
    </xf>
    <xf numFmtId="4" fontId="21" fillId="0" borderId="32" xfId="0" applyNumberFormat="1" applyFont="1" applyFill="1" applyBorder="1" applyAlignment="1">
      <alignment horizontal="center"/>
    </xf>
    <xf numFmtId="0" fontId="5" fillId="0" borderId="33" xfId="0" applyFont="1" applyFill="1" applyBorder="1" applyAlignment="1" applyProtection="1">
      <alignment horizontal="center" vertical="center" wrapText="1"/>
    </xf>
    <xf numFmtId="0" fontId="5" fillId="0" borderId="32" xfId="0" applyFont="1" applyFill="1" applyBorder="1" applyAlignment="1" applyProtection="1">
      <alignment horizontal="center" vertical="center" wrapText="1"/>
    </xf>
    <xf numFmtId="0" fontId="5" fillId="4" borderId="33" xfId="0" applyFont="1" applyFill="1" applyBorder="1" applyAlignment="1" applyProtection="1">
      <alignment horizontal="center" vertical="center" wrapText="1"/>
    </xf>
    <xf numFmtId="0" fontId="5" fillId="4" borderId="32" xfId="0" applyFont="1" applyFill="1" applyBorder="1" applyAlignment="1" applyProtection="1">
      <alignment horizontal="center" vertical="center" wrapText="1"/>
    </xf>
    <xf numFmtId="0" fontId="5" fillId="4" borderId="34" xfId="0" applyFont="1" applyFill="1" applyBorder="1" applyAlignment="1" applyProtection="1">
      <alignment horizontal="center" vertical="center" wrapText="1"/>
    </xf>
    <xf numFmtId="0" fontId="5" fillId="0" borderId="27" xfId="0" applyFont="1" applyFill="1" applyBorder="1" applyAlignment="1" applyProtection="1">
      <alignment horizontal="center" vertical="center" wrapText="1"/>
    </xf>
    <xf numFmtId="4" fontId="29" fillId="5" borderId="32" xfId="0" applyNumberFormat="1" applyFont="1" applyFill="1" applyBorder="1" applyAlignment="1">
      <alignment vertical="center" wrapText="1"/>
    </xf>
    <xf numFmtId="0" fontId="30" fillId="0" borderId="35" xfId="0" applyFont="1" applyBorder="1" applyAlignment="1">
      <alignment horizontal="center" vertical="center" wrapText="1"/>
    </xf>
    <xf numFmtId="0" fontId="30" fillId="6" borderId="26" xfId="4" applyFont="1" applyFill="1" applyBorder="1" applyAlignment="1">
      <alignment horizontal="center"/>
    </xf>
    <xf numFmtId="0" fontId="33" fillId="6" borderId="24" xfId="4" applyFont="1" applyFill="1" applyBorder="1" applyAlignment="1">
      <alignment horizontal="center"/>
    </xf>
    <xf numFmtId="0" fontId="30" fillId="6" borderId="24" xfId="4" applyFont="1" applyFill="1" applyBorder="1" applyAlignment="1">
      <alignment horizontal="left" vertical="center"/>
    </xf>
    <xf numFmtId="0" fontId="34" fillId="6" borderId="24" xfId="4" applyFont="1" applyFill="1" applyBorder="1" applyAlignment="1">
      <alignment horizontal="center"/>
    </xf>
    <xf numFmtId="0" fontId="32" fillId="6" borderId="24" xfId="4" applyFont="1" applyFill="1" applyBorder="1" applyAlignment="1">
      <alignment horizontal="center"/>
    </xf>
    <xf numFmtId="0" fontId="32" fillId="6" borderId="25" xfId="4" applyFont="1" applyFill="1" applyBorder="1" applyAlignment="1">
      <alignment horizontal="center"/>
    </xf>
    <xf numFmtId="3" fontId="2" fillId="7" borderId="13" xfId="5" applyNumberFormat="1" applyFont="1" applyFill="1" applyBorder="1" applyAlignment="1">
      <alignment vertical="top" wrapText="1"/>
    </xf>
    <xf numFmtId="0" fontId="2" fillId="7" borderId="13" xfId="5" applyFont="1" applyFill="1" applyBorder="1" applyAlignment="1">
      <alignment horizontal="center" vertical="top"/>
    </xf>
    <xf numFmtId="3" fontId="28" fillId="7" borderId="13" xfId="5" applyNumberFormat="1" applyFont="1" applyFill="1" applyBorder="1" applyAlignment="1">
      <alignment horizontal="center" vertical="top"/>
    </xf>
    <xf numFmtId="4" fontId="28" fillId="7" borderId="13" xfId="5" applyNumberFormat="1" applyFont="1" applyFill="1" applyBorder="1" applyAlignment="1">
      <alignment vertical="top"/>
    </xf>
    <xf numFmtId="4" fontId="27" fillId="0" borderId="13" xfId="0" applyNumberFormat="1" applyFont="1" applyBorder="1" applyAlignment="1" applyProtection="1">
      <alignment horizontal="right" vertical="top"/>
    </xf>
    <xf numFmtId="3" fontId="2" fillId="0" borderId="13" xfId="5" applyNumberFormat="1" applyFont="1" applyFill="1" applyBorder="1" applyAlignment="1">
      <alignment vertical="top" wrapText="1"/>
    </xf>
    <xf numFmtId="0" fontId="2" fillId="0" borderId="13" xfId="5" applyFont="1" applyFill="1" applyBorder="1" applyAlignment="1">
      <alignment horizontal="center" vertical="top" wrapText="1"/>
    </xf>
    <xf numFmtId="3" fontId="28" fillId="0" borderId="13" xfId="5" applyNumberFormat="1" applyFont="1" applyFill="1" applyBorder="1" applyAlignment="1">
      <alignment horizontal="center" vertical="top"/>
    </xf>
    <xf numFmtId="4" fontId="28" fillId="0" borderId="13" xfId="5" applyNumberFormat="1" applyFont="1" applyFill="1" applyBorder="1" applyAlignment="1">
      <alignment vertical="top"/>
    </xf>
    <xf numFmtId="0" fontId="8" fillId="0" borderId="13" xfId="5" applyFont="1" applyFill="1" applyBorder="1" applyAlignment="1">
      <alignment horizontal="center" vertical="top"/>
    </xf>
    <xf numFmtId="0" fontId="36" fillId="0" borderId="13" xfId="0" applyFont="1" applyFill="1" applyBorder="1" applyAlignment="1">
      <alignment vertical="top" wrapText="1"/>
    </xf>
    <xf numFmtId="3" fontId="28" fillId="0" borderId="13" xfId="5" applyNumberFormat="1" applyFont="1" applyFill="1" applyBorder="1" applyAlignment="1">
      <alignment vertical="top" wrapText="1"/>
    </xf>
    <xf numFmtId="0" fontId="35" fillId="0" borderId="13" xfId="0" applyFont="1" applyFill="1" applyBorder="1" applyAlignment="1">
      <alignment horizontal="center" vertical="top" wrapText="1"/>
    </xf>
    <xf numFmtId="0" fontId="8" fillId="7" borderId="13" xfId="5" applyFont="1" applyFill="1" applyBorder="1" applyAlignment="1">
      <alignment horizontal="center" vertical="top"/>
    </xf>
    <xf numFmtId="0" fontId="36" fillId="7" borderId="13" xfId="0" applyFont="1" applyFill="1" applyBorder="1" applyAlignment="1">
      <alignment vertical="top" wrapText="1"/>
    </xf>
    <xf numFmtId="3" fontId="28" fillId="7" borderId="13" xfId="5" applyNumberFormat="1" applyFont="1" applyFill="1" applyBorder="1" applyAlignment="1">
      <alignment vertical="top" wrapText="1"/>
    </xf>
    <xf numFmtId="0" fontId="2" fillId="7" borderId="13" xfId="5" applyFont="1" applyFill="1" applyBorder="1" applyAlignment="1">
      <alignment horizontal="center" vertical="top" wrapText="1"/>
    </xf>
    <xf numFmtId="0" fontId="37" fillId="0" borderId="13" xfId="5" applyFont="1" applyFill="1" applyBorder="1" applyAlignment="1">
      <alignment horizontal="center" vertical="top"/>
    </xf>
    <xf numFmtId="0" fontId="31" fillId="0" borderId="13" xfId="5" applyFont="1" applyFill="1" applyBorder="1" applyAlignment="1">
      <alignment vertical="top" wrapText="1"/>
    </xf>
    <xf numFmtId="3" fontId="2" fillId="0" borderId="13" xfId="5" applyNumberFormat="1" applyFont="1" applyFill="1" applyBorder="1" applyAlignment="1">
      <alignment vertical="top"/>
    </xf>
    <xf numFmtId="0" fontId="2" fillId="0" borderId="13" xfId="5" applyFont="1" applyFill="1" applyBorder="1" applyAlignment="1">
      <alignment horizontal="center" vertical="top"/>
    </xf>
    <xf numFmtId="9" fontId="28" fillId="0" borderId="13" xfId="5" applyNumberFormat="1" applyFont="1" applyFill="1" applyBorder="1" applyAlignment="1">
      <alignment vertical="top"/>
    </xf>
    <xf numFmtId="2" fontId="28" fillId="0" borderId="13" xfId="5" applyNumberFormat="1" applyFont="1" applyFill="1" applyBorder="1" applyAlignment="1">
      <alignment horizontal="center" vertical="top"/>
    </xf>
    <xf numFmtId="2" fontId="28" fillId="0" borderId="13" xfId="5" applyNumberFormat="1" applyFont="1" applyFill="1" applyBorder="1" applyAlignment="1">
      <alignment vertical="top"/>
    </xf>
    <xf numFmtId="4" fontId="6" fillId="0" borderId="13" xfId="5" applyNumberFormat="1" applyFont="1" applyFill="1" applyBorder="1" applyAlignment="1">
      <alignment vertical="top" wrapText="1"/>
    </xf>
    <xf numFmtId="2" fontId="28" fillId="0" borderId="13" xfId="5" applyNumberFormat="1" applyFont="1" applyFill="1" applyBorder="1" applyAlignment="1">
      <alignment horizontal="center" vertical="top" wrapText="1"/>
    </xf>
    <xf numFmtId="2" fontId="28" fillId="0" borderId="13" xfId="5" applyNumberFormat="1" applyFont="1" applyFill="1" applyBorder="1" applyAlignment="1">
      <alignment vertical="top" wrapText="1"/>
    </xf>
    <xf numFmtId="167" fontId="7" fillId="0" borderId="13" xfId="0" applyNumberFormat="1" applyFont="1" applyBorder="1" applyAlignment="1" applyProtection="1">
      <alignment horizontal="right" vertical="center"/>
    </xf>
    <xf numFmtId="0" fontId="2" fillId="0" borderId="13" xfId="5" applyFont="1" applyFill="1" applyBorder="1" applyAlignment="1">
      <alignment vertical="top" wrapText="1"/>
    </xf>
    <xf numFmtId="2" fontId="2" fillId="0" borderId="13" xfId="5" applyNumberFormat="1" applyFont="1" applyFill="1" applyBorder="1" applyAlignment="1">
      <alignment horizontal="center" vertical="top" wrapText="1"/>
    </xf>
    <xf numFmtId="0" fontId="38" fillId="4" borderId="13" xfId="5" applyFont="1" applyFill="1" applyBorder="1" applyAlignment="1">
      <alignment vertical="top"/>
    </xf>
    <xf numFmtId="0" fontId="39" fillId="4" borderId="13" xfId="0" applyFont="1" applyFill="1" applyBorder="1" applyAlignment="1">
      <alignment vertical="top"/>
    </xf>
    <xf numFmtId="3" fontId="31" fillId="4" borderId="13" xfId="5" applyNumberFormat="1" applyFont="1" applyFill="1" applyBorder="1" applyAlignment="1">
      <alignment vertical="top"/>
    </xf>
    <xf numFmtId="0" fontId="31" fillId="4" borderId="13" xfId="5" applyFont="1" applyFill="1" applyBorder="1" applyAlignment="1">
      <alignment horizontal="center" vertical="top"/>
    </xf>
    <xf numFmtId="2" fontId="31" fillId="4" borderId="13" xfId="5" applyNumberFormat="1" applyFont="1" applyFill="1" applyBorder="1" applyAlignment="1">
      <alignment vertical="top"/>
    </xf>
    <xf numFmtId="2" fontId="38" fillId="4" borderId="13" xfId="5" applyNumberFormat="1" applyFont="1" applyFill="1" applyBorder="1" applyAlignment="1">
      <alignment vertical="top"/>
    </xf>
    <xf numFmtId="0" fontId="38" fillId="0" borderId="13" xfId="5" applyFont="1" applyFill="1" applyBorder="1" applyAlignment="1">
      <alignment vertical="top"/>
    </xf>
    <xf numFmtId="0" fontId="39" fillId="0" borderId="13" xfId="0" applyFont="1" applyFill="1" applyBorder="1" applyAlignment="1">
      <alignment vertical="top"/>
    </xf>
    <xf numFmtId="3" fontId="31" fillId="0" borderId="13" xfId="5" applyNumberFormat="1" applyFont="1" applyFill="1" applyBorder="1" applyAlignment="1">
      <alignment vertical="top"/>
    </xf>
    <xf numFmtId="0" fontId="31" fillId="0" borderId="13" xfId="5" applyFont="1" applyFill="1" applyBorder="1" applyAlignment="1">
      <alignment horizontal="center" vertical="top"/>
    </xf>
    <xf numFmtId="2" fontId="31" fillId="0" borderId="13" xfId="5" applyNumberFormat="1" applyFont="1" applyFill="1" applyBorder="1" applyAlignment="1">
      <alignment vertical="top"/>
    </xf>
    <xf numFmtId="0" fontId="11" fillId="0" borderId="13" xfId="0" applyFont="1" applyBorder="1"/>
    <xf numFmtId="0" fontId="30" fillId="6" borderId="13" xfId="4" applyFont="1" applyFill="1" applyBorder="1" applyAlignment="1">
      <alignment horizontal="center" vertical="top"/>
    </xf>
    <xf numFmtId="0" fontId="33" fillId="6" borderId="13" xfId="4" applyFont="1" applyFill="1" applyBorder="1" applyAlignment="1">
      <alignment horizontal="center" vertical="top"/>
    </xf>
    <xf numFmtId="0" fontId="30" fillId="6" borderId="13" xfId="4" applyFont="1" applyFill="1" applyBorder="1" applyAlignment="1">
      <alignment horizontal="left" vertical="top"/>
    </xf>
    <xf numFmtId="0" fontId="34" fillId="6" borderId="13" xfId="4" applyFont="1" applyFill="1" applyBorder="1" applyAlignment="1">
      <alignment horizontal="center" vertical="top"/>
    </xf>
    <xf numFmtId="0" fontId="32" fillId="6" borderId="13" xfId="4" applyFont="1" applyFill="1" applyBorder="1" applyAlignment="1">
      <alignment horizontal="center" vertical="top"/>
    </xf>
    <xf numFmtId="0" fontId="25" fillId="0" borderId="13" xfId="5" applyFont="1" applyFill="1" applyBorder="1" applyAlignment="1">
      <alignment horizontal="center" vertical="top" wrapText="1"/>
    </xf>
    <xf numFmtId="0" fontId="34" fillId="0" borderId="13" xfId="0" applyFont="1" applyBorder="1" applyAlignment="1">
      <alignment horizontal="center" vertical="top"/>
    </xf>
    <xf numFmtId="0" fontId="6" fillId="0" borderId="13" xfId="5" applyFont="1" applyFill="1" applyBorder="1" applyAlignment="1">
      <alignment horizontal="center" vertical="top"/>
    </xf>
    <xf numFmtId="2" fontId="28" fillId="0" borderId="13" xfId="5" applyNumberFormat="1" applyFont="1" applyFill="1" applyBorder="1" applyAlignment="1">
      <alignment horizontal="right" vertical="top" wrapText="1"/>
    </xf>
    <xf numFmtId="4" fontId="42" fillId="0" borderId="13" xfId="5" applyNumberFormat="1" applyFont="1" applyFill="1" applyBorder="1" applyAlignment="1">
      <alignment vertical="top"/>
    </xf>
    <xf numFmtId="3" fontId="28" fillId="0" borderId="13" xfId="5" applyNumberFormat="1" applyFont="1" applyFill="1" applyBorder="1" applyAlignment="1">
      <alignment vertical="top"/>
    </xf>
    <xf numFmtId="0" fontId="28" fillId="0" borderId="13" xfId="5" applyFont="1" applyFill="1" applyBorder="1" applyAlignment="1">
      <alignment horizontal="center" vertical="top" wrapText="1"/>
    </xf>
    <xf numFmtId="0" fontId="2" fillId="0" borderId="13" xfId="5" applyFont="1" applyFill="1" applyBorder="1" applyAlignment="1">
      <alignment vertical="top"/>
    </xf>
    <xf numFmtId="0" fontId="40" fillId="0" borderId="13" xfId="5" applyFont="1" applyFill="1" applyBorder="1" applyAlignment="1">
      <alignment horizontal="center" vertical="top"/>
    </xf>
    <xf numFmtId="0" fontId="8" fillId="0" borderId="13" xfId="5" applyFont="1" applyFill="1" applyBorder="1" applyAlignment="1">
      <alignment horizontal="center" vertical="top" wrapText="1"/>
    </xf>
    <xf numFmtId="4" fontId="43" fillId="0" borderId="13" xfId="5" applyNumberFormat="1" applyFont="1" applyFill="1" applyBorder="1" applyAlignment="1">
      <alignment vertical="top"/>
    </xf>
    <xf numFmtId="4" fontId="30" fillId="0" borderId="29" xfId="0" applyNumberFormat="1" applyFont="1" applyBorder="1"/>
    <xf numFmtId="4" fontId="30" fillId="0" borderId="7" xfId="0" applyNumberFormat="1" applyFont="1" applyBorder="1"/>
    <xf numFmtId="4" fontId="30" fillId="0" borderId="36" xfId="0" applyNumberFormat="1" applyFont="1" applyBorder="1"/>
    <xf numFmtId="4" fontId="28" fillId="7" borderId="7" xfId="5" applyNumberFormat="1" applyFont="1" applyFill="1" applyBorder="1" applyAlignment="1">
      <alignment vertical="top"/>
    </xf>
    <xf numFmtId="4" fontId="28" fillId="0" borderId="7" xfId="5" applyNumberFormat="1" applyFont="1" applyFill="1" applyBorder="1" applyAlignment="1">
      <alignment vertical="top"/>
    </xf>
    <xf numFmtId="2" fontId="28" fillId="0" borderId="7" xfId="5" applyNumberFormat="1" applyFont="1" applyFill="1" applyBorder="1" applyAlignment="1">
      <alignment horizontal="center" vertical="top"/>
    </xf>
    <xf numFmtId="2" fontId="28" fillId="0" borderId="7" xfId="5" applyNumberFormat="1" applyFont="1" applyFill="1" applyBorder="1" applyAlignment="1">
      <alignment horizontal="center" vertical="top" wrapText="1"/>
    </xf>
    <xf numFmtId="2" fontId="28" fillId="0" borderId="7" xfId="5" applyNumberFormat="1" applyFont="1" applyFill="1" applyBorder="1" applyAlignment="1">
      <alignment vertical="top" wrapText="1"/>
    </xf>
    <xf numFmtId="2" fontId="38" fillId="4" borderId="7" xfId="5" applyNumberFormat="1" applyFont="1" applyFill="1" applyBorder="1" applyAlignment="1">
      <alignment vertical="top"/>
    </xf>
    <xf numFmtId="2" fontId="38" fillId="0" borderId="7" xfId="5" applyNumberFormat="1" applyFont="1" applyFill="1" applyBorder="1" applyAlignment="1">
      <alignment vertical="top"/>
    </xf>
    <xf numFmtId="0" fontId="32" fillId="6" borderId="7" xfId="4" applyFont="1" applyFill="1" applyBorder="1" applyAlignment="1">
      <alignment horizontal="center" vertical="top"/>
    </xf>
    <xf numFmtId="2" fontId="28" fillId="0" borderId="7" xfId="5" applyNumberFormat="1" applyFont="1" applyFill="1" applyBorder="1" applyAlignment="1">
      <alignment horizontal="right" vertical="top" wrapText="1"/>
    </xf>
    <xf numFmtId="0" fontId="34" fillId="6" borderId="26" xfId="4" applyFont="1" applyFill="1" applyBorder="1" applyAlignment="1">
      <alignment horizontal="center"/>
    </xf>
    <xf numFmtId="4" fontId="27" fillId="0" borderId="8" xfId="0" applyNumberFormat="1" applyFont="1" applyBorder="1" applyAlignment="1" applyProtection="1">
      <alignment horizontal="right" vertical="top"/>
    </xf>
    <xf numFmtId="9" fontId="28" fillId="0" borderId="8" xfId="5" applyNumberFormat="1" applyFont="1" applyFill="1" applyBorder="1" applyAlignment="1">
      <alignment vertical="top"/>
    </xf>
    <xf numFmtId="2" fontId="31" fillId="4" borderId="8" xfId="5" applyNumberFormat="1" applyFont="1" applyFill="1" applyBorder="1" applyAlignment="1">
      <alignment vertical="top"/>
    </xf>
    <xf numFmtId="0" fontId="11" fillId="0" borderId="8" xfId="0" applyFont="1" applyBorder="1"/>
    <xf numFmtId="0" fontId="32" fillId="6" borderId="8" xfId="4" applyFont="1" applyFill="1" applyBorder="1" applyAlignment="1">
      <alignment horizontal="center" vertical="top"/>
    </xf>
    <xf numFmtId="0" fontId="5" fillId="0" borderId="34" xfId="0" applyFont="1" applyFill="1" applyBorder="1" applyAlignment="1" applyProtection="1">
      <alignment horizontal="center" vertical="center" wrapText="1"/>
    </xf>
    <xf numFmtId="0" fontId="22" fillId="0" borderId="3" xfId="0" applyFont="1" applyFill="1" applyBorder="1" applyAlignment="1" applyProtection="1">
      <alignment horizontal="left"/>
    </xf>
    <xf numFmtId="0" fontId="22" fillId="0" borderId="0" xfId="0" applyFont="1" applyFill="1" applyBorder="1" applyAlignment="1" applyProtection="1">
      <alignment horizontal="left"/>
    </xf>
    <xf numFmtId="166" fontId="23" fillId="0" borderId="39" xfId="0" applyNumberFormat="1" applyFont="1" applyFill="1" applyBorder="1" applyAlignment="1" applyProtection="1">
      <alignment horizontal="right"/>
    </xf>
    <xf numFmtId="0" fontId="33" fillId="6" borderId="47" xfId="4" applyFont="1" applyFill="1" applyBorder="1" applyAlignment="1">
      <alignment horizontal="center"/>
    </xf>
    <xf numFmtId="0" fontId="32" fillId="6" borderId="49" xfId="4" applyFont="1" applyFill="1" applyBorder="1" applyAlignment="1">
      <alignment horizontal="center"/>
    </xf>
    <xf numFmtId="0" fontId="34" fillId="6" borderId="50" xfId="4" applyFont="1" applyFill="1" applyBorder="1" applyAlignment="1">
      <alignment horizontal="center"/>
    </xf>
    <xf numFmtId="0" fontId="32" fillId="6" borderId="51" xfId="4" applyFont="1" applyFill="1" applyBorder="1" applyAlignment="1">
      <alignment horizontal="center"/>
    </xf>
    <xf numFmtId="4" fontId="27" fillId="0" borderId="9" xfId="0" applyNumberFormat="1" applyFont="1" applyBorder="1" applyAlignment="1" applyProtection="1">
      <alignment horizontal="right" vertical="top"/>
    </xf>
    <xf numFmtId="9" fontId="28" fillId="0" borderId="6" xfId="5" applyNumberFormat="1" applyFont="1" applyFill="1" applyBorder="1" applyAlignment="1">
      <alignment vertical="top"/>
    </xf>
    <xf numFmtId="2" fontId="28" fillId="0" borderId="9" xfId="5" applyNumberFormat="1" applyFont="1" applyFill="1" applyBorder="1" applyAlignment="1">
      <alignment horizontal="center" vertical="top"/>
    </xf>
    <xf numFmtId="2" fontId="28" fillId="0" borderId="9" xfId="5" applyNumberFormat="1" applyFont="1" applyFill="1" applyBorder="1" applyAlignment="1">
      <alignment vertical="top" wrapText="1"/>
    </xf>
    <xf numFmtId="2" fontId="31" fillId="4" borderId="6" xfId="5" applyNumberFormat="1" applyFont="1" applyFill="1" applyBorder="1" applyAlignment="1">
      <alignment vertical="top"/>
    </xf>
    <xf numFmtId="2" fontId="38" fillId="4" borderId="9" xfId="5" applyNumberFormat="1" applyFont="1" applyFill="1" applyBorder="1" applyAlignment="1">
      <alignment vertical="top"/>
    </xf>
    <xf numFmtId="0" fontId="11" fillId="0" borderId="6" xfId="0" applyFont="1" applyBorder="1"/>
    <xf numFmtId="0" fontId="11" fillId="0" borderId="9" xfId="0" applyFont="1" applyBorder="1"/>
    <xf numFmtId="0" fontId="32" fillId="6" borderId="6" xfId="4" applyFont="1" applyFill="1" applyBorder="1" applyAlignment="1">
      <alignment horizontal="center" vertical="top"/>
    </xf>
    <xf numFmtId="0" fontId="32" fillId="6" borderId="9" xfId="4" applyFont="1" applyFill="1" applyBorder="1" applyAlignment="1">
      <alignment horizontal="center" vertical="top"/>
    </xf>
    <xf numFmtId="2" fontId="28" fillId="0" borderId="9" xfId="5" applyNumberFormat="1" applyFont="1" applyFill="1" applyBorder="1" applyAlignment="1">
      <alignment horizontal="right" vertical="top" wrapText="1"/>
    </xf>
    <xf numFmtId="0" fontId="22" fillId="4" borderId="3" xfId="0" applyFont="1" applyFill="1" applyBorder="1" applyAlignment="1" applyProtection="1">
      <alignment horizontal="left"/>
    </xf>
    <xf numFmtId="0" fontId="22" fillId="4" borderId="0" xfId="0" applyFont="1" applyFill="1" applyBorder="1" applyAlignment="1" applyProtection="1">
      <alignment horizontal="left"/>
    </xf>
    <xf numFmtId="166" fontId="23" fillId="4" borderId="39" xfId="0" applyNumberFormat="1" applyFont="1" applyFill="1" applyBorder="1" applyAlignment="1" applyProtection="1">
      <alignment horizontal="right"/>
    </xf>
    <xf numFmtId="3" fontId="28" fillId="4" borderId="13" xfId="5" applyNumberFormat="1" applyFont="1" applyFill="1" applyBorder="1" applyAlignment="1">
      <alignment horizontal="center" vertical="top"/>
    </xf>
    <xf numFmtId="4" fontId="28" fillId="4" borderId="13" xfId="5" applyNumberFormat="1" applyFont="1" applyFill="1" applyBorder="1" applyAlignment="1">
      <alignment vertical="top"/>
    </xf>
    <xf numFmtId="4" fontId="28" fillId="4" borderId="7" xfId="5" applyNumberFormat="1" applyFont="1" applyFill="1" applyBorder="1" applyAlignment="1">
      <alignment vertical="top"/>
    </xf>
    <xf numFmtId="4" fontId="27" fillId="4" borderId="6" xfId="0" applyNumberFormat="1" applyFont="1" applyFill="1" applyBorder="1" applyAlignment="1" applyProtection="1">
      <alignment horizontal="right" vertical="top"/>
    </xf>
    <xf numFmtId="4" fontId="27" fillId="4" borderId="9" xfId="0" applyNumberFormat="1" applyFont="1" applyFill="1" applyBorder="1" applyAlignment="1" applyProtection="1">
      <alignment horizontal="right" vertical="top"/>
    </xf>
    <xf numFmtId="0" fontId="34" fillId="0" borderId="0" xfId="0" applyNumberFormat="1" applyFont="1" applyFill="1" applyBorder="1" applyAlignment="1" applyProtection="1">
      <protection locked="0"/>
    </xf>
    <xf numFmtId="0" fontId="45" fillId="0" borderId="0" xfId="0" applyNumberFormat="1" applyFont="1" applyFill="1" applyBorder="1" applyAlignment="1" applyProtection="1">
      <protection locked="0"/>
    </xf>
    <xf numFmtId="0" fontId="47" fillId="8" borderId="61" xfId="0" applyNumberFormat="1" applyFont="1" applyFill="1" applyBorder="1" applyAlignment="1" applyProtection="1">
      <alignment horizontal="center"/>
      <protection locked="0"/>
    </xf>
    <xf numFmtId="0" fontId="33" fillId="0" borderId="62" xfId="0" applyNumberFormat="1" applyFont="1" applyFill="1" applyBorder="1" applyAlignment="1" applyProtection="1">
      <alignment horizontal="center"/>
      <protection locked="0"/>
    </xf>
    <xf numFmtId="0" fontId="33" fillId="0" borderId="63" xfId="0" applyNumberFormat="1" applyFont="1" applyFill="1" applyBorder="1" applyAlignment="1" applyProtection="1">
      <alignment horizontal="center"/>
      <protection locked="0"/>
    </xf>
    <xf numFmtId="0" fontId="49" fillId="0" borderId="1" xfId="0" applyNumberFormat="1" applyFont="1" applyFill="1" applyBorder="1" applyAlignment="1" applyProtection="1">
      <alignment horizontal="left"/>
      <protection locked="0"/>
    </xf>
    <xf numFmtId="0" fontId="49" fillId="0" borderId="67" xfId="0" applyNumberFormat="1" applyFont="1" applyFill="1" applyBorder="1" applyAlignment="1" applyProtection="1">
      <alignment horizontal="center" vertical="center"/>
      <protection locked="0"/>
    </xf>
    <xf numFmtId="0" fontId="49" fillId="0" borderId="0" xfId="0" applyNumberFormat="1" applyFont="1" applyFill="1" applyBorder="1" applyAlignment="1" applyProtection="1">
      <alignment horizontal="left"/>
      <protection locked="0"/>
    </xf>
    <xf numFmtId="9" fontId="49" fillId="0" borderId="66" xfId="0" applyNumberFormat="1" applyFont="1" applyFill="1" applyBorder="1" applyAlignment="1" applyProtection="1">
      <alignment horizontal="center" vertical="center"/>
      <protection locked="0"/>
    </xf>
    <xf numFmtId="0" fontId="34" fillId="0" borderId="66" xfId="0" applyNumberFormat="1" applyFont="1" applyFill="1" applyBorder="1" applyAlignment="1" applyProtection="1">
      <alignment horizontal="center"/>
      <protection locked="0"/>
    </xf>
    <xf numFmtId="0" fontId="50" fillId="0" borderId="69" xfId="0" applyNumberFormat="1" applyFont="1" applyFill="1" applyBorder="1" applyAlignment="1" applyProtection="1">
      <protection locked="0"/>
    </xf>
    <xf numFmtId="0" fontId="49" fillId="0" borderId="69" xfId="0" applyNumberFormat="1" applyFont="1" applyFill="1" applyBorder="1" applyAlignment="1" applyProtection="1">
      <alignment horizontal="center" vertical="center"/>
      <protection locked="0"/>
    </xf>
    <xf numFmtId="0" fontId="33" fillId="0" borderId="69" xfId="0" applyNumberFormat="1" applyFont="1" applyFill="1" applyBorder="1" applyAlignment="1" applyProtection="1">
      <protection locked="0"/>
    </xf>
    <xf numFmtId="0" fontId="49" fillId="0" borderId="0" xfId="0" applyNumberFormat="1" applyFont="1" applyFill="1" applyBorder="1" applyAlignment="1" applyProtection="1">
      <alignment horizontal="center" vertical="center"/>
      <protection locked="0"/>
    </xf>
    <xf numFmtId="0" fontId="48" fillId="0" borderId="72" xfId="0" applyNumberFormat="1" applyFont="1" applyFill="1" applyBorder="1" applyAlignment="1" applyProtection="1">
      <alignment horizontal="center"/>
      <protection locked="0"/>
    </xf>
    <xf numFmtId="0" fontId="47" fillId="8" borderId="59" xfId="0" applyNumberFormat="1" applyFont="1" applyFill="1" applyBorder="1" applyAlignment="1" applyProtection="1">
      <protection locked="0"/>
    </xf>
    <xf numFmtId="4" fontId="33" fillId="0" borderId="70" xfId="0" applyNumberFormat="1" applyFont="1" applyFill="1" applyBorder="1" applyAlignment="1" applyProtection="1">
      <protection locked="0"/>
    </xf>
    <xf numFmtId="4" fontId="34" fillId="0" borderId="66" xfId="0" applyNumberFormat="1" applyFont="1" applyFill="1" applyBorder="1" applyAlignment="1" applyProtection="1">
      <protection locked="0"/>
    </xf>
    <xf numFmtId="0" fontId="34" fillId="0" borderId="69" xfId="0" applyNumberFormat="1" applyFont="1" applyFill="1" applyBorder="1" applyAlignment="1" applyProtection="1">
      <protection locked="0"/>
    </xf>
    <xf numFmtId="0" fontId="16" fillId="0" borderId="0" xfId="0" applyFont="1" applyBorder="1"/>
    <xf numFmtId="0" fontId="5" fillId="0" borderId="39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 applyProtection="1">
      <alignment horizontal="center" vertical="center" wrapText="1"/>
    </xf>
    <xf numFmtId="0" fontId="5" fillId="3" borderId="39" xfId="0" applyFont="1" applyFill="1" applyBorder="1" applyAlignment="1" applyProtection="1">
      <alignment horizontal="center" vertical="center" wrapText="1"/>
    </xf>
    <xf numFmtId="4" fontId="27" fillId="4" borderId="13" xfId="0" applyNumberFormat="1" applyFont="1" applyFill="1" applyBorder="1" applyAlignment="1" applyProtection="1">
      <alignment horizontal="right" vertical="top"/>
    </xf>
    <xf numFmtId="0" fontId="11" fillId="0" borderId="0" xfId="0" applyFont="1" applyBorder="1"/>
    <xf numFmtId="4" fontId="26" fillId="0" borderId="0" xfId="0" applyNumberFormat="1" applyFont="1" applyBorder="1" applyAlignment="1"/>
    <xf numFmtId="0" fontId="57" fillId="0" borderId="0" xfId="0" applyNumberFormat="1" applyFont="1" applyFill="1" applyBorder="1" applyAlignment="1" applyProtection="1">
      <protection locked="0"/>
    </xf>
    <xf numFmtId="0" fontId="58" fillId="0" borderId="0" xfId="0" applyNumberFormat="1" applyFont="1" applyFill="1" applyBorder="1" applyAlignment="1" applyProtection="1">
      <alignment horizontal="right"/>
      <protection locked="0"/>
    </xf>
    <xf numFmtId="0" fontId="45" fillId="0" borderId="0" xfId="0" applyNumberFormat="1" applyFont="1" applyFill="1" applyBorder="1" applyAlignment="1" applyProtection="1">
      <alignment horizontal="center"/>
      <protection locked="0"/>
    </xf>
    <xf numFmtId="4" fontId="52" fillId="8" borderId="60" xfId="0" applyNumberFormat="1" applyFont="1" applyFill="1" applyBorder="1" applyAlignment="1" applyProtection="1">
      <alignment horizontal="left"/>
      <protection locked="0"/>
    </xf>
    <xf numFmtId="0" fontId="47" fillId="8" borderId="60" xfId="0" applyNumberFormat="1" applyFont="1" applyFill="1" applyBorder="1" applyAlignment="1" applyProtection="1">
      <alignment horizontal="center"/>
      <protection locked="0"/>
    </xf>
    <xf numFmtId="0" fontId="33" fillId="0" borderId="53" xfId="0" applyNumberFormat="1" applyFont="1" applyFill="1" applyBorder="1" applyAlignment="1" applyProtection="1">
      <alignment horizontal="center"/>
      <protection locked="0"/>
    </xf>
    <xf numFmtId="0" fontId="33" fillId="0" borderId="64" xfId="0" applyNumberFormat="1" applyFont="1" applyFill="1" applyBorder="1" applyAlignment="1" applyProtection="1">
      <alignment horizontal="center"/>
      <protection locked="0"/>
    </xf>
    <xf numFmtId="170" fontId="49" fillId="0" borderId="1" xfId="0" applyNumberFormat="1" applyFont="1" applyFill="1" applyBorder="1" applyAlignment="1" applyProtection="1">
      <alignment horizontal="left" vertical="center"/>
      <protection locked="0"/>
    </xf>
    <xf numFmtId="170" fontId="49" fillId="0" borderId="1" xfId="0" applyNumberFormat="1" applyFont="1" applyFill="1" applyBorder="1" applyAlignment="1" applyProtection="1">
      <alignment horizontal="left"/>
      <protection locked="0"/>
    </xf>
    <xf numFmtId="170" fontId="49" fillId="0" borderId="0" xfId="0" applyNumberFormat="1" applyFont="1" applyFill="1" applyBorder="1" applyAlignment="1" applyProtection="1">
      <alignment horizontal="left" vertical="center"/>
      <protection locked="0"/>
    </xf>
    <xf numFmtId="170" fontId="49" fillId="0" borderId="0" xfId="0" applyNumberFormat="1" applyFont="1" applyFill="1" applyBorder="1" applyAlignment="1" applyProtection="1">
      <alignment horizontal="left"/>
      <protection locked="0"/>
    </xf>
    <xf numFmtId="0" fontId="50" fillId="0" borderId="72" xfId="0" applyNumberFormat="1" applyFont="1" applyFill="1" applyBorder="1" applyAlignment="1" applyProtection="1">
      <protection locked="0"/>
    </xf>
    <xf numFmtId="0" fontId="49" fillId="0" borderId="72" xfId="0" applyNumberFormat="1" applyFont="1" applyFill="1" applyBorder="1" applyAlignment="1" applyProtection="1">
      <alignment horizontal="left"/>
      <protection locked="0"/>
    </xf>
    <xf numFmtId="170" fontId="49" fillId="0" borderId="72" xfId="0" applyNumberFormat="1" applyFont="1" applyFill="1" applyBorder="1" applyAlignment="1" applyProtection="1">
      <alignment horizontal="left" vertical="center"/>
      <protection locked="0"/>
    </xf>
    <xf numFmtId="170" fontId="49" fillId="0" borderId="72" xfId="0" applyNumberFormat="1" applyFont="1" applyFill="1" applyBorder="1" applyAlignment="1" applyProtection="1">
      <alignment horizontal="left"/>
      <protection locked="0"/>
    </xf>
    <xf numFmtId="0" fontId="49" fillId="0" borderId="70" xfId="0" applyNumberFormat="1" applyFont="1" applyFill="1" applyBorder="1" applyAlignment="1" applyProtection="1">
      <alignment horizontal="center" vertical="center"/>
      <protection locked="0"/>
    </xf>
    <xf numFmtId="4" fontId="33" fillId="0" borderId="71" xfId="0" applyNumberFormat="1" applyFont="1" applyFill="1" applyBorder="1" applyAlignment="1" applyProtection="1">
      <protection locked="0"/>
    </xf>
    <xf numFmtId="0" fontId="49" fillId="0" borderId="69" xfId="0" applyNumberFormat="1" applyFont="1" applyFill="1" applyBorder="1" applyAlignment="1" applyProtection="1">
      <alignment horizontal="right"/>
      <protection locked="0"/>
    </xf>
    <xf numFmtId="170" fontId="50" fillId="0" borderId="69" xfId="0" applyNumberFormat="1" applyFont="1" applyFill="1" applyBorder="1" applyAlignment="1" applyProtection="1">
      <alignment horizontal="left" vertical="center"/>
      <protection locked="0"/>
    </xf>
    <xf numFmtId="170" fontId="49" fillId="0" borderId="69" xfId="0" applyNumberFormat="1" applyFont="1" applyFill="1" applyBorder="1" applyAlignment="1" applyProtection="1">
      <alignment horizontal="left"/>
      <protection locked="0"/>
    </xf>
    <xf numFmtId="0" fontId="57" fillId="0" borderId="72" xfId="0" applyNumberFormat="1" applyFont="1" applyFill="1" applyBorder="1" applyAlignment="1" applyProtection="1">
      <protection locked="0"/>
    </xf>
    <xf numFmtId="0" fontId="58" fillId="0" borderId="72" xfId="0" applyNumberFormat="1" applyFont="1" applyFill="1" applyBorder="1" applyAlignment="1" applyProtection="1">
      <alignment horizontal="right"/>
      <protection locked="0"/>
    </xf>
    <xf numFmtId="4" fontId="34" fillId="0" borderId="65" xfId="0" applyNumberFormat="1" applyFont="1" applyFill="1" applyBorder="1" applyAlignment="1" applyProtection="1">
      <alignment horizontal="right"/>
      <protection locked="0"/>
    </xf>
    <xf numFmtId="0" fontId="48" fillId="0" borderId="0" xfId="0" applyNumberFormat="1" applyFont="1" applyFill="1" applyBorder="1" applyAlignment="1" applyProtection="1">
      <alignment horizontal="center" vertical="center"/>
      <protection locked="0"/>
    </xf>
    <xf numFmtId="0" fontId="34" fillId="0" borderId="67" xfId="0" applyNumberFormat="1" applyFont="1" applyFill="1" applyBorder="1" applyAlignment="1" applyProtection="1">
      <protection locked="0"/>
    </xf>
    <xf numFmtId="4" fontId="34" fillId="0" borderId="67" xfId="0" applyNumberFormat="1" applyFont="1" applyFill="1" applyBorder="1" applyAlignment="1" applyProtection="1">
      <protection locked="0"/>
    </xf>
    <xf numFmtId="4" fontId="34" fillId="0" borderId="68" xfId="0" applyNumberFormat="1" applyFont="1" applyFill="1" applyBorder="1" applyAlignment="1" applyProtection="1">
      <protection locked="0"/>
    </xf>
    <xf numFmtId="0" fontId="49" fillId="0" borderId="72" xfId="0" applyNumberFormat="1" applyFont="1" applyFill="1" applyBorder="1" applyAlignment="1" applyProtection="1">
      <alignment horizontal="center" vertical="center"/>
      <protection locked="0"/>
    </xf>
    <xf numFmtId="4" fontId="33" fillId="0" borderId="0" xfId="0" applyNumberFormat="1" applyFont="1" applyFill="1" applyBorder="1" applyAlignment="1" applyProtection="1">
      <alignment horizontal="center" wrapText="1"/>
      <protection locked="0"/>
    </xf>
    <xf numFmtId="0" fontId="33" fillId="0" borderId="0" xfId="0" applyNumberFormat="1" applyFont="1" applyFill="1" applyBorder="1" applyAlignment="1" applyProtection="1">
      <alignment horizontal="center" wrapText="1"/>
      <protection locked="0"/>
    </xf>
    <xf numFmtId="4" fontId="34" fillId="0" borderId="65" xfId="0" applyNumberFormat="1" applyFont="1" applyFill="1" applyBorder="1" applyAlignment="1" applyProtection="1">
      <protection locked="0"/>
    </xf>
    <xf numFmtId="4" fontId="34" fillId="0" borderId="0" xfId="0" applyNumberFormat="1" applyFont="1" applyFill="1" applyBorder="1" applyAlignment="1" applyProtection="1">
      <protection locked="0"/>
    </xf>
    <xf numFmtId="0" fontId="34" fillId="0" borderId="88" xfId="0" applyNumberFormat="1" applyFont="1" applyFill="1" applyBorder="1" applyAlignment="1" applyProtection="1">
      <protection locked="0"/>
    </xf>
    <xf numFmtId="0" fontId="45" fillId="0" borderId="88" xfId="0" applyNumberFormat="1" applyFont="1" applyFill="1" applyBorder="1" applyAlignment="1" applyProtection="1">
      <protection locked="0"/>
    </xf>
    <xf numFmtId="0" fontId="45" fillId="0" borderId="88" xfId="0" applyNumberFormat="1" applyFont="1" applyFill="1" applyBorder="1" applyAlignment="1" applyProtection="1">
      <alignment horizontal="right"/>
      <protection locked="0"/>
    </xf>
    <xf numFmtId="170" fontId="46" fillId="0" borderId="88" xfId="0" applyNumberFormat="1" applyFont="1" applyFill="1" applyBorder="1" applyAlignment="1" applyProtection="1">
      <alignment horizontal="center"/>
      <protection locked="0"/>
    </xf>
    <xf numFmtId="4" fontId="34" fillId="0" borderId="88" xfId="0" applyNumberFormat="1" applyFont="1" applyFill="1" applyBorder="1" applyAlignment="1" applyProtection="1">
      <protection locked="0"/>
    </xf>
    <xf numFmtId="9" fontId="45" fillId="0" borderId="88" xfId="0" applyNumberFormat="1" applyFont="1" applyFill="1" applyBorder="1" applyAlignment="1" applyProtection="1">
      <alignment horizontal="right"/>
      <protection locked="0"/>
    </xf>
    <xf numFmtId="4" fontId="45" fillId="0" borderId="88" xfId="0" applyNumberFormat="1" applyFont="1" applyFill="1" applyBorder="1" applyAlignment="1" applyProtection="1">
      <alignment horizontal="right"/>
      <protection locked="0"/>
    </xf>
    <xf numFmtId="172" fontId="45" fillId="0" borderId="88" xfId="0" applyNumberFormat="1" applyFont="1" applyFill="1" applyBorder="1" applyAlignment="1" applyProtection="1">
      <alignment horizontal="right"/>
      <protection locked="0"/>
    </xf>
    <xf numFmtId="3" fontId="45" fillId="0" borderId="88" xfId="0" applyNumberFormat="1" applyFont="1" applyFill="1" applyBorder="1" applyAlignment="1" applyProtection="1">
      <alignment horizontal="right"/>
      <protection locked="0"/>
    </xf>
    <xf numFmtId="169" fontId="37" fillId="0" borderId="88" xfId="0" applyNumberFormat="1" applyFont="1" applyFill="1" applyBorder="1" applyAlignment="1" applyProtection="1">
      <protection locked="0"/>
    </xf>
    <xf numFmtId="4" fontId="62" fillId="0" borderId="88" xfId="0" applyNumberFormat="1" applyFont="1" applyFill="1" applyBorder="1" applyAlignment="1" applyProtection="1">
      <protection locked="0"/>
    </xf>
    <xf numFmtId="3" fontId="28" fillId="4" borderId="28" xfId="5" applyNumberFormat="1" applyFont="1" applyFill="1" applyBorder="1" applyAlignment="1">
      <alignment horizontal="center" vertical="top"/>
    </xf>
    <xf numFmtId="4" fontId="28" fillId="4" borderId="28" xfId="5" applyNumberFormat="1" applyFont="1" applyFill="1" applyBorder="1" applyAlignment="1">
      <alignment vertical="top"/>
    </xf>
    <xf numFmtId="4" fontId="28" fillId="4" borderId="29" xfId="5" applyNumberFormat="1" applyFont="1" applyFill="1" applyBorder="1" applyAlignment="1">
      <alignment vertical="top"/>
    </xf>
    <xf numFmtId="0" fontId="34" fillId="0" borderId="0" xfId="0" applyNumberFormat="1" applyFont="1" applyFill="1" applyBorder="1" applyAlignment="1" applyProtection="1">
      <alignment horizontal="center"/>
      <protection locked="0"/>
    </xf>
    <xf numFmtId="0" fontId="33" fillId="0" borderId="1" xfId="0" applyNumberFormat="1" applyFont="1" applyFill="1" applyBorder="1" applyAlignment="1" applyProtection="1">
      <alignment horizontal="center" wrapText="1"/>
      <protection locked="0"/>
    </xf>
    <xf numFmtId="4" fontId="45" fillId="0" borderId="94" xfId="0" applyNumberFormat="1" applyFont="1" applyFill="1" applyBorder="1" applyAlignment="1" applyProtection="1">
      <alignment vertical="top"/>
      <protection locked="0"/>
    </xf>
    <xf numFmtId="4" fontId="45" fillId="0" borderId="80" xfId="0" applyNumberFormat="1" applyFont="1" applyFill="1" applyBorder="1" applyAlignment="1" applyProtection="1">
      <alignment vertical="top"/>
      <protection locked="0"/>
    </xf>
    <xf numFmtId="4" fontId="45" fillId="0" borderId="95" xfId="0" applyNumberFormat="1" applyFont="1" applyFill="1" applyBorder="1" applyAlignment="1" applyProtection="1">
      <alignment vertical="top"/>
      <protection locked="0"/>
    </xf>
    <xf numFmtId="0" fontId="48" fillId="0" borderId="65" xfId="0" applyNumberFormat="1" applyFont="1" applyFill="1" applyBorder="1" applyAlignment="1" applyProtection="1">
      <alignment horizontal="center" vertical="top"/>
      <protection locked="0"/>
    </xf>
    <xf numFmtId="4" fontId="45" fillId="0" borderId="66" xfId="0" applyNumberFormat="1" applyFont="1" applyFill="1" applyBorder="1" applyAlignment="1" applyProtection="1">
      <alignment vertical="top"/>
      <protection locked="0"/>
    </xf>
    <xf numFmtId="4" fontId="45" fillId="0" borderId="65" xfId="0" applyNumberFormat="1" applyFont="1" applyFill="1" applyBorder="1" applyAlignment="1" applyProtection="1">
      <alignment vertical="top"/>
      <protection locked="0"/>
    </xf>
    <xf numFmtId="4" fontId="27" fillId="0" borderId="7" xfId="0" applyNumberFormat="1" applyFont="1" applyBorder="1" applyAlignment="1" applyProtection="1">
      <alignment horizontal="right" vertical="top"/>
    </xf>
    <xf numFmtId="3" fontId="28" fillId="4" borderId="8" xfId="5" applyNumberFormat="1" applyFont="1" applyFill="1" applyBorder="1" applyAlignment="1">
      <alignment horizontal="center" vertical="top"/>
    </xf>
    <xf numFmtId="3" fontId="28" fillId="4" borderId="31" xfId="5" applyNumberFormat="1" applyFont="1" applyFill="1" applyBorder="1" applyAlignment="1">
      <alignment horizontal="center" vertical="top"/>
    </xf>
    <xf numFmtId="3" fontId="28" fillId="4" borderId="6" xfId="5" applyNumberFormat="1" applyFont="1" applyFill="1" applyBorder="1" applyAlignment="1">
      <alignment horizontal="center" vertical="top"/>
    </xf>
    <xf numFmtId="4" fontId="28" fillId="4" borderId="9" xfId="5" applyNumberFormat="1" applyFont="1" applyFill="1" applyBorder="1" applyAlignment="1">
      <alignment vertical="top"/>
    </xf>
    <xf numFmtId="3" fontId="28" fillId="4" borderId="54" xfId="5" applyNumberFormat="1" applyFont="1" applyFill="1" applyBorder="1" applyAlignment="1">
      <alignment horizontal="center" vertical="top"/>
    </xf>
    <xf numFmtId="4" fontId="28" fillId="4" borderId="55" xfId="5" applyNumberFormat="1" applyFont="1" applyFill="1" applyBorder="1" applyAlignment="1">
      <alignment vertical="top"/>
    </xf>
    <xf numFmtId="0" fontId="53" fillId="0" borderId="0" xfId="0" applyNumberFormat="1" applyFont="1" applyFill="1" applyBorder="1" applyAlignment="1" applyProtection="1">
      <alignment horizontal="right"/>
      <protection locked="0"/>
    </xf>
    <xf numFmtId="0" fontId="52" fillId="8" borderId="59" xfId="0" applyNumberFormat="1" applyFont="1" applyFill="1" applyBorder="1" applyAlignment="1" applyProtection="1">
      <protection locked="0"/>
    </xf>
    <xf numFmtId="0" fontId="52" fillId="8" borderId="60" xfId="0" applyNumberFormat="1" applyFont="1" applyFill="1" applyBorder="1" applyAlignment="1" applyProtection="1">
      <alignment horizontal="center"/>
      <protection locked="0"/>
    </xf>
    <xf numFmtId="0" fontId="52" fillId="8" borderId="61" xfId="0" applyNumberFormat="1" applyFont="1" applyFill="1" applyBorder="1" applyAlignment="1" applyProtection="1">
      <alignment horizontal="center"/>
      <protection locked="0"/>
    </xf>
    <xf numFmtId="0" fontId="54" fillId="0" borderId="65" xfId="0" applyNumberFormat="1" applyFont="1" applyFill="1" applyBorder="1" applyAlignment="1" applyProtection="1">
      <alignment horizontal="center" vertical="center"/>
      <protection locked="0"/>
    </xf>
    <xf numFmtId="0" fontId="49" fillId="0" borderId="72" xfId="0" applyNumberFormat="1" applyFont="1" applyFill="1" applyBorder="1" applyAlignment="1" applyProtection="1">
      <alignment horizontal="right"/>
      <protection locked="0"/>
    </xf>
    <xf numFmtId="170" fontId="50" fillId="0" borderId="72" xfId="0" applyNumberFormat="1" applyFont="1" applyFill="1" applyBorder="1" applyAlignment="1" applyProtection="1">
      <alignment horizontal="left" vertical="center"/>
      <protection locked="0"/>
    </xf>
    <xf numFmtId="0" fontId="45" fillId="0" borderId="72" xfId="0" applyNumberFormat="1" applyFont="1" applyFill="1" applyBorder="1" applyAlignment="1" applyProtection="1">
      <protection locked="0"/>
    </xf>
    <xf numFmtId="4" fontId="33" fillId="0" borderId="72" xfId="0" applyNumberFormat="1" applyFont="1" applyFill="1" applyBorder="1" applyAlignment="1" applyProtection="1">
      <alignment horizontal="center" wrapText="1"/>
      <protection locked="0"/>
    </xf>
    <xf numFmtId="0" fontId="33" fillId="0" borderId="72" xfId="0" applyNumberFormat="1" applyFont="1" applyFill="1" applyBorder="1" applyAlignment="1" applyProtection="1">
      <alignment horizontal="center" wrapText="1"/>
      <protection locked="0"/>
    </xf>
    <xf numFmtId="3" fontId="34" fillId="0" borderId="88" xfId="0" applyNumberFormat="1" applyFont="1" applyFill="1" applyBorder="1" applyAlignment="1" applyProtection="1">
      <alignment horizontal="right"/>
      <protection locked="0"/>
    </xf>
    <xf numFmtId="0" fontId="45" fillId="0" borderId="99" xfId="0" applyNumberFormat="1" applyFont="1" applyFill="1" applyBorder="1" applyAlignment="1" applyProtection="1">
      <protection locked="0"/>
    </xf>
    <xf numFmtId="49" fontId="21" fillId="0" borderId="88" xfId="0" applyNumberFormat="1" applyFont="1" applyFill="1" applyBorder="1" applyAlignment="1">
      <alignment horizontal="center"/>
    </xf>
    <xf numFmtId="0" fontId="21" fillId="0" borderId="88" xfId="0" applyNumberFormat="1" applyFont="1" applyFill="1" applyBorder="1" applyAlignment="1">
      <alignment horizontal="center"/>
    </xf>
    <xf numFmtId="4" fontId="21" fillId="0" borderId="88" xfId="0" applyNumberFormat="1" applyFont="1" applyFill="1" applyBorder="1" applyAlignment="1">
      <alignment horizontal="center"/>
    </xf>
    <xf numFmtId="4" fontId="27" fillId="0" borderId="30" xfId="0" applyNumberFormat="1" applyFont="1" applyBorder="1" applyAlignment="1" applyProtection="1">
      <alignment horizontal="right" vertical="top"/>
    </xf>
    <xf numFmtId="0" fontId="53" fillId="0" borderId="72" xfId="0" applyNumberFormat="1" applyFont="1" applyFill="1" applyBorder="1" applyAlignment="1" applyProtection="1">
      <alignment horizontal="center"/>
      <protection locked="0"/>
    </xf>
    <xf numFmtId="0" fontId="52" fillId="0" borderId="59" xfId="0" applyNumberFormat="1" applyFont="1" applyFill="1" applyBorder="1" applyAlignment="1" applyProtection="1">
      <protection locked="0"/>
    </xf>
    <xf numFmtId="4" fontId="52" fillId="0" borderId="60" xfId="0" applyNumberFormat="1" applyFont="1" applyFill="1" applyBorder="1" applyAlignment="1" applyProtection="1">
      <alignment horizontal="left"/>
      <protection locked="0"/>
    </xf>
    <xf numFmtId="0" fontId="52" fillId="0" borderId="60" xfId="0" applyNumberFormat="1" applyFont="1" applyFill="1" applyBorder="1" applyAlignment="1" applyProtection="1">
      <alignment horizontal="center"/>
      <protection locked="0"/>
    </xf>
    <xf numFmtId="0" fontId="52" fillId="0" borderId="61" xfId="0" applyNumberFormat="1" applyFont="1" applyFill="1" applyBorder="1" applyAlignment="1" applyProtection="1">
      <alignment horizontal="center"/>
      <protection locked="0"/>
    </xf>
    <xf numFmtId="0" fontId="53" fillId="0" borderId="65" xfId="0" applyNumberFormat="1" applyFont="1" applyFill="1" applyBorder="1" applyAlignment="1" applyProtection="1">
      <alignment horizontal="center" vertical="top"/>
      <protection locked="0"/>
    </xf>
    <xf numFmtId="4" fontId="34" fillId="0" borderId="66" xfId="0" applyNumberFormat="1" applyFont="1" applyFill="1" applyBorder="1" applyAlignment="1" applyProtection="1">
      <alignment vertical="top"/>
      <protection locked="0"/>
    </xf>
    <xf numFmtId="4" fontId="34" fillId="0" borderId="65" xfId="0" applyNumberFormat="1" applyFont="1" applyFill="1" applyBorder="1" applyAlignment="1" applyProtection="1">
      <alignment vertical="top"/>
      <protection locked="0"/>
    </xf>
    <xf numFmtId="0" fontId="14" fillId="0" borderId="0" xfId="0" applyFont="1" applyBorder="1"/>
    <xf numFmtId="4" fontId="45" fillId="0" borderId="74" xfId="0" applyNumberFormat="1" applyFont="1" applyFill="1" applyBorder="1" applyAlignment="1" applyProtection="1">
      <alignment vertical="top"/>
      <protection locked="0"/>
    </xf>
    <xf numFmtId="4" fontId="45" fillId="0" borderId="73" xfId="0" applyNumberFormat="1" applyFont="1" applyFill="1" applyBorder="1" applyAlignment="1" applyProtection="1">
      <alignment vertical="top"/>
      <protection locked="0"/>
    </xf>
    <xf numFmtId="0" fontId="48" fillId="0" borderId="77" xfId="0" applyNumberFormat="1" applyFont="1" applyFill="1" applyBorder="1" applyAlignment="1" applyProtection="1">
      <alignment horizontal="center" vertical="top"/>
      <protection locked="0"/>
    </xf>
    <xf numFmtId="0" fontId="50" fillId="0" borderId="0" xfId="0" applyNumberFormat="1" applyFont="1" applyFill="1" applyBorder="1" applyAlignment="1" applyProtection="1">
      <protection locked="0"/>
    </xf>
    <xf numFmtId="0" fontId="49" fillId="0" borderId="0" xfId="0" applyNumberFormat="1" applyFont="1" applyFill="1" applyBorder="1" applyAlignment="1" applyProtection="1">
      <alignment horizontal="right"/>
      <protection locked="0"/>
    </xf>
    <xf numFmtId="170" fontId="50" fillId="0" borderId="0" xfId="0" applyNumberFormat="1" applyFont="1" applyFill="1" applyBorder="1" applyAlignment="1" applyProtection="1">
      <alignment horizontal="left" vertical="center"/>
      <protection locked="0"/>
    </xf>
    <xf numFmtId="0" fontId="45" fillId="0" borderId="0" xfId="0" applyNumberFormat="1" applyFont="1" applyFill="1" applyBorder="1" applyAlignment="1" applyProtection="1">
      <alignment horizontal="centerContinuous"/>
      <protection locked="0"/>
    </xf>
    <xf numFmtId="0" fontId="68" fillId="0" borderId="0" xfId="0" applyFont="1" applyAlignment="1"/>
    <xf numFmtId="14" fontId="70" fillId="0" borderId="0" xfId="0" applyNumberFormat="1" applyFont="1" applyFill="1" applyBorder="1" applyAlignment="1" applyProtection="1">
      <alignment horizontal="left"/>
      <protection locked="0"/>
    </xf>
    <xf numFmtId="0" fontId="70" fillId="0" borderId="0" xfId="0" applyNumberFormat="1" applyFont="1" applyFill="1" applyBorder="1" applyAlignment="1" applyProtection="1">
      <alignment horizontal="center"/>
      <protection locked="0"/>
    </xf>
    <xf numFmtId="0" fontId="70" fillId="0" borderId="0" xfId="0" applyNumberFormat="1" applyFont="1" applyFill="1" applyBorder="1" applyAlignment="1" applyProtection="1">
      <alignment horizontal="centerContinuous"/>
      <protection locked="0"/>
    </xf>
    <xf numFmtId="0" fontId="45" fillId="0" borderId="2" xfId="0" applyNumberFormat="1" applyFont="1" applyFill="1" applyBorder="1" applyAlignment="1" applyProtection="1">
      <protection locked="0"/>
    </xf>
    <xf numFmtId="0" fontId="45" fillId="0" borderId="2" xfId="0" applyNumberFormat="1" applyFont="1" applyFill="1" applyBorder="1" applyAlignment="1" applyProtection="1">
      <alignment horizontal="center"/>
      <protection locked="0"/>
    </xf>
    <xf numFmtId="0" fontId="45" fillId="0" borderId="84" xfId="0" applyNumberFormat="1" applyFont="1" applyFill="1" applyBorder="1" applyAlignment="1" applyProtection="1">
      <protection locked="0"/>
    </xf>
    <xf numFmtId="0" fontId="45" fillId="0" borderId="84" xfId="0" applyNumberFormat="1" applyFont="1" applyFill="1" applyBorder="1" applyAlignment="1" applyProtection="1">
      <alignment horizontal="right"/>
      <protection locked="0"/>
    </xf>
    <xf numFmtId="0" fontId="48" fillId="0" borderId="84" xfId="0" applyNumberFormat="1" applyFont="1" applyFill="1" applyBorder="1" applyAlignment="1" applyProtection="1">
      <alignment horizontal="center"/>
      <protection locked="0"/>
    </xf>
    <xf numFmtId="0" fontId="45" fillId="0" borderId="84" xfId="0" applyNumberFormat="1" applyFont="1" applyFill="1" applyBorder="1" applyAlignment="1" applyProtection="1">
      <alignment horizontal="centerContinuous"/>
      <protection locked="0"/>
    </xf>
    <xf numFmtId="0" fontId="2" fillId="0" borderId="0" xfId="0" applyFont="1" applyAlignment="1"/>
    <xf numFmtId="0" fontId="69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/>
    <xf numFmtId="0" fontId="11" fillId="0" borderId="2" xfId="0" applyFont="1" applyBorder="1"/>
    <xf numFmtId="0" fontId="65" fillId="0" borderId="0" xfId="0" applyNumberFormat="1" applyFont="1" applyFill="1" applyBorder="1" applyAlignment="1" applyProtection="1">
      <alignment horizontal="center" vertical="center"/>
      <protection locked="0"/>
    </xf>
    <xf numFmtId="0" fontId="66" fillId="0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/>
    <xf numFmtId="0" fontId="67" fillId="0" borderId="0" xfId="0" applyNumberFormat="1" applyFont="1" applyFill="1" applyBorder="1" applyAlignment="1" applyProtection="1">
      <alignment horizontal="center" vertical="center"/>
      <protection locked="0"/>
    </xf>
    <xf numFmtId="0" fontId="70" fillId="0" borderId="0" xfId="0" applyNumberFormat="1" applyFont="1" applyFill="1" applyBorder="1" applyAlignment="1" applyProtection="1">
      <alignment horizontal="left"/>
      <protection locked="0"/>
    </xf>
    <xf numFmtId="0" fontId="4" fillId="0" borderId="0" xfId="0" applyFont="1" applyAlignment="1"/>
    <xf numFmtId="164" fontId="64" fillId="0" borderId="0" xfId="0" applyNumberFormat="1" applyFont="1" applyBorder="1" applyAlignment="1">
      <alignment vertical="top"/>
    </xf>
    <xf numFmtId="0" fontId="11" fillId="0" borderId="84" xfId="0" applyFont="1" applyBorder="1"/>
    <xf numFmtId="0" fontId="2" fillId="0" borderId="0" xfId="0" applyFont="1" applyAlignment="1">
      <alignment horizontal="center" vertical="center"/>
    </xf>
    <xf numFmtId="0" fontId="45" fillId="0" borderId="0" xfId="0" applyNumberFormat="1" applyFont="1" applyFill="1" applyBorder="1" applyAlignment="1" applyProtection="1">
      <alignment horizontal="right"/>
      <protection locked="0"/>
    </xf>
    <xf numFmtId="169" fontId="37" fillId="0" borderId="0" xfId="0" applyNumberFormat="1" applyFont="1" applyFill="1" applyBorder="1" applyAlignment="1" applyProtection="1">
      <protection locked="0"/>
    </xf>
    <xf numFmtId="3" fontId="45" fillId="0" borderId="0" xfId="0" applyNumberFormat="1" applyFont="1" applyFill="1" applyBorder="1" applyAlignment="1" applyProtection="1">
      <alignment horizontal="right"/>
      <protection locked="0"/>
    </xf>
    <xf numFmtId="170" fontId="46" fillId="0" borderId="0" xfId="0" applyNumberFormat="1" applyFont="1" applyFill="1" applyBorder="1" applyAlignment="1" applyProtection="1">
      <alignment horizontal="center"/>
      <protection locked="0"/>
    </xf>
    <xf numFmtId="4" fontId="62" fillId="0" borderId="0" xfId="0" applyNumberFormat="1" applyFont="1" applyFill="1" applyBorder="1" applyAlignment="1" applyProtection="1">
      <protection locked="0"/>
    </xf>
    <xf numFmtId="0" fontId="12" fillId="0" borderId="0" xfId="0" applyFont="1" applyBorder="1"/>
    <xf numFmtId="0" fontId="45" fillId="0" borderId="0" xfId="0" applyNumberFormat="1" applyFont="1" applyFill="1" applyBorder="1" applyAlignment="1" applyProtection="1">
      <alignment vertical="center"/>
      <protection locked="0"/>
    </xf>
    <xf numFmtId="0" fontId="71" fillId="0" borderId="0" xfId="0" applyFont="1" applyFill="1" applyAlignment="1">
      <alignment horizontal="left" vertical="center"/>
    </xf>
    <xf numFmtId="14" fontId="2" fillId="0" borderId="0" xfId="0" applyNumberFormat="1" applyFont="1" applyAlignment="1">
      <alignment horizontal="left" vertical="center"/>
    </xf>
    <xf numFmtId="0" fontId="70" fillId="0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vertical="center"/>
    </xf>
    <xf numFmtId="0" fontId="68" fillId="0" borderId="0" xfId="0" applyFont="1" applyAlignment="1">
      <alignment vertical="center"/>
    </xf>
    <xf numFmtId="14" fontId="70" fillId="0" borderId="0" xfId="0" applyNumberFormat="1" applyFont="1" applyFill="1" applyBorder="1" applyAlignment="1" applyProtection="1">
      <alignment horizontal="left" vertical="center"/>
      <protection locked="0"/>
    </xf>
    <xf numFmtId="14" fontId="70" fillId="0" borderId="2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Alignment="1">
      <alignment horizontal="left" vertical="center"/>
    </xf>
    <xf numFmtId="4" fontId="74" fillId="0" borderId="13" xfId="0" applyNumberFormat="1" applyFont="1" applyBorder="1" applyAlignment="1" applyProtection="1">
      <alignment horizontal="right" vertical="top"/>
    </xf>
    <xf numFmtId="0" fontId="2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4" fontId="27" fillId="0" borderId="106" xfId="0" applyNumberFormat="1" applyFont="1" applyBorder="1" applyAlignment="1" applyProtection="1">
      <alignment horizontal="right" vertical="top"/>
    </xf>
    <xf numFmtId="4" fontId="27" fillId="0" borderId="107" xfId="0" applyNumberFormat="1" applyFont="1" applyBorder="1" applyAlignment="1" applyProtection="1">
      <alignment horizontal="right" vertical="top"/>
    </xf>
    <xf numFmtId="4" fontId="27" fillId="0" borderId="108" xfId="0" applyNumberFormat="1" applyFont="1" applyBorder="1" applyAlignment="1" applyProtection="1">
      <alignment horizontal="right" vertical="top"/>
    </xf>
    <xf numFmtId="4" fontId="27" fillId="4" borderId="106" xfId="0" applyNumberFormat="1" applyFont="1" applyFill="1" applyBorder="1" applyAlignment="1" applyProtection="1">
      <alignment horizontal="right" vertical="top"/>
    </xf>
    <xf numFmtId="4" fontId="27" fillId="4" borderId="107" xfId="0" applyNumberFormat="1" applyFont="1" applyFill="1" applyBorder="1" applyAlignment="1" applyProtection="1">
      <alignment horizontal="right" vertical="top"/>
    </xf>
    <xf numFmtId="4" fontId="27" fillId="4" borderId="105" xfId="0" applyNumberFormat="1" applyFont="1" applyFill="1" applyBorder="1" applyAlignment="1" applyProtection="1">
      <alignment horizontal="right" vertical="top"/>
    </xf>
    <xf numFmtId="4" fontId="27" fillId="0" borderId="109" xfId="0" applyNumberFormat="1" applyFont="1" applyBorder="1" applyAlignment="1" applyProtection="1">
      <alignment horizontal="right" vertical="top"/>
    </xf>
    <xf numFmtId="4" fontId="27" fillId="0" borderId="121" xfId="0" applyNumberFormat="1" applyFont="1" applyBorder="1" applyAlignment="1" applyProtection="1">
      <alignment horizontal="right" vertical="top"/>
    </xf>
    <xf numFmtId="4" fontId="27" fillId="0" borderId="122" xfId="0" applyNumberFormat="1" applyFont="1" applyBorder="1" applyAlignment="1" applyProtection="1">
      <alignment horizontal="right" vertical="top"/>
    </xf>
    <xf numFmtId="4" fontId="27" fillId="4" borderId="121" xfId="0" applyNumberFormat="1" applyFont="1" applyFill="1" applyBorder="1" applyAlignment="1" applyProtection="1">
      <alignment horizontal="right" vertical="top"/>
    </xf>
    <xf numFmtId="4" fontId="27" fillId="4" borderId="123" xfId="0" applyNumberFormat="1" applyFont="1" applyFill="1" applyBorder="1" applyAlignment="1" applyProtection="1">
      <alignment horizontal="right" vertical="top"/>
    </xf>
    <xf numFmtId="0" fontId="11" fillId="0" borderId="0" xfId="0" applyFont="1" applyFill="1" applyBorder="1"/>
    <xf numFmtId="0" fontId="48" fillId="0" borderId="71" xfId="0" applyNumberFormat="1" applyFont="1" applyFill="1" applyBorder="1" applyAlignment="1" applyProtection="1">
      <alignment horizontal="center" vertical="top"/>
      <protection locked="0"/>
    </xf>
    <xf numFmtId="0" fontId="45" fillId="0" borderId="112" xfId="0" applyNumberFormat="1" applyFont="1" applyFill="1" applyBorder="1" applyAlignment="1" applyProtection="1">
      <alignment horizontal="right"/>
      <protection locked="0"/>
    </xf>
    <xf numFmtId="170" fontId="46" fillId="0" borderId="112" xfId="0" applyNumberFormat="1" applyFont="1" applyFill="1" applyBorder="1" applyAlignment="1" applyProtection="1">
      <alignment horizontal="center"/>
      <protection locked="0"/>
    </xf>
    <xf numFmtId="0" fontId="34" fillId="0" borderId="112" xfId="0" applyNumberFormat="1" applyFont="1" applyFill="1" applyBorder="1" applyAlignment="1" applyProtection="1">
      <protection locked="0"/>
    </xf>
    <xf numFmtId="4" fontId="34" fillId="0" borderId="112" xfId="0" applyNumberFormat="1" applyFont="1" applyFill="1" applyBorder="1" applyAlignment="1" applyProtection="1">
      <protection locked="0"/>
    </xf>
    <xf numFmtId="0" fontId="12" fillId="0" borderId="0" xfId="0" applyFont="1" applyAlignment="1">
      <alignment vertical="top"/>
    </xf>
    <xf numFmtId="2" fontId="12" fillId="0" borderId="0" xfId="0" applyNumberFormat="1" applyFont="1" applyAlignment="1">
      <alignment vertical="top"/>
    </xf>
    <xf numFmtId="0" fontId="54" fillId="0" borderId="65" xfId="0" applyNumberFormat="1" applyFont="1" applyFill="1" applyBorder="1" applyAlignment="1" applyProtection="1">
      <alignment horizontal="center" vertical="top"/>
      <protection locked="0"/>
    </xf>
    <xf numFmtId="0" fontId="48" fillId="0" borderId="53" xfId="0" applyNumberFormat="1" applyFont="1" applyFill="1" applyBorder="1" applyAlignment="1" applyProtection="1">
      <alignment horizontal="left" vertical="top"/>
      <protection locked="0"/>
    </xf>
    <xf numFmtId="0" fontId="49" fillId="0" borderId="1" xfId="0" applyNumberFormat="1" applyFont="1" applyFill="1" applyBorder="1" applyAlignment="1" applyProtection="1">
      <alignment horizontal="left" vertical="top"/>
      <protection locked="0"/>
    </xf>
    <xf numFmtId="170" fontId="49" fillId="0" borderId="1" xfId="0" applyNumberFormat="1" applyFont="1" applyFill="1" applyBorder="1" applyAlignment="1" applyProtection="1">
      <alignment horizontal="left" vertical="top"/>
      <protection locked="0"/>
    </xf>
    <xf numFmtId="0" fontId="49" fillId="0" borderId="67" xfId="0" applyNumberFormat="1" applyFont="1" applyFill="1" applyBorder="1" applyAlignment="1" applyProtection="1">
      <alignment horizontal="center" vertical="top"/>
      <protection locked="0"/>
    </xf>
    <xf numFmtId="0" fontId="45" fillId="0" borderId="67" xfId="0" applyNumberFormat="1" applyFont="1" applyFill="1" applyBorder="1" applyAlignment="1" applyProtection="1">
      <alignment vertical="top"/>
      <protection locked="0"/>
    </xf>
    <xf numFmtId="4" fontId="45" fillId="0" borderId="67" xfId="0" applyNumberFormat="1" applyFont="1" applyFill="1" applyBorder="1" applyAlignment="1" applyProtection="1">
      <alignment vertical="top"/>
      <protection locked="0"/>
    </xf>
    <xf numFmtId="4" fontId="45" fillId="0" borderId="68" xfId="0" applyNumberFormat="1" applyFont="1" applyFill="1" applyBorder="1" applyAlignment="1" applyProtection="1">
      <alignment vertical="top"/>
      <protection locked="0"/>
    </xf>
    <xf numFmtId="0" fontId="49" fillId="0" borderId="0" xfId="0" applyNumberFormat="1" applyFont="1" applyFill="1" applyBorder="1" applyAlignment="1" applyProtection="1">
      <alignment horizontal="left" vertical="top"/>
      <protection locked="0"/>
    </xf>
    <xf numFmtId="170" fontId="49" fillId="0" borderId="0" xfId="0" applyNumberFormat="1" applyFont="1" applyFill="1" applyBorder="1" applyAlignment="1" applyProtection="1">
      <alignment horizontal="left" vertical="top"/>
      <protection locked="0"/>
    </xf>
    <xf numFmtId="9" fontId="49" fillId="0" borderId="66" xfId="0" applyNumberFormat="1" applyFont="1" applyFill="1" applyBorder="1" applyAlignment="1" applyProtection="1">
      <alignment horizontal="center" vertical="top"/>
      <protection locked="0"/>
    </xf>
    <xf numFmtId="0" fontId="34" fillId="0" borderId="66" xfId="0" applyNumberFormat="1" applyFont="1" applyFill="1" applyBorder="1" applyAlignment="1" applyProtection="1">
      <alignment horizontal="center" vertical="top"/>
      <protection locked="0"/>
    </xf>
    <xf numFmtId="4" fontId="34" fillId="0" borderId="65" xfId="0" applyNumberFormat="1" applyFont="1" applyFill="1" applyBorder="1" applyAlignment="1" applyProtection="1">
      <alignment horizontal="right" vertical="top"/>
      <protection locked="0"/>
    </xf>
    <xf numFmtId="0" fontId="45" fillId="0" borderId="66" xfId="0" applyNumberFormat="1" applyFont="1" applyFill="1" applyBorder="1" applyAlignment="1" applyProtection="1">
      <alignment vertical="top"/>
      <protection locked="0"/>
    </xf>
    <xf numFmtId="4" fontId="45" fillId="0" borderId="65" xfId="0" applyNumberFormat="1" applyFont="1" applyFill="1" applyBorder="1" applyAlignment="1" applyProtection="1">
      <alignment horizontal="right" vertical="top"/>
      <protection locked="0"/>
    </xf>
    <xf numFmtId="0" fontId="50" fillId="0" borderId="72" xfId="0" applyNumberFormat="1" applyFont="1" applyFill="1" applyBorder="1" applyAlignment="1" applyProtection="1">
      <alignment vertical="top"/>
      <protection locked="0"/>
    </xf>
    <xf numFmtId="0" fontId="49" fillId="0" borderId="72" xfId="0" applyNumberFormat="1" applyFont="1" applyFill="1" applyBorder="1" applyAlignment="1" applyProtection="1">
      <alignment horizontal="left" vertical="top"/>
      <protection locked="0"/>
    </xf>
    <xf numFmtId="170" fontId="49" fillId="0" borderId="72" xfId="0" applyNumberFormat="1" applyFont="1" applyFill="1" applyBorder="1" applyAlignment="1" applyProtection="1">
      <alignment horizontal="left" vertical="top"/>
      <protection locked="0"/>
    </xf>
    <xf numFmtId="0" fontId="49" fillId="0" borderId="70" xfId="0" applyNumberFormat="1" applyFont="1" applyFill="1" applyBorder="1" applyAlignment="1" applyProtection="1">
      <alignment horizontal="center" vertical="top"/>
      <protection locked="0"/>
    </xf>
    <xf numFmtId="0" fontId="45" fillId="0" borderId="69" xfId="0" applyNumberFormat="1" applyFont="1" applyFill="1" applyBorder="1" applyAlignment="1" applyProtection="1">
      <alignment vertical="top"/>
      <protection locked="0"/>
    </xf>
    <xf numFmtId="4" fontId="33" fillId="0" borderId="70" xfId="0" applyNumberFormat="1" applyFont="1" applyFill="1" applyBorder="1" applyAlignment="1" applyProtection="1">
      <alignment vertical="top"/>
      <protection locked="0"/>
    </xf>
    <xf numFmtId="0" fontId="33" fillId="0" borderId="69" xfId="0" applyNumberFormat="1" applyFont="1" applyFill="1" applyBorder="1" applyAlignment="1" applyProtection="1">
      <alignment vertical="top"/>
      <protection locked="0"/>
    </xf>
    <xf numFmtId="0" fontId="33" fillId="0" borderId="71" xfId="0" applyNumberFormat="1" applyFont="1" applyFill="1" applyBorder="1" applyAlignment="1" applyProtection="1">
      <alignment vertical="top"/>
      <protection locked="0"/>
    </xf>
    <xf numFmtId="0" fontId="50" fillId="0" borderId="69" xfId="0" applyNumberFormat="1" applyFont="1" applyFill="1" applyBorder="1" applyAlignment="1" applyProtection="1">
      <alignment vertical="top"/>
      <protection locked="0"/>
    </xf>
    <xf numFmtId="0" fontId="49" fillId="0" borderId="69" xfId="0" applyNumberFormat="1" applyFont="1" applyFill="1" applyBorder="1" applyAlignment="1" applyProtection="1">
      <alignment horizontal="right" vertical="top"/>
      <protection locked="0"/>
    </xf>
    <xf numFmtId="170" fontId="50" fillId="0" borderId="69" xfId="0" applyNumberFormat="1" applyFont="1" applyFill="1" applyBorder="1" applyAlignment="1" applyProtection="1">
      <alignment horizontal="left" vertical="top"/>
      <protection locked="0"/>
    </xf>
    <xf numFmtId="170" fontId="49" fillId="0" borderId="69" xfId="0" applyNumberFormat="1" applyFont="1" applyFill="1" applyBorder="1" applyAlignment="1" applyProtection="1">
      <alignment horizontal="left" vertical="top"/>
      <protection locked="0"/>
    </xf>
    <xf numFmtId="0" fontId="49" fillId="0" borderId="69" xfId="0" applyNumberFormat="1" applyFont="1" applyFill="1" applyBorder="1" applyAlignment="1" applyProtection="1">
      <alignment horizontal="center" vertical="top"/>
      <protection locked="0"/>
    </xf>
    <xf numFmtId="0" fontId="33" fillId="0" borderId="64" xfId="0" applyNumberFormat="1" applyFont="1" applyFill="1" applyBorder="1" applyAlignment="1" applyProtection="1">
      <alignment horizontal="center" vertical="top"/>
      <protection locked="0"/>
    </xf>
    <xf numFmtId="0" fontId="34" fillId="0" borderId="67" xfId="0" applyNumberFormat="1" applyFont="1" applyFill="1" applyBorder="1" applyAlignment="1" applyProtection="1">
      <alignment vertical="top"/>
      <protection locked="0"/>
    </xf>
    <xf numFmtId="4" fontId="34" fillId="0" borderId="67" xfId="0" applyNumberFormat="1" applyFont="1" applyFill="1" applyBorder="1" applyAlignment="1" applyProtection="1">
      <alignment vertical="top"/>
      <protection locked="0"/>
    </xf>
    <xf numFmtId="4" fontId="34" fillId="0" borderId="68" xfId="0" applyNumberFormat="1" applyFont="1" applyFill="1" applyBorder="1" applyAlignment="1" applyProtection="1">
      <alignment vertical="top"/>
      <protection locked="0"/>
    </xf>
    <xf numFmtId="0" fontId="34" fillId="0" borderId="69" xfId="0" applyNumberFormat="1" applyFont="1" applyFill="1" applyBorder="1" applyAlignment="1" applyProtection="1">
      <alignment vertical="top"/>
      <protection locked="0"/>
    </xf>
    <xf numFmtId="4" fontId="33" fillId="0" borderId="71" xfId="0" applyNumberFormat="1" applyFont="1" applyFill="1" applyBorder="1" applyAlignment="1" applyProtection="1">
      <alignment vertical="top"/>
      <protection locked="0"/>
    </xf>
    <xf numFmtId="4" fontId="52" fillId="8" borderId="60" xfId="0" applyNumberFormat="1" applyFont="1" applyFill="1" applyBorder="1" applyAlignment="1" applyProtection="1">
      <alignment horizontal="left" vertical="top"/>
      <protection locked="0"/>
    </xf>
    <xf numFmtId="0" fontId="33" fillId="0" borderId="62" xfId="0" applyNumberFormat="1" applyFont="1" applyFill="1" applyBorder="1" applyAlignment="1" applyProtection="1">
      <alignment horizontal="center" vertical="top"/>
      <protection locked="0"/>
    </xf>
    <xf numFmtId="0" fontId="33" fillId="0" borderId="63" xfId="0" applyNumberFormat="1" applyFont="1" applyFill="1" applyBorder="1" applyAlignment="1" applyProtection="1">
      <alignment horizontal="center" vertical="top"/>
      <protection locked="0"/>
    </xf>
    <xf numFmtId="0" fontId="50" fillId="0" borderId="0" xfId="0" applyNumberFormat="1" applyFont="1" applyFill="1" applyBorder="1" applyAlignment="1" applyProtection="1">
      <alignment vertical="top"/>
      <protection locked="0"/>
    </xf>
    <xf numFmtId="0" fontId="49" fillId="0" borderId="0" xfId="0" applyNumberFormat="1" applyFont="1" applyFill="1" applyBorder="1" applyAlignment="1" applyProtection="1">
      <alignment horizontal="right" vertical="top"/>
      <protection locked="0"/>
    </xf>
    <xf numFmtId="170" fontId="50" fillId="0" borderId="0" xfId="0" applyNumberFormat="1" applyFont="1" applyFill="1" applyBorder="1" applyAlignment="1" applyProtection="1">
      <alignment horizontal="left" vertical="top"/>
      <protection locked="0"/>
    </xf>
    <xf numFmtId="0" fontId="49" fillId="0" borderId="0" xfId="0" applyNumberFormat="1" applyFont="1" applyFill="1" applyBorder="1" applyAlignment="1" applyProtection="1">
      <alignment horizontal="center" vertical="top"/>
      <protection locked="0"/>
    </xf>
    <xf numFmtId="0" fontId="45" fillId="0" borderId="0" xfId="0" applyNumberFormat="1" applyFont="1" applyFill="1" applyBorder="1" applyAlignment="1" applyProtection="1">
      <alignment vertical="top"/>
      <protection locked="0"/>
    </xf>
    <xf numFmtId="4" fontId="33" fillId="0" borderId="0" xfId="0" applyNumberFormat="1" applyFont="1" applyFill="1" applyBorder="1" applyAlignment="1" applyProtection="1">
      <alignment horizontal="center" vertical="top" wrapText="1"/>
      <protection locked="0"/>
    </xf>
    <xf numFmtId="0" fontId="33" fillId="0" borderId="0" xfId="0" applyNumberFormat="1" applyFont="1" applyFill="1" applyBorder="1" applyAlignment="1" applyProtection="1">
      <alignment horizontal="center" vertical="top" wrapText="1"/>
      <protection locked="0"/>
    </xf>
    <xf numFmtId="0" fontId="34" fillId="0" borderId="0" xfId="0" applyNumberFormat="1" applyFont="1" applyFill="1" applyBorder="1" applyAlignment="1" applyProtection="1">
      <alignment vertical="top"/>
      <protection locked="0"/>
    </xf>
    <xf numFmtId="0" fontId="49" fillId="0" borderId="1" xfId="0" applyNumberFormat="1" applyFont="1" applyFill="1" applyBorder="1" applyAlignment="1" applyProtection="1">
      <alignment horizontal="center" vertical="top"/>
      <protection locked="0"/>
    </xf>
    <xf numFmtId="4" fontId="33" fillId="0" borderId="1" xfId="0" applyNumberFormat="1" applyFont="1" applyFill="1" applyBorder="1" applyAlignment="1" applyProtection="1">
      <alignment horizontal="center" vertical="top" wrapText="1"/>
      <protection locked="0"/>
    </xf>
    <xf numFmtId="0" fontId="33" fillId="0" borderId="1" xfId="0" applyNumberFormat="1" applyFont="1" applyFill="1" applyBorder="1" applyAlignment="1" applyProtection="1">
      <alignment horizontal="center" vertical="top" wrapText="1"/>
      <protection locked="0"/>
    </xf>
    <xf numFmtId="0" fontId="49" fillId="0" borderId="60" xfId="0" applyNumberFormat="1" applyFont="1" applyFill="1" applyBorder="1" applyAlignment="1" applyProtection="1">
      <alignment horizontal="right" vertical="top"/>
      <protection locked="0"/>
    </xf>
    <xf numFmtId="170" fontId="50" fillId="0" borderId="60" xfId="0" applyNumberFormat="1" applyFont="1" applyFill="1" applyBorder="1" applyAlignment="1" applyProtection="1">
      <alignment horizontal="left" vertical="top"/>
      <protection locked="0"/>
    </xf>
    <xf numFmtId="170" fontId="49" fillId="0" borderId="60" xfId="0" applyNumberFormat="1" applyFont="1" applyFill="1" applyBorder="1" applyAlignment="1" applyProtection="1">
      <alignment horizontal="left" vertical="top"/>
      <protection locked="0"/>
    </xf>
    <xf numFmtId="0" fontId="49" fillId="0" borderId="78" xfId="0" applyNumberFormat="1" applyFont="1" applyFill="1" applyBorder="1" applyAlignment="1" applyProtection="1">
      <alignment horizontal="center" vertical="top"/>
      <protection locked="0"/>
    </xf>
    <xf numFmtId="0" fontId="45" fillId="0" borderId="62" xfId="0" applyNumberFormat="1" applyFont="1" applyFill="1" applyBorder="1" applyAlignment="1" applyProtection="1">
      <alignment vertical="top"/>
      <protection locked="0"/>
    </xf>
    <xf numFmtId="0" fontId="47" fillId="8" borderId="59" xfId="0" applyNumberFormat="1" applyFont="1" applyFill="1" applyBorder="1" applyAlignment="1" applyProtection="1">
      <alignment vertical="top"/>
      <protection locked="0"/>
    </xf>
    <xf numFmtId="4" fontId="47" fillId="8" borderId="60" xfId="0" applyNumberFormat="1" applyFont="1" applyFill="1" applyBorder="1" applyAlignment="1" applyProtection="1">
      <alignment horizontal="left" vertical="top"/>
      <protection locked="0"/>
    </xf>
    <xf numFmtId="0" fontId="47" fillId="8" borderId="60" xfId="0" applyNumberFormat="1" applyFont="1" applyFill="1" applyBorder="1" applyAlignment="1" applyProtection="1">
      <alignment horizontal="center" vertical="top"/>
      <protection locked="0"/>
    </xf>
    <xf numFmtId="0" fontId="47" fillId="8" borderId="61" xfId="0" applyNumberFormat="1" applyFont="1" applyFill="1" applyBorder="1" applyAlignment="1" applyProtection="1">
      <alignment horizontal="center" vertical="top"/>
      <protection locked="0"/>
    </xf>
    <xf numFmtId="0" fontId="49" fillId="0" borderId="74" xfId="0" applyNumberFormat="1" applyFont="1" applyFill="1" applyBorder="1" applyAlignment="1" applyProtection="1">
      <alignment horizontal="center" vertical="top"/>
      <protection locked="0"/>
    </xf>
    <xf numFmtId="4" fontId="34" fillId="0" borderId="74" xfId="0" applyNumberFormat="1" applyFont="1" applyFill="1" applyBorder="1" applyAlignment="1" applyProtection="1">
      <alignment vertical="top"/>
      <protection locked="0"/>
    </xf>
    <xf numFmtId="4" fontId="34" fillId="0" borderId="73" xfId="0" applyNumberFormat="1" applyFont="1" applyFill="1" applyBorder="1" applyAlignment="1" applyProtection="1">
      <alignment vertical="top"/>
      <protection locked="0"/>
    </xf>
    <xf numFmtId="0" fontId="50" fillId="0" borderId="60" xfId="0" applyNumberFormat="1" applyFont="1" applyFill="1" applyBorder="1" applyAlignment="1" applyProtection="1">
      <alignment vertical="top"/>
      <protection locked="0"/>
    </xf>
    <xf numFmtId="0" fontId="57" fillId="0" borderId="72" xfId="0" applyNumberFormat="1" applyFont="1" applyFill="1" applyBorder="1" applyAlignment="1" applyProtection="1">
      <alignment vertical="top"/>
      <protection locked="0"/>
    </xf>
    <xf numFmtId="0" fontId="58" fillId="0" borderId="0" xfId="0" applyNumberFormat="1" applyFont="1" applyFill="1" applyBorder="1" applyAlignment="1" applyProtection="1">
      <alignment horizontal="left" vertical="top"/>
      <protection locked="0"/>
    </xf>
    <xf numFmtId="170" fontId="58" fillId="0" borderId="0" xfId="0" applyNumberFormat="1" applyFont="1" applyFill="1" applyBorder="1" applyAlignment="1" applyProtection="1">
      <alignment horizontal="left" vertical="top"/>
      <protection locked="0"/>
    </xf>
    <xf numFmtId="0" fontId="48" fillId="0" borderId="0" xfId="0" applyNumberFormat="1" applyFont="1" applyFill="1" applyBorder="1" applyAlignment="1" applyProtection="1">
      <alignment horizontal="center" vertical="top"/>
      <protection locked="0"/>
    </xf>
    <xf numFmtId="0" fontId="58" fillId="0" borderId="72" xfId="0" applyNumberFormat="1" applyFont="1" applyFill="1" applyBorder="1" applyAlignment="1" applyProtection="1">
      <alignment horizontal="right" vertical="top"/>
      <protection locked="0"/>
    </xf>
    <xf numFmtId="0" fontId="48" fillId="0" borderId="72" xfId="0" applyNumberFormat="1" applyFont="1" applyFill="1" applyBorder="1" applyAlignment="1" applyProtection="1">
      <alignment horizontal="center" vertical="top"/>
      <protection locked="0"/>
    </xf>
    <xf numFmtId="0" fontId="57" fillId="0" borderId="0" xfId="0" applyNumberFormat="1" applyFont="1" applyFill="1" applyBorder="1" applyAlignment="1" applyProtection="1">
      <alignment vertical="top"/>
      <protection locked="0"/>
    </xf>
    <xf numFmtId="0" fontId="58" fillId="0" borderId="0" xfId="0" applyNumberFormat="1" applyFont="1" applyFill="1" applyBorder="1" applyAlignment="1" applyProtection="1">
      <alignment horizontal="right" vertical="top"/>
      <protection locked="0"/>
    </xf>
    <xf numFmtId="0" fontId="34" fillId="0" borderId="0" xfId="0" applyNumberFormat="1" applyFont="1" applyFill="1" applyBorder="1" applyAlignment="1" applyProtection="1">
      <alignment horizontal="center" vertical="top"/>
      <protection locked="0"/>
    </xf>
    <xf numFmtId="4" fontId="34" fillId="0" borderId="77" xfId="0" applyNumberFormat="1" applyFont="1" applyFill="1" applyBorder="1" applyAlignment="1" applyProtection="1">
      <alignment vertical="top"/>
      <protection locked="0"/>
    </xf>
    <xf numFmtId="0" fontId="47" fillId="0" borderId="61" xfId="0" applyNumberFormat="1" applyFont="1" applyFill="1" applyBorder="1" applyAlignment="1" applyProtection="1">
      <alignment horizontal="center" vertical="top"/>
      <protection locked="0"/>
    </xf>
    <xf numFmtId="4" fontId="37" fillId="0" borderId="66" xfId="0" applyNumberFormat="1" applyFont="1" applyFill="1" applyBorder="1" applyAlignment="1" applyProtection="1">
      <alignment vertical="top"/>
      <protection locked="0"/>
    </xf>
    <xf numFmtId="0" fontId="11" fillId="0" borderId="0" xfId="0" applyFont="1" applyAlignment="1">
      <alignment vertical="top"/>
    </xf>
    <xf numFmtId="0" fontId="53" fillId="0" borderId="2" xfId="0" applyNumberFormat="1" applyFont="1" applyFill="1" applyBorder="1" applyAlignment="1" applyProtection="1">
      <alignment horizontal="left" vertical="top"/>
      <protection locked="0"/>
    </xf>
    <xf numFmtId="170" fontId="48" fillId="0" borderId="52" xfId="0" applyNumberFormat="1" applyFont="1" applyFill="1" applyBorder="1" applyAlignment="1" applyProtection="1">
      <alignment horizontal="left" vertical="top"/>
      <protection locked="0"/>
    </xf>
    <xf numFmtId="170" fontId="48" fillId="0" borderId="2" xfId="0" applyNumberFormat="1" applyFont="1" applyFill="1" applyBorder="1" applyAlignment="1" applyProtection="1">
      <alignment horizontal="left" vertical="top"/>
      <protection locked="0"/>
    </xf>
    <xf numFmtId="4" fontId="34" fillId="0" borderId="0" xfId="0" applyNumberFormat="1" applyFont="1" applyFill="1" applyBorder="1" applyAlignment="1" applyProtection="1">
      <alignment vertical="top"/>
      <protection locked="0"/>
    </xf>
    <xf numFmtId="0" fontId="12" fillId="0" borderId="0" xfId="0" applyFont="1" applyBorder="1" applyAlignment="1">
      <alignment vertical="top"/>
    </xf>
    <xf numFmtId="2" fontId="12" fillId="0" borderId="0" xfId="0" applyNumberFormat="1" applyFont="1" applyBorder="1" applyAlignment="1">
      <alignment vertical="top"/>
    </xf>
    <xf numFmtId="0" fontId="33" fillId="0" borderId="53" xfId="0" applyNumberFormat="1" applyFont="1" applyFill="1" applyBorder="1" applyAlignment="1" applyProtection="1">
      <alignment horizontal="center" vertical="top"/>
      <protection locked="0"/>
    </xf>
    <xf numFmtId="4" fontId="34" fillId="0" borderId="80" xfId="0" applyNumberFormat="1" applyFont="1" applyFill="1" applyBorder="1" applyAlignment="1" applyProtection="1">
      <alignment vertical="top"/>
      <protection locked="0"/>
    </xf>
    <xf numFmtId="4" fontId="34" fillId="0" borderId="95" xfId="0" applyNumberFormat="1" applyFont="1" applyFill="1" applyBorder="1" applyAlignment="1" applyProtection="1">
      <alignment vertical="top"/>
      <protection locked="0"/>
    </xf>
    <xf numFmtId="0" fontId="45" fillId="0" borderId="0" xfId="0" applyNumberFormat="1" applyFont="1" applyFill="1" applyBorder="1" applyAlignment="1" applyProtection="1">
      <alignment horizontal="center" vertical="top"/>
      <protection locked="0"/>
    </xf>
    <xf numFmtId="0" fontId="45" fillId="0" borderId="30" xfId="0" applyNumberFormat="1" applyFont="1" applyFill="1" applyBorder="1" applyAlignment="1" applyProtection="1">
      <alignment vertical="top"/>
      <protection locked="0"/>
    </xf>
    <xf numFmtId="0" fontId="75" fillId="8" borderId="59" xfId="0" applyNumberFormat="1" applyFont="1" applyFill="1" applyBorder="1" applyAlignment="1" applyProtection="1">
      <alignment vertical="top"/>
      <protection locked="0"/>
    </xf>
    <xf numFmtId="0" fontId="11" fillId="0" borderId="0" xfId="0" applyFont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48" fillId="0" borderId="0" xfId="0" applyNumberFormat="1" applyFont="1" applyFill="1" applyBorder="1" applyAlignment="1" applyProtection="1">
      <alignment horizontal="right" vertical="top"/>
      <protection locked="0"/>
    </xf>
    <xf numFmtId="4" fontId="2" fillId="0" borderId="0" xfId="0" applyNumberFormat="1" applyFont="1" applyBorder="1" applyAlignment="1">
      <alignment vertical="top"/>
    </xf>
    <xf numFmtId="4" fontId="2" fillId="0" borderId="0" xfId="0" applyNumberFormat="1" applyFont="1" applyFill="1" applyBorder="1" applyAlignment="1">
      <alignment vertical="top"/>
    </xf>
    <xf numFmtId="0" fontId="52" fillId="0" borderId="64" xfId="0" applyNumberFormat="1" applyFont="1" applyFill="1" applyBorder="1" applyAlignment="1" applyProtection="1">
      <alignment horizontal="center" vertical="top"/>
      <protection locked="0"/>
    </xf>
    <xf numFmtId="0" fontId="52" fillId="0" borderId="2" xfId="0" applyNumberFormat="1" applyFont="1" applyFill="1" applyBorder="1" applyAlignment="1" applyProtection="1">
      <alignment horizontal="left" vertical="top"/>
      <protection locked="0"/>
    </xf>
    <xf numFmtId="170" fontId="48" fillId="0" borderId="52" xfId="0" applyNumberFormat="1" applyFont="1" applyFill="1" applyBorder="1" applyAlignment="1" applyProtection="1">
      <alignment horizontal="center" vertical="top"/>
      <protection locked="0"/>
    </xf>
    <xf numFmtId="170" fontId="48" fillId="0" borderId="2" xfId="0" applyNumberFormat="1" applyFont="1" applyFill="1" applyBorder="1" applyAlignment="1" applyProtection="1">
      <alignment horizontal="center" vertical="top"/>
      <protection locked="0"/>
    </xf>
    <xf numFmtId="170" fontId="48" fillId="0" borderId="2" xfId="0" applyNumberFormat="1" applyFont="1" applyFill="1" applyBorder="1" applyAlignment="1" applyProtection="1">
      <alignment horizontal="right" vertical="top"/>
      <protection locked="0"/>
    </xf>
    <xf numFmtId="0" fontId="48" fillId="0" borderId="2" xfId="0" applyNumberFormat="1" applyFont="1" applyFill="1" applyBorder="1" applyAlignment="1" applyProtection="1">
      <alignment horizontal="right" vertical="top"/>
      <protection locked="0"/>
    </xf>
    <xf numFmtId="0" fontId="48" fillId="0" borderId="64" xfId="0" applyNumberFormat="1" applyFont="1" applyFill="1" applyBorder="1" applyAlignment="1" applyProtection="1">
      <alignment vertical="top"/>
      <protection locked="0"/>
    </xf>
    <xf numFmtId="0" fontId="48" fillId="0" borderId="53" xfId="0" applyNumberFormat="1" applyFont="1" applyFill="1" applyBorder="1" applyAlignment="1" applyProtection="1">
      <alignment vertical="top"/>
      <protection locked="0"/>
    </xf>
    <xf numFmtId="4" fontId="34" fillId="0" borderId="66" xfId="0" applyNumberFormat="1" applyFont="1" applyFill="1" applyBorder="1" applyAlignment="1" applyProtection="1">
      <alignment horizontal="center" vertical="top"/>
      <protection locked="0"/>
    </xf>
    <xf numFmtId="4" fontId="33" fillId="0" borderId="69" xfId="0" applyNumberFormat="1" applyFont="1" applyFill="1" applyBorder="1" applyAlignment="1" applyProtection="1">
      <alignment vertical="top"/>
      <protection locked="0"/>
    </xf>
    <xf numFmtId="4" fontId="27" fillId="0" borderId="124" xfId="0" applyNumberFormat="1" applyFont="1" applyBorder="1" applyAlignment="1" applyProtection="1">
      <alignment horizontal="right" vertical="top"/>
    </xf>
    <xf numFmtId="4" fontId="27" fillId="4" borderId="125" xfId="0" applyNumberFormat="1" applyFont="1" applyFill="1" applyBorder="1" applyAlignment="1" applyProtection="1">
      <alignment horizontal="right" vertical="top"/>
    </xf>
    <xf numFmtId="4" fontId="27" fillId="0" borderId="126" xfId="0" applyNumberFormat="1" applyFont="1" applyBorder="1" applyAlignment="1" applyProtection="1">
      <alignment horizontal="right" vertical="top"/>
    </xf>
    <xf numFmtId="4" fontId="27" fillId="0" borderId="127" xfId="0" applyNumberFormat="1" applyFont="1" applyBorder="1" applyAlignment="1" applyProtection="1">
      <alignment horizontal="right" vertical="top"/>
    </xf>
    <xf numFmtId="0" fontId="45" fillId="0" borderId="112" xfId="0" applyNumberFormat="1" applyFont="1" applyFill="1" applyBorder="1" applyAlignment="1" applyProtection="1">
      <alignment horizontal="right" vertical="top"/>
      <protection locked="0"/>
    </xf>
    <xf numFmtId="170" fontId="46" fillId="0" borderId="112" xfId="0" applyNumberFormat="1" applyFont="1" applyFill="1" applyBorder="1" applyAlignment="1" applyProtection="1">
      <alignment horizontal="center" vertical="top"/>
      <protection locked="0"/>
    </xf>
    <xf numFmtId="0" fontId="34" fillId="0" borderId="112" xfId="0" applyNumberFormat="1" applyFont="1" applyFill="1" applyBorder="1" applyAlignment="1" applyProtection="1">
      <alignment vertical="top"/>
      <protection locked="0"/>
    </xf>
    <xf numFmtId="0" fontId="48" fillId="0" borderId="2" xfId="0" applyNumberFormat="1" applyFont="1" applyFill="1" applyBorder="1" applyAlignment="1" applyProtection="1">
      <alignment horizontal="left" vertical="top"/>
      <protection locked="0"/>
    </xf>
    <xf numFmtId="0" fontId="48" fillId="0" borderId="2" xfId="0" applyNumberFormat="1" applyFont="1" applyFill="1" applyBorder="1" applyAlignment="1" applyProtection="1">
      <alignment horizontal="center" vertical="top"/>
      <protection locked="0"/>
    </xf>
    <xf numFmtId="4" fontId="45" fillId="0" borderId="2" xfId="0" applyNumberFormat="1" applyFont="1" applyFill="1" applyBorder="1" applyAlignment="1" applyProtection="1">
      <alignment vertical="top"/>
      <protection locked="0"/>
    </xf>
    <xf numFmtId="0" fontId="50" fillId="0" borderId="0" xfId="0" applyNumberFormat="1" applyFont="1" applyFill="1" applyBorder="1" applyAlignment="1" applyProtection="1">
      <alignment horizontal="left" vertical="top"/>
      <protection locked="0"/>
    </xf>
    <xf numFmtId="0" fontId="50" fillId="0" borderId="0" xfId="0" applyNumberFormat="1" applyFont="1" applyFill="1" applyBorder="1" applyAlignment="1" applyProtection="1">
      <alignment horizontal="right" vertical="top"/>
      <protection locked="0"/>
    </xf>
    <xf numFmtId="4" fontId="45" fillId="0" borderId="0" xfId="0" applyNumberFormat="1" applyFont="1" applyFill="1" applyBorder="1" applyAlignment="1" applyProtection="1">
      <alignment vertical="top"/>
      <protection locked="0"/>
    </xf>
    <xf numFmtId="0" fontId="33" fillId="4" borderId="1" xfId="0" applyNumberFormat="1" applyFont="1" applyFill="1" applyBorder="1" applyAlignment="1" applyProtection="1">
      <alignment horizontal="center" vertical="top" wrapText="1"/>
      <protection locked="0"/>
    </xf>
    <xf numFmtId="0" fontId="52" fillId="0" borderId="0" xfId="0" applyNumberFormat="1" applyFont="1" applyFill="1" applyBorder="1" applyAlignment="1" applyProtection="1">
      <alignment horizontal="right" vertical="top"/>
      <protection locked="0"/>
    </xf>
    <xf numFmtId="0" fontId="11" fillId="0" borderId="30" xfId="0" applyFont="1" applyFill="1" applyBorder="1" applyAlignment="1">
      <alignment vertical="top"/>
    </xf>
    <xf numFmtId="4" fontId="2" fillId="0" borderId="30" xfId="0" applyNumberFormat="1" applyFont="1" applyFill="1" applyBorder="1" applyAlignment="1">
      <alignment vertical="top"/>
    </xf>
    <xf numFmtId="4" fontId="33" fillId="4" borderId="1" xfId="0" applyNumberFormat="1" applyFont="1" applyFill="1" applyBorder="1" applyAlignment="1" applyProtection="1">
      <alignment horizontal="center" vertical="top" wrapText="1"/>
      <protection locked="0"/>
    </xf>
    <xf numFmtId="4" fontId="34" fillId="0" borderId="87" xfId="0" applyNumberFormat="1" applyFont="1" applyFill="1" applyBorder="1" applyAlignment="1" applyProtection="1">
      <alignment vertical="top"/>
    </xf>
    <xf numFmtId="4" fontId="34" fillId="0" borderId="85" xfId="0" applyNumberFormat="1" applyFont="1" applyFill="1" applyBorder="1" applyAlignment="1" applyProtection="1">
      <alignment vertical="top"/>
    </xf>
    <xf numFmtId="4" fontId="34" fillId="0" borderId="17" xfId="0" applyNumberFormat="1" applyFont="1" applyFill="1" applyBorder="1" applyAlignment="1" applyProtection="1">
      <alignment vertical="top"/>
    </xf>
    <xf numFmtId="4" fontId="34" fillId="4" borderId="81" xfId="0" applyNumberFormat="1" applyFont="1" applyFill="1" applyBorder="1" applyAlignment="1" applyProtection="1">
      <alignment vertical="top"/>
    </xf>
    <xf numFmtId="4" fontId="34" fillId="4" borderId="57" xfId="0" applyNumberFormat="1" applyFont="1" applyFill="1" applyBorder="1" applyAlignment="1" applyProtection="1">
      <alignment vertical="top"/>
    </xf>
    <xf numFmtId="4" fontId="34" fillId="4" borderId="82" xfId="0" applyNumberFormat="1" applyFont="1" applyFill="1" applyBorder="1" applyAlignment="1" applyProtection="1">
      <alignment vertical="top"/>
    </xf>
    <xf numFmtId="4" fontId="34" fillId="0" borderId="86" xfId="0" applyNumberFormat="1" applyFont="1" applyFill="1" applyBorder="1" applyAlignment="1" applyProtection="1">
      <alignment vertical="top"/>
    </xf>
    <xf numFmtId="4" fontId="34" fillId="0" borderId="71" xfId="0" applyNumberFormat="1" applyFont="1" applyFill="1" applyBorder="1" applyAlignment="1" applyProtection="1">
      <alignment vertical="top"/>
      <protection locked="0"/>
    </xf>
    <xf numFmtId="0" fontId="29" fillId="5" borderId="15" xfId="0" applyFont="1" applyFill="1" applyBorder="1" applyAlignment="1">
      <alignment vertical="top" wrapText="1"/>
    </xf>
    <xf numFmtId="0" fontId="29" fillId="4" borderId="100" xfId="0" applyFont="1" applyFill="1" applyBorder="1" applyAlignment="1">
      <alignment vertical="top" wrapText="1"/>
    </xf>
    <xf numFmtId="0" fontId="2" fillId="0" borderId="112" xfId="0" applyFont="1" applyBorder="1" applyAlignment="1">
      <alignment vertical="top" wrapText="1"/>
    </xf>
    <xf numFmtId="0" fontId="2" fillId="4" borderId="11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/>
    </xf>
    <xf numFmtId="4" fontId="2" fillId="0" borderId="1" xfId="0" applyNumberFormat="1" applyFont="1" applyBorder="1" applyAlignment="1">
      <alignment vertical="top"/>
    </xf>
    <xf numFmtId="0" fontId="48" fillId="0" borderId="72" xfId="0" applyNumberFormat="1" applyFont="1" applyFill="1" applyBorder="1" applyAlignment="1" applyProtection="1">
      <alignment horizontal="right" vertical="top"/>
      <protection locked="0"/>
    </xf>
    <xf numFmtId="0" fontId="51" fillId="0" borderId="72" xfId="0" applyNumberFormat="1" applyFont="1" applyFill="1" applyBorder="1" applyAlignment="1" applyProtection="1">
      <alignment horizontal="center" vertical="top"/>
      <protection locked="0"/>
    </xf>
    <xf numFmtId="0" fontId="52" fillId="0" borderId="1" xfId="0" applyNumberFormat="1" applyFont="1" applyFill="1" applyBorder="1" applyAlignment="1" applyProtection="1">
      <alignment horizontal="right" vertical="top"/>
      <protection locked="0"/>
    </xf>
    <xf numFmtId="0" fontId="50" fillId="0" borderId="1" xfId="0" applyNumberFormat="1" applyFont="1" applyFill="1" applyBorder="1" applyAlignment="1" applyProtection="1">
      <alignment horizontal="left" vertical="top"/>
      <protection locked="0"/>
    </xf>
    <xf numFmtId="0" fontId="50" fillId="0" borderId="1" xfId="0" applyNumberFormat="1" applyFont="1" applyFill="1" applyBorder="1" applyAlignment="1" applyProtection="1">
      <alignment horizontal="right" vertical="top"/>
      <protection locked="0"/>
    </xf>
    <xf numFmtId="0" fontId="11" fillId="0" borderId="83" xfId="0" applyFont="1" applyBorder="1" applyAlignment="1">
      <alignment vertical="top"/>
    </xf>
    <xf numFmtId="4" fontId="2" fillId="0" borderId="83" xfId="0" applyNumberFormat="1" applyFont="1" applyBorder="1" applyAlignment="1">
      <alignment vertical="top"/>
    </xf>
    <xf numFmtId="4" fontId="34" fillId="0" borderId="103" xfId="0" applyNumberFormat="1" applyFont="1" applyFill="1" applyBorder="1" applyAlignment="1" applyProtection="1">
      <alignment vertical="top"/>
      <protection locked="0"/>
    </xf>
    <xf numFmtId="0" fontId="49" fillId="0" borderId="97" xfId="0" applyNumberFormat="1" applyFont="1" applyFill="1" applyBorder="1" applyAlignment="1" applyProtection="1">
      <alignment horizontal="center" vertical="top"/>
      <protection locked="0"/>
    </xf>
    <xf numFmtId="0" fontId="45" fillId="0" borderId="70" xfId="0" applyNumberFormat="1" applyFont="1" applyFill="1" applyBorder="1" applyAlignment="1" applyProtection="1">
      <alignment vertical="top"/>
      <protection locked="0"/>
    </xf>
    <xf numFmtId="2" fontId="34" fillId="0" borderId="0" xfId="0" applyNumberFormat="1" applyFont="1" applyFill="1" applyBorder="1" applyAlignment="1" applyProtection="1">
      <alignment horizontal="center" vertical="top"/>
      <protection locked="0"/>
    </xf>
    <xf numFmtId="0" fontId="11" fillId="0" borderId="1" xfId="0" applyFont="1" applyFill="1" applyBorder="1" applyAlignment="1">
      <alignment vertical="top"/>
    </xf>
    <xf numFmtId="4" fontId="2" fillId="0" borderId="1" xfId="0" applyNumberFormat="1" applyFont="1" applyFill="1" applyBorder="1" applyAlignment="1">
      <alignment vertical="top"/>
    </xf>
    <xf numFmtId="0" fontId="11" fillId="0" borderId="83" xfId="0" applyFont="1" applyFill="1" applyBorder="1" applyAlignment="1">
      <alignment vertical="top"/>
    </xf>
    <xf numFmtId="4" fontId="2" fillId="0" borderId="83" xfId="0" applyNumberFormat="1" applyFont="1" applyFill="1" applyBorder="1" applyAlignment="1">
      <alignment vertical="top"/>
    </xf>
    <xf numFmtId="0" fontId="34" fillId="0" borderId="1" xfId="0" applyNumberFormat="1" applyFont="1" applyFill="1" applyBorder="1" applyAlignment="1" applyProtection="1">
      <alignment horizontal="center" vertical="top"/>
      <protection locked="0"/>
    </xf>
    <xf numFmtId="4" fontId="34" fillId="0" borderId="1" xfId="0" applyNumberFormat="1" applyFont="1" applyFill="1" applyBorder="1" applyAlignment="1" applyProtection="1">
      <alignment vertical="top"/>
      <protection locked="0"/>
    </xf>
    <xf numFmtId="2" fontId="34" fillId="0" borderId="1" xfId="0" applyNumberFormat="1" applyFont="1" applyFill="1" applyBorder="1" applyAlignment="1" applyProtection="1">
      <alignment horizontal="center" vertical="top"/>
      <protection locked="0"/>
    </xf>
    <xf numFmtId="0" fontId="37" fillId="0" borderId="112" xfId="0" applyNumberFormat="1" applyFont="1" applyFill="1" applyBorder="1" applyAlignment="1" applyProtection="1">
      <protection locked="0"/>
    </xf>
    <xf numFmtId="0" fontId="48" fillId="0" borderId="39" xfId="0" applyNumberFormat="1" applyFont="1" applyFill="1" applyBorder="1" applyAlignment="1" applyProtection="1">
      <alignment vertical="top"/>
      <protection locked="0"/>
    </xf>
    <xf numFmtId="0" fontId="12" fillId="0" borderId="0" xfId="0" applyFont="1" applyFill="1" applyBorder="1"/>
    <xf numFmtId="0" fontId="18" fillId="0" borderId="0" xfId="0" applyFont="1" applyAlignment="1">
      <alignment vertical="top"/>
    </xf>
    <xf numFmtId="0" fontId="19" fillId="0" borderId="0" xfId="0" applyFont="1" applyAlignment="1">
      <alignment vertical="top"/>
    </xf>
    <xf numFmtId="4" fontId="19" fillId="0" borderId="0" xfId="0" applyNumberFormat="1" applyFont="1" applyAlignment="1">
      <alignment vertical="top"/>
    </xf>
    <xf numFmtId="0" fontId="17" fillId="0" borderId="0" xfId="0" applyFont="1" applyAlignment="1">
      <alignment vertical="top"/>
    </xf>
    <xf numFmtId="4" fontId="11" fillId="0" borderId="0" xfId="0" applyNumberFormat="1" applyFont="1" applyAlignment="1">
      <alignment vertical="top"/>
    </xf>
    <xf numFmtId="0" fontId="45" fillId="0" borderId="116" xfId="0" applyNumberFormat="1" applyFont="1" applyFill="1" applyBorder="1" applyAlignment="1" applyProtection="1">
      <alignment vertical="top"/>
      <protection locked="0"/>
    </xf>
    <xf numFmtId="4" fontId="34" fillId="0" borderId="117" xfId="0" applyNumberFormat="1" applyFont="1" applyFill="1" applyBorder="1" applyAlignment="1" applyProtection="1">
      <alignment vertical="top"/>
      <protection locked="0"/>
    </xf>
    <xf numFmtId="0" fontId="46" fillId="0" borderId="112" xfId="0" applyNumberFormat="1" applyFont="1" applyFill="1" applyBorder="1" applyAlignment="1" applyProtection="1">
      <alignment horizontal="center" vertical="top"/>
      <protection locked="0"/>
    </xf>
    <xf numFmtId="0" fontId="45" fillId="0" borderId="72" xfId="0" applyNumberFormat="1" applyFont="1" applyFill="1" applyBorder="1" applyAlignment="1" applyProtection="1">
      <alignment horizontal="right" vertical="top"/>
      <protection locked="0"/>
    </xf>
    <xf numFmtId="4" fontId="34" fillId="0" borderId="130" xfId="0" applyNumberFormat="1" applyFont="1" applyFill="1" applyBorder="1" applyAlignment="1" applyProtection="1">
      <alignment vertical="top"/>
      <protection locked="0"/>
    </xf>
    <xf numFmtId="0" fontId="29" fillId="5" borderId="129" xfId="0" applyFont="1" applyFill="1" applyBorder="1" applyAlignment="1">
      <alignment vertical="top" wrapText="1"/>
    </xf>
    <xf numFmtId="0" fontId="2" fillId="0" borderId="116" xfId="0" applyFont="1" applyBorder="1" applyAlignment="1">
      <alignment vertical="top" wrapText="1"/>
    </xf>
    <xf numFmtId="0" fontId="2" fillId="0" borderId="13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4" fontId="34" fillId="0" borderId="2" xfId="0" applyNumberFormat="1" applyFont="1" applyFill="1" applyBorder="1" applyAlignment="1" applyProtection="1">
      <alignment vertical="top"/>
      <protection locked="0"/>
    </xf>
    <xf numFmtId="4" fontId="34" fillId="0" borderId="64" xfId="0" applyNumberFormat="1" applyFont="1" applyFill="1" applyBorder="1" applyAlignment="1" applyProtection="1">
      <alignment vertical="top"/>
      <protection locked="0"/>
    </xf>
    <xf numFmtId="49" fontId="21" fillId="0" borderId="99" xfId="0" applyNumberFormat="1" applyFont="1" applyFill="1" applyBorder="1" applyAlignment="1">
      <alignment horizontal="center"/>
    </xf>
    <xf numFmtId="0" fontId="21" fillId="0" borderId="99" xfId="0" applyNumberFormat="1" applyFont="1" applyFill="1" applyBorder="1" applyAlignment="1">
      <alignment horizontal="center"/>
    </xf>
    <xf numFmtId="4" fontId="21" fillId="0" borderId="99" xfId="0" applyNumberFormat="1" applyFont="1" applyFill="1" applyBorder="1" applyAlignment="1">
      <alignment horizontal="center"/>
    </xf>
    <xf numFmtId="0" fontId="5" fillId="0" borderId="99" xfId="0" applyFont="1" applyFill="1" applyBorder="1" applyAlignment="1" applyProtection="1">
      <alignment horizontal="center" vertical="center" wrapText="1"/>
    </xf>
    <xf numFmtId="0" fontId="48" fillId="0" borderId="96" xfId="0" applyNumberFormat="1" applyFont="1" applyFill="1" applyBorder="1" applyAlignment="1" applyProtection="1">
      <alignment vertical="top"/>
      <protection locked="0"/>
    </xf>
    <xf numFmtId="0" fontId="45" fillId="0" borderId="116" xfId="0" applyNumberFormat="1" applyFont="1" applyFill="1" applyBorder="1" applyAlignment="1" applyProtection="1">
      <protection locked="0"/>
    </xf>
    <xf numFmtId="4" fontId="34" fillId="0" borderId="117" xfId="0" applyNumberFormat="1" applyFont="1" applyFill="1" applyBorder="1" applyAlignment="1" applyProtection="1">
      <protection locked="0"/>
    </xf>
    <xf numFmtId="9" fontId="45" fillId="0" borderId="112" xfId="0" applyNumberFormat="1" applyFont="1" applyFill="1" applyBorder="1" applyAlignment="1" applyProtection="1">
      <alignment horizontal="right"/>
      <protection locked="0"/>
    </xf>
    <xf numFmtId="4" fontId="45" fillId="0" borderId="112" xfId="0" applyNumberFormat="1" applyFont="1" applyFill="1" applyBorder="1" applyAlignment="1" applyProtection="1">
      <alignment horizontal="right"/>
      <protection locked="0"/>
    </xf>
    <xf numFmtId="0" fontId="34" fillId="0" borderId="116" xfId="0" applyNumberFormat="1" applyFont="1" applyFill="1" applyBorder="1" applyAlignment="1" applyProtection="1">
      <protection locked="0"/>
    </xf>
    <xf numFmtId="0" fontId="61" fillId="0" borderId="112" xfId="0" applyNumberFormat="1" applyFont="1" applyFill="1" applyBorder="1" applyAlignment="1" applyProtection="1">
      <alignment horizontal="center"/>
      <protection locked="0"/>
    </xf>
    <xf numFmtId="4" fontId="62" fillId="0" borderId="112" xfId="0" applyNumberFormat="1" applyFont="1" applyFill="1" applyBorder="1" applyAlignment="1" applyProtection="1">
      <alignment horizontal="right"/>
      <protection locked="0"/>
    </xf>
    <xf numFmtId="4" fontId="63" fillId="0" borderId="112" xfId="0" applyNumberFormat="1" applyFont="1" applyFill="1" applyBorder="1" applyAlignment="1" applyProtection="1">
      <protection locked="0"/>
    </xf>
    <xf numFmtId="4" fontId="37" fillId="0" borderId="117" xfId="0" applyNumberFormat="1" applyFont="1" applyFill="1" applyBorder="1" applyAlignment="1" applyProtection="1">
      <protection locked="0"/>
    </xf>
    <xf numFmtId="3" fontId="45" fillId="0" borderId="112" xfId="0" applyNumberFormat="1" applyFont="1" applyFill="1" applyBorder="1" applyAlignment="1" applyProtection="1">
      <alignment horizontal="right"/>
      <protection locked="0"/>
    </xf>
    <xf numFmtId="169" fontId="37" fillId="0" borderId="112" xfId="0" applyNumberFormat="1" applyFont="1" applyFill="1" applyBorder="1" applyAlignment="1" applyProtection="1">
      <protection locked="0"/>
    </xf>
    <xf numFmtId="4" fontId="62" fillId="0" borderId="112" xfId="0" applyNumberFormat="1" applyFont="1" applyFill="1" applyBorder="1" applyAlignment="1" applyProtection="1">
      <protection locked="0"/>
    </xf>
    <xf numFmtId="0" fontId="34" fillId="0" borderId="110" xfId="0" applyNumberFormat="1" applyFont="1" applyFill="1" applyBorder="1" applyAlignment="1" applyProtection="1">
      <protection locked="0"/>
    </xf>
    <xf numFmtId="169" fontId="37" fillId="0" borderId="72" xfId="0" applyNumberFormat="1" applyFont="1" applyFill="1" applyBorder="1" applyAlignment="1" applyProtection="1">
      <protection locked="0"/>
    </xf>
    <xf numFmtId="3" fontId="45" fillId="0" borderId="72" xfId="0" applyNumberFormat="1" applyFont="1" applyFill="1" applyBorder="1" applyAlignment="1" applyProtection="1">
      <alignment horizontal="right"/>
      <protection locked="0"/>
    </xf>
    <xf numFmtId="170" fontId="46" fillId="0" borderId="72" xfId="0" applyNumberFormat="1" applyFont="1" applyFill="1" applyBorder="1" applyAlignment="1" applyProtection="1">
      <alignment horizontal="center"/>
      <protection locked="0"/>
    </xf>
    <xf numFmtId="0" fontId="34" fillId="0" borderId="72" xfId="0" applyNumberFormat="1" applyFont="1" applyFill="1" applyBorder="1" applyAlignment="1" applyProtection="1">
      <protection locked="0"/>
    </xf>
    <xf numFmtId="4" fontId="34" fillId="0" borderId="72" xfId="0" applyNumberFormat="1" applyFont="1" applyFill="1" applyBorder="1" applyAlignment="1" applyProtection="1">
      <protection locked="0"/>
    </xf>
    <xf numFmtId="4" fontId="62" fillId="0" borderId="72" xfId="0" applyNumberFormat="1" applyFont="1" applyFill="1" applyBorder="1" applyAlignment="1" applyProtection="1">
      <protection locked="0"/>
    </xf>
    <xf numFmtId="4" fontId="34" fillId="0" borderId="130" xfId="0" applyNumberFormat="1" applyFont="1" applyFill="1" applyBorder="1" applyAlignment="1" applyProtection="1">
      <protection locked="0"/>
    </xf>
    <xf numFmtId="4" fontId="34" fillId="0" borderId="2" xfId="0" applyNumberFormat="1" applyFont="1" applyFill="1" applyBorder="1" applyAlignment="1" applyProtection="1">
      <protection locked="0"/>
    </xf>
    <xf numFmtId="4" fontId="34" fillId="0" borderId="64" xfId="0" applyNumberFormat="1" applyFont="1" applyFill="1" applyBorder="1" applyAlignment="1" applyProtection="1">
      <protection locked="0"/>
    </xf>
    <xf numFmtId="0" fontId="34" fillId="0" borderId="0" xfId="0" applyNumberFormat="1" applyFont="1" applyFill="1" applyBorder="1" applyAlignment="1" applyProtection="1">
      <alignment horizontal="right"/>
      <protection locked="0"/>
    </xf>
    <xf numFmtId="4" fontId="27" fillId="0" borderId="30" xfId="0" applyNumberFormat="1" applyFont="1" applyFill="1" applyBorder="1" applyAlignment="1" applyProtection="1">
      <alignment horizontal="right" vertical="top"/>
    </xf>
    <xf numFmtId="0" fontId="34" fillId="0" borderId="112" xfId="0" applyNumberFormat="1" applyFont="1" applyFill="1" applyBorder="1" applyAlignment="1" applyProtection="1">
      <alignment horizontal="right"/>
      <protection locked="0"/>
    </xf>
    <xf numFmtId="172" fontId="34" fillId="0" borderId="112" xfId="0" applyNumberFormat="1" applyFont="1" applyFill="1" applyBorder="1" applyAlignment="1" applyProtection="1">
      <alignment horizontal="right"/>
      <protection locked="0"/>
    </xf>
    <xf numFmtId="170" fontId="34" fillId="0" borderId="112" xfId="0" applyNumberFormat="1" applyFont="1" applyFill="1" applyBorder="1" applyAlignment="1" applyProtection="1">
      <alignment horizontal="left"/>
      <protection locked="0"/>
    </xf>
    <xf numFmtId="0" fontId="34" fillId="0" borderId="72" xfId="0" applyNumberFormat="1" applyFont="1" applyFill="1" applyBorder="1" applyAlignment="1" applyProtection="1">
      <alignment horizontal="right"/>
      <protection locked="0"/>
    </xf>
    <xf numFmtId="0" fontId="5" fillId="4" borderId="137" xfId="0" applyFont="1" applyFill="1" applyBorder="1" applyAlignment="1" applyProtection="1">
      <alignment horizontal="center" vertical="center" wrapText="1"/>
    </xf>
    <xf numFmtId="0" fontId="5" fillId="4" borderId="99" xfId="0" applyFont="1" applyFill="1" applyBorder="1" applyAlignment="1" applyProtection="1">
      <alignment horizontal="center" vertical="center" wrapText="1"/>
    </xf>
    <xf numFmtId="0" fontId="5" fillId="4" borderId="138" xfId="0" applyFont="1" applyFill="1" applyBorder="1" applyAlignment="1" applyProtection="1">
      <alignment horizontal="center" vertical="center" wrapText="1"/>
    </xf>
    <xf numFmtId="0" fontId="5" fillId="0" borderId="139" xfId="0" applyFont="1" applyFill="1" applyBorder="1" applyAlignment="1" applyProtection="1">
      <alignment horizontal="center" vertical="center" wrapText="1"/>
    </xf>
    <xf numFmtId="4" fontId="34" fillId="0" borderId="131" xfId="0" applyNumberFormat="1" applyFont="1" applyFill="1" applyBorder="1" applyAlignment="1" applyProtection="1">
      <protection locked="0"/>
    </xf>
    <xf numFmtId="4" fontId="34" fillId="4" borderId="92" xfId="0" applyNumberFormat="1" applyFont="1" applyFill="1" applyBorder="1" applyAlignment="1" applyProtection="1">
      <protection locked="0"/>
    </xf>
    <xf numFmtId="4" fontId="34" fillId="4" borderId="2" xfId="0" applyNumberFormat="1" applyFont="1" applyFill="1" applyBorder="1" applyAlignment="1" applyProtection="1">
      <protection locked="0"/>
    </xf>
    <xf numFmtId="4" fontId="34" fillId="4" borderId="64" xfId="0" applyNumberFormat="1" applyFont="1" applyFill="1" applyBorder="1" applyAlignment="1" applyProtection="1">
      <protection locked="0"/>
    </xf>
    <xf numFmtId="0" fontId="48" fillId="9" borderId="75" xfId="0" applyNumberFormat="1" applyFont="1" applyFill="1" applyBorder="1" applyAlignment="1" applyProtection="1">
      <alignment vertical="top"/>
      <protection locked="0"/>
    </xf>
    <xf numFmtId="4" fontId="53" fillId="9" borderId="89" xfId="0" applyNumberFormat="1" applyFont="1" applyFill="1" applyBorder="1" applyAlignment="1" applyProtection="1">
      <alignment horizontal="left" vertical="top"/>
      <protection locked="0"/>
    </xf>
    <xf numFmtId="0" fontId="48" fillId="9" borderId="89" xfId="0" applyNumberFormat="1" applyFont="1" applyFill="1" applyBorder="1" applyAlignment="1" applyProtection="1">
      <alignment horizontal="center" vertical="top"/>
      <protection locked="0"/>
    </xf>
    <xf numFmtId="0" fontId="53" fillId="9" borderId="89" xfId="0" applyNumberFormat="1" applyFont="1" applyFill="1" applyBorder="1" applyAlignment="1" applyProtection="1">
      <alignment horizontal="right" vertical="top"/>
      <protection locked="0"/>
    </xf>
    <xf numFmtId="0" fontId="48" fillId="0" borderId="68" xfId="0" applyNumberFormat="1" applyFont="1" applyFill="1" applyBorder="1" applyAlignment="1" applyProtection="1">
      <alignment horizontal="center" vertical="top"/>
      <protection locked="0"/>
    </xf>
    <xf numFmtId="4" fontId="37" fillId="0" borderId="74" xfId="0" applyNumberFormat="1" applyFont="1" applyFill="1" applyBorder="1" applyAlignment="1" applyProtection="1">
      <alignment vertical="top"/>
      <protection locked="0"/>
    </xf>
    <xf numFmtId="170" fontId="53" fillId="0" borderId="2" xfId="0" applyNumberFormat="1" applyFont="1" applyFill="1" applyBorder="1" applyAlignment="1" applyProtection="1">
      <alignment horizontal="right" vertical="top"/>
      <protection locked="0"/>
    </xf>
    <xf numFmtId="0" fontId="53" fillId="0" borderId="69" xfId="0" applyNumberFormat="1" applyFont="1" applyFill="1" applyBorder="1" applyAlignment="1" applyProtection="1">
      <alignment horizontal="left" vertical="top"/>
      <protection locked="0"/>
    </xf>
    <xf numFmtId="170" fontId="48" fillId="0" borderId="69" xfId="0" applyNumberFormat="1" applyFont="1" applyFill="1" applyBorder="1" applyAlignment="1" applyProtection="1">
      <alignment horizontal="center" vertical="top"/>
      <protection locked="0"/>
    </xf>
    <xf numFmtId="4" fontId="37" fillId="0" borderId="70" xfId="0" applyNumberFormat="1" applyFont="1" applyFill="1" applyBorder="1" applyAlignment="1" applyProtection="1">
      <alignment vertical="top"/>
      <protection locked="0"/>
    </xf>
    <xf numFmtId="9" fontId="45" fillId="0" borderId="112" xfId="0" applyNumberFormat="1" applyFont="1" applyFill="1" applyBorder="1" applyAlignment="1" applyProtection="1">
      <alignment horizontal="right" vertical="top"/>
      <protection locked="0"/>
    </xf>
    <xf numFmtId="4" fontId="45" fillId="0" borderId="112" xfId="0" applyNumberFormat="1" applyFont="1" applyFill="1" applyBorder="1" applyAlignment="1" applyProtection="1">
      <alignment horizontal="right" vertical="top"/>
      <protection locked="0"/>
    </xf>
    <xf numFmtId="0" fontId="34" fillId="0" borderId="116" xfId="0" applyNumberFormat="1" applyFont="1" applyFill="1" applyBorder="1" applyAlignment="1" applyProtection="1">
      <alignment vertical="top"/>
      <protection locked="0"/>
    </xf>
    <xf numFmtId="172" fontId="45" fillId="0" borderId="112" xfId="0" applyNumberFormat="1" applyFont="1" applyFill="1" applyBorder="1" applyAlignment="1" applyProtection="1">
      <alignment horizontal="right" vertical="top"/>
      <protection locked="0"/>
    </xf>
    <xf numFmtId="3" fontId="45" fillId="0" borderId="112" xfId="0" applyNumberFormat="1" applyFont="1" applyFill="1" applyBorder="1" applyAlignment="1" applyProtection="1">
      <alignment horizontal="right" vertical="top"/>
      <protection locked="0"/>
    </xf>
    <xf numFmtId="0" fontId="3" fillId="0" borderId="116" xfId="0" applyNumberFormat="1" applyFont="1" applyFill="1" applyBorder="1" applyAlignment="1" applyProtection="1">
      <alignment vertical="top"/>
      <protection locked="0"/>
    </xf>
    <xf numFmtId="0" fontId="3" fillId="0" borderId="112" xfId="0" applyNumberFormat="1" applyFont="1" applyFill="1" applyBorder="1" applyAlignment="1" applyProtection="1">
      <alignment horizontal="right" vertical="top"/>
      <protection locked="0"/>
    </xf>
    <xf numFmtId="170" fontId="72" fillId="0" borderId="112" xfId="0" applyNumberFormat="1" applyFont="1" applyFill="1" applyBorder="1" applyAlignment="1" applyProtection="1">
      <alignment horizontal="center" vertical="top"/>
      <protection locked="0"/>
    </xf>
    <xf numFmtId="0" fontId="32" fillId="0" borderId="112" xfId="0" applyNumberFormat="1" applyFont="1" applyFill="1" applyBorder="1" applyAlignment="1" applyProtection="1">
      <alignment vertical="top"/>
      <protection locked="0"/>
    </xf>
    <xf numFmtId="0" fontId="72" fillId="0" borderId="112" xfId="0" applyNumberFormat="1" applyFont="1" applyFill="1" applyBorder="1" applyAlignment="1" applyProtection="1">
      <alignment horizontal="center" vertical="top"/>
      <protection locked="0"/>
    </xf>
    <xf numFmtId="4" fontId="33" fillId="0" borderId="0" xfId="0" applyNumberFormat="1" applyFont="1" applyFill="1" applyBorder="1" applyAlignment="1" applyProtection="1">
      <alignment vertical="top"/>
      <protection locked="0"/>
    </xf>
    <xf numFmtId="2" fontId="33" fillId="0" borderId="0" xfId="0" applyNumberFormat="1" applyFont="1" applyFill="1" applyBorder="1" applyAlignment="1" applyProtection="1">
      <alignment vertical="top"/>
      <protection locked="0"/>
    </xf>
    <xf numFmtId="0" fontId="53" fillId="0" borderId="0" xfId="0" applyNumberFormat="1" applyFont="1" applyFill="1" applyBorder="1" applyAlignment="1" applyProtection="1">
      <alignment horizontal="left" vertical="top"/>
      <protection locked="0"/>
    </xf>
    <xf numFmtId="170" fontId="48" fillId="0" borderId="0" xfId="0" applyNumberFormat="1" applyFont="1" applyFill="1" applyBorder="1" applyAlignment="1" applyProtection="1">
      <alignment horizontal="center" vertical="top"/>
      <protection locked="0"/>
    </xf>
    <xf numFmtId="0" fontId="79" fillId="0" borderId="0" xfId="0" applyFont="1" applyAlignment="1">
      <alignment vertical="top"/>
    </xf>
    <xf numFmtId="0" fontId="78" fillId="0" borderId="0" xfId="0" applyFont="1" applyAlignment="1">
      <alignment horizontal="left" vertical="top"/>
    </xf>
    <xf numFmtId="4" fontId="78" fillId="0" borderId="0" xfId="0" applyNumberFormat="1" applyFont="1" applyAlignment="1">
      <alignment vertical="top"/>
    </xf>
    <xf numFmtId="0" fontId="80" fillId="0" borderId="0" xfId="0" applyFont="1" applyAlignment="1">
      <alignment vertical="top"/>
    </xf>
    <xf numFmtId="0" fontId="78" fillId="0" borderId="1" xfId="0" applyFont="1" applyBorder="1" applyAlignment="1">
      <alignment horizontal="left" vertical="top"/>
    </xf>
    <xf numFmtId="4" fontId="78" fillId="0" borderId="1" xfId="0" applyNumberFormat="1" applyFont="1" applyBorder="1" applyAlignment="1">
      <alignment vertical="top"/>
    </xf>
    <xf numFmtId="4" fontId="79" fillId="0" borderId="0" xfId="0" applyNumberFormat="1" applyFont="1" applyAlignment="1">
      <alignment vertical="top"/>
    </xf>
    <xf numFmtId="0" fontId="10" fillId="4" borderId="13" xfId="0" applyFont="1" applyFill="1" applyBorder="1" applyAlignment="1" applyProtection="1">
      <alignment vertical="top" wrapText="1"/>
    </xf>
    <xf numFmtId="4" fontId="26" fillId="4" borderId="13" xfId="0" applyNumberFormat="1" applyFont="1" applyFill="1" applyBorder="1" applyAlignment="1">
      <alignment vertical="top"/>
    </xf>
    <xf numFmtId="4" fontId="44" fillId="4" borderId="13" xfId="0" applyNumberFormat="1" applyFont="1" applyFill="1" applyBorder="1" applyAlignment="1">
      <alignment vertical="top"/>
    </xf>
    <xf numFmtId="0" fontId="10" fillId="4" borderId="107" xfId="0" applyFont="1" applyFill="1" applyBorder="1" applyAlignment="1" applyProtection="1">
      <alignment vertical="top" wrapText="1"/>
    </xf>
    <xf numFmtId="4" fontId="26" fillId="4" borderId="107" xfId="0" applyNumberFormat="1" applyFont="1" applyFill="1" applyBorder="1" applyAlignment="1">
      <alignment vertical="top"/>
    </xf>
    <xf numFmtId="4" fontId="44" fillId="4" borderId="107" xfId="0" applyNumberFormat="1" applyFont="1" applyFill="1" applyBorder="1" applyAlignment="1">
      <alignment vertical="top"/>
    </xf>
    <xf numFmtId="0" fontId="1" fillId="4" borderId="0" xfId="0" applyFont="1" applyFill="1" applyAlignment="1">
      <alignment horizontal="center" vertical="top"/>
    </xf>
    <xf numFmtId="4" fontId="37" fillId="0" borderId="0" xfId="0" applyNumberFormat="1" applyFont="1" applyFill="1" applyBorder="1" applyAlignment="1" applyProtection="1">
      <protection locked="0"/>
    </xf>
    <xf numFmtId="3" fontId="28" fillId="0" borderId="0" xfId="5" applyNumberFormat="1" applyFont="1" applyFill="1" applyBorder="1" applyAlignment="1">
      <alignment horizontal="center" vertical="top"/>
    </xf>
    <xf numFmtId="4" fontId="27" fillId="0" borderId="0" xfId="0" applyNumberFormat="1" applyFont="1" applyFill="1" applyBorder="1" applyAlignment="1" applyProtection="1">
      <alignment horizontal="right" vertical="top"/>
    </xf>
    <xf numFmtId="9" fontId="27" fillId="0" borderId="0" xfId="0" applyNumberFormat="1" applyFont="1" applyFill="1" applyBorder="1" applyAlignment="1" applyProtection="1">
      <alignment horizontal="right" vertical="top"/>
    </xf>
    <xf numFmtId="4" fontId="11" fillId="0" borderId="0" xfId="0" applyNumberFormat="1" applyFont="1" applyFill="1" applyBorder="1"/>
    <xf numFmtId="4" fontId="34" fillId="0" borderId="0" xfId="0" applyNumberFormat="1" applyFont="1" applyFill="1" applyBorder="1" applyAlignment="1" applyProtection="1"/>
    <xf numFmtId="0" fontId="81" fillId="0" borderId="84" xfId="0" applyNumberFormat="1" applyFont="1" applyFill="1" applyBorder="1" applyAlignment="1" applyProtection="1">
      <alignment horizontal="left" vertical="top"/>
      <protection locked="0"/>
    </xf>
    <xf numFmtId="4" fontId="74" fillId="0" borderId="121" xfId="0" applyNumberFormat="1" applyFont="1" applyBorder="1" applyAlignment="1" applyProtection="1">
      <alignment horizontal="right" vertical="top"/>
    </xf>
    <xf numFmtId="4" fontId="74" fillId="4" borderId="13" xfId="0" applyNumberFormat="1" applyFont="1" applyFill="1" applyBorder="1" applyAlignment="1" applyProtection="1">
      <alignment horizontal="right" vertical="top"/>
    </xf>
    <xf numFmtId="4" fontId="74" fillId="4" borderId="9" xfId="0" applyNumberFormat="1" applyFont="1" applyFill="1" applyBorder="1" applyAlignment="1" applyProtection="1">
      <alignment horizontal="right" vertical="top"/>
    </xf>
    <xf numFmtId="4" fontId="18" fillId="0" borderId="0" xfId="0" applyNumberFormat="1" applyFont="1" applyAlignment="1">
      <alignment vertical="top"/>
    </xf>
    <xf numFmtId="0" fontId="82" fillId="0" borderId="0" xfId="0" applyFont="1" applyAlignment="1">
      <alignment horizontal="right" vertical="top"/>
    </xf>
    <xf numFmtId="4" fontId="83" fillId="0" borderId="0" xfId="0" applyNumberFormat="1" applyFont="1" applyAlignment="1">
      <alignment vertical="top"/>
    </xf>
    <xf numFmtId="4" fontId="44" fillId="12" borderId="0" xfId="0" applyNumberFormat="1" applyFont="1" applyFill="1" applyAlignment="1">
      <alignment horizontal="right" vertical="top"/>
    </xf>
    <xf numFmtId="4" fontId="48" fillId="0" borderId="1" xfId="0" applyNumberFormat="1" applyFont="1" applyFill="1" applyBorder="1" applyAlignment="1" applyProtection="1">
      <alignment horizontal="left" vertical="top"/>
      <protection locked="0"/>
    </xf>
    <xf numFmtId="0" fontId="48" fillId="9" borderId="1" xfId="0" applyNumberFormat="1" applyFont="1" applyFill="1" applyBorder="1" applyAlignment="1" applyProtection="1">
      <alignment horizontal="center" vertical="top"/>
      <protection locked="0"/>
    </xf>
    <xf numFmtId="0" fontId="48" fillId="0" borderId="73" xfId="0" applyNumberFormat="1" applyFont="1" applyFill="1" applyBorder="1" applyAlignment="1" applyProtection="1">
      <alignment horizontal="center" vertical="top"/>
      <protection locked="0"/>
    </xf>
    <xf numFmtId="4" fontId="48" fillId="0" borderId="52" xfId="0" applyNumberFormat="1" applyFont="1" applyFill="1" applyBorder="1" applyAlignment="1" applyProtection="1">
      <alignment horizontal="left" vertical="top"/>
      <protection locked="0"/>
    </xf>
    <xf numFmtId="4" fontId="34" fillId="0" borderId="112" xfId="0" applyNumberFormat="1" applyFont="1" applyFill="1" applyBorder="1" applyAlignment="1" applyProtection="1">
      <alignment vertical="top"/>
      <protection locked="0"/>
    </xf>
    <xf numFmtId="4" fontId="34" fillId="4" borderId="113" xfId="0" applyNumberFormat="1" applyFont="1" applyFill="1" applyBorder="1" applyAlignment="1" applyProtection="1">
      <alignment vertical="top"/>
      <protection locked="0"/>
    </xf>
    <xf numFmtId="4" fontId="34" fillId="0" borderId="113" xfId="0" applyNumberFormat="1" applyFont="1" applyFill="1" applyBorder="1" applyAlignment="1" applyProtection="1">
      <alignment vertical="top"/>
      <protection locked="0"/>
    </xf>
    <xf numFmtId="0" fontId="29" fillId="5" borderId="128" xfId="0" applyFont="1" applyFill="1" applyBorder="1" applyAlignment="1">
      <alignment vertical="top" wrapText="1"/>
    </xf>
    <xf numFmtId="4" fontId="74" fillId="0" borderId="8" xfId="0" applyNumberFormat="1" applyFont="1" applyBorder="1" applyAlignment="1" applyProtection="1">
      <alignment horizontal="right" vertical="top"/>
    </xf>
    <xf numFmtId="4" fontId="45" fillId="0" borderId="1" xfId="0" applyNumberFormat="1" applyFont="1" applyFill="1" applyBorder="1" applyAlignment="1" applyProtection="1">
      <alignment vertical="top"/>
      <protection locked="0"/>
    </xf>
    <xf numFmtId="4" fontId="34" fillId="0" borderId="112" xfId="0" applyNumberFormat="1" applyFont="1" applyFill="1" applyBorder="1" applyAlignment="1" applyProtection="1">
      <protection locked="0"/>
    </xf>
    <xf numFmtId="4" fontId="29" fillId="5" borderId="15" xfId="0" applyNumberFormat="1" applyFont="1" applyFill="1" applyBorder="1" applyAlignment="1">
      <alignment horizontal="right" vertical="top" wrapText="1"/>
    </xf>
    <xf numFmtId="4" fontId="29" fillId="5" borderId="58" xfId="0" applyNumberFormat="1" applyFont="1" applyFill="1" applyBorder="1" applyAlignment="1">
      <alignment horizontal="right" vertical="top" wrapText="1"/>
    </xf>
    <xf numFmtId="4" fontId="29" fillId="4" borderId="15" xfId="0" applyNumberFormat="1" applyFont="1" applyFill="1" applyBorder="1" applyAlignment="1">
      <alignment horizontal="right" vertical="top" wrapText="1"/>
    </xf>
    <xf numFmtId="4" fontId="29" fillId="4" borderId="58" xfId="0" applyNumberFormat="1" applyFont="1" applyFill="1" applyBorder="1" applyAlignment="1">
      <alignment horizontal="right" vertical="top" wrapText="1"/>
    </xf>
    <xf numFmtId="4" fontId="34" fillId="0" borderId="112" xfId="0" applyNumberFormat="1" applyFont="1" applyFill="1" applyBorder="1" applyAlignment="1" applyProtection="1">
      <alignment vertical="top"/>
      <protection locked="0"/>
    </xf>
    <xf numFmtId="4" fontId="34" fillId="4" borderId="113" xfId="0" applyNumberFormat="1" applyFont="1" applyFill="1" applyBorder="1" applyAlignment="1" applyProtection="1">
      <alignment vertical="top"/>
      <protection locked="0"/>
    </xf>
    <xf numFmtId="4" fontId="34" fillId="0" borderId="113" xfId="0" applyNumberFormat="1" applyFont="1" applyFill="1" applyBorder="1" applyAlignment="1" applyProtection="1">
      <alignment vertical="top"/>
      <protection locked="0"/>
    </xf>
    <xf numFmtId="0" fontId="29" fillId="5" borderId="128" xfId="0" applyFont="1" applyFill="1" applyBorder="1" applyAlignment="1">
      <alignment vertical="top" wrapText="1"/>
    </xf>
    <xf numFmtId="4" fontId="32" fillId="4" borderId="113" xfId="0" applyNumberFormat="1" applyFont="1" applyFill="1" applyBorder="1" applyAlignment="1" applyProtection="1">
      <alignment vertical="top"/>
      <protection locked="0"/>
    </xf>
    <xf numFmtId="4" fontId="32" fillId="0" borderId="112" xfId="0" applyNumberFormat="1" applyFont="1" applyFill="1" applyBorder="1" applyAlignment="1" applyProtection="1">
      <alignment vertical="top"/>
      <protection locked="0"/>
    </xf>
    <xf numFmtId="4" fontId="32" fillId="0" borderId="117" xfId="0" applyNumberFormat="1" applyFont="1" applyFill="1" applyBorder="1" applyAlignment="1" applyProtection="1">
      <alignment vertical="top"/>
      <protection locked="0"/>
    </xf>
    <xf numFmtId="4" fontId="32" fillId="0" borderId="113" xfId="0" applyNumberFormat="1" applyFont="1" applyFill="1" applyBorder="1" applyAlignment="1" applyProtection="1">
      <alignment vertical="top"/>
      <protection locked="0"/>
    </xf>
    <xf numFmtId="4" fontId="29" fillId="5" borderId="128" xfId="0" applyNumberFormat="1" applyFont="1" applyFill="1" applyBorder="1" applyAlignment="1">
      <alignment horizontal="right" vertical="top" wrapText="1"/>
    </xf>
    <xf numFmtId="4" fontId="29" fillId="5" borderId="134" xfId="0" applyNumberFormat="1" applyFont="1" applyFill="1" applyBorder="1" applyAlignment="1">
      <alignment horizontal="right" vertical="top" wrapText="1"/>
    </xf>
    <xf numFmtId="0" fontId="45" fillId="11" borderId="116" xfId="0" applyNumberFormat="1" applyFont="1" applyFill="1" applyBorder="1" applyAlignment="1" applyProtection="1">
      <alignment vertical="top"/>
      <protection locked="0"/>
    </xf>
    <xf numFmtId="0" fontId="45" fillId="11" borderId="112" xfId="0" applyNumberFormat="1" applyFont="1" applyFill="1" applyBorder="1" applyAlignment="1" applyProtection="1">
      <alignment horizontal="right" vertical="top"/>
      <protection locked="0"/>
    </xf>
    <xf numFmtId="170" fontId="46" fillId="11" borderId="112" xfId="0" applyNumberFormat="1" applyFont="1" applyFill="1" applyBorder="1" applyAlignment="1" applyProtection="1">
      <alignment horizontal="center" vertical="top"/>
      <protection locked="0"/>
    </xf>
    <xf numFmtId="0" fontId="34" fillId="11" borderId="112" xfId="0" applyNumberFormat="1" applyFont="1" applyFill="1" applyBorder="1" applyAlignment="1" applyProtection="1">
      <alignment vertical="top"/>
      <protection locked="0"/>
    </xf>
    <xf numFmtId="4" fontId="34" fillId="11" borderId="112" xfId="0" applyNumberFormat="1" applyFont="1" applyFill="1" applyBorder="1" applyAlignment="1" applyProtection="1">
      <alignment vertical="top"/>
      <protection locked="0"/>
    </xf>
    <xf numFmtId="4" fontId="34" fillId="11" borderId="117" xfId="0" applyNumberFormat="1" applyFont="1" applyFill="1" applyBorder="1" applyAlignment="1" applyProtection="1">
      <alignment vertical="top"/>
      <protection locked="0"/>
    </xf>
    <xf numFmtId="0" fontId="2" fillId="0" borderId="135" xfId="0" applyFont="1" applyBorder="1" applyAlignment="1">
      <alignment vertical="top" wrapText="1"/>
    </xf>
    <xf numFmtId="0" fontId="2" fillId="0" borderId="119" xfId="0" applyFont="1" applyBorder="1" applyAlignment="1">
      <alignment vertical="top" wrapText="1"/>
    </xf>
    <xf numFmtId="0" fontId="2" fillId="4" borderId="87" xfId="0" applyFont="1" applyFill="1" applyBorder="1" applyAlignment="1">
      <alignment vertical="top" wrapText="1"/>
    </xf>
    <xf numFmtId="0" fontId="2" fillId="4" borderId="119" xfId="0" applyFont="1" applyFill="1" applyBorder="1" applyAlignment="1">
      <alignment vertical="top" wrapText="1"/>
    </xf>
    <xf numFmtId="0" fontId="2" fillId="0" borderId="118" xfId="0" applyFont="1" applyBorder="1" applyAlignment="1">
      <alignment vertical="top" wrapText="1"/>
    </xf>
    <xf numFmtId="4" fontId="12" fillId="0" borderId="0" xfId="0" applyNumberFormat="1" applyFont="1" applyAlignment="1">
      <alignment vertical="top"/>
    </xf>
    <xf numFmtId="3" fontId="34" fillId="0" borderId="112" xfId="0" applyNumberFormat="1" applyFont="1" applyFill="1" applyBorder="1" applyAlignment="1" applyProtection="1">
      <alignment horizontal="left" vertical="top"/>
      <protection locked="0"/>
    </xf>
    <xf numFmtId="4" fontId="37" fillId="0" borderId="113" xfId="0" applyNumberFormat="1" applyFont="1" applyFill="1" applyBorder="1" applyAlignment="1" applyProtection="1">
      <alignment vertical="top"/>
      <protection locked="0"/>
    </xf>
    <xf numFmtId="4" fontId="37" fillId="4" borderId="113" xfId="0" applyNumberFormat="1" applyFont="1" applyFill="1" applyBorder="1" applyAlignment="1" applyProtection="1">
      <alignment vertical="top"/>
      <protection locked="0"/>
    </xf>
    <xf numFmtId="3" fontId="45" fillId="0" borderId="112" xfId="0" applyNumberFormat="1" applyFont="1" applyFill="1" applyBorder="1" applyAlignment="1" applyProtection="1">
      <alignment horizontal="left" vertical="top"/>
      <protection locked="0"/>
    </xf>
    <xf numFmtId="169" fontId="37" fillId="0" borderId="112" xfId="0" applyNumberFormat="1" applyFont="1" applyFill="1" applyBorder="1" applyAlignment="1" applyProtection="1">
      <alignment vertical="top"/>
      <protection locked="0"/>
    </xf>
    <xf numFmtId="0" fontId="34" fillId="0" borderId="110" xfId="0" applyNumberFormat="1" applyFont="1" applyFill="1" applyBorder="1" applyAlignment="1" applyProtection="1">
      <alignment vertical="top"/>
      <protection locked="0"/>
    </xf>
    <xf numFmtId="169" fontId="37" fillId="0" borderId="72" xfId="0" applyNumberFormat="1" applyFont="1" applyFill="1" applyBorder="1" applyAlignment="1" applyProtection="1">
      <alignment vertical="top"/>
      <protection locked="0"/>
    </xf>
    <xf numFmtId="3" fontId="45" fillId="0" borderId="72" xfId="0" applyNumberFormat="1" applyFont="1" applyFill="1" applyBorder="1" applyAlignment="1" applyProtection="1">
      <alignment horizontal="right" vertical="top"/>
      <protection locked="0"/>
    </xf>
    <xf numFmtId="0" fontId="2" fillId="0" borderId="136" xfId="0" applyFont="1" applyBorder="1" applyAlignment="1">
      <alignment vertical="top" wrapText="1"/>
    </xf>
    <xf numFmtId="4" fontId="33" fillId="0" borderId="78" xfId="0" applyNumberFormat="1" applyFont="1" applyFill="1" applyBorder="1" applyAlignment="1" applyProtection="1">
      <alignment horizontal="center" vertical="top"/>
      <protection locked="0"/>
    </xf>
    <xf numFmtId="4" fontId="33" fillId="4" borderId="78" xfId="0" applyNumberFormat="1" applyFont="1" applyFill="1" applyBorder="1" applyAlignment="1" applyProtection="1">
      <alignment horizontal="center" vertical="top"/>
      <protection locked="0"/>
    </xf>
    <xf numFmtId="4" fontId="37" fillId="0" borderId="80" xfId="0" applyNumberFormat="1" applyFont="1" applyFill="1" applyBorder="1" applyAlignment="1" applyProtection="1">
      <alignment vertical="top"/>
      <protection locked="0"/>
    </xf>
    <xf numFmtId="4" fontId="34" fillId="0" borderId="79" xfId="0" applyNumberFormat="1" applyFont="1" applyFill="1" applyBorder="1" applyAlignment="1" applyProtection="1">
      <alignment vertical="top"/>
      <protection locked="0"/>
    </xf>
    <xf numFmtId="4" fontId="37" fillId="0" borderId="93" xfId="0" applyNumberFormat="1" applyFont="1" applyFill="1" applyBorder="1" applyAlignment="1" applyProtection="1">
      <alignment vertical="top"/>
      <protection locked="0"/>
    </xf>
    <xf numFmtId="0" fontId="75" fillId="0" borderId="61" xfId="0" applyNumberFormat="1" applyFont="1" applyFill="1" applyBorder="1" applyAlignment="1" applyProtection="1">
      <alignment horizontal="center" vertical="top"/>
      <protection locked="0"/>
    </xf>
    <xf numFmtId="0" fontId="75" fillId="0" borderId="62" xfId="0" applyNumberFormat="1" applyFont="1" applyFill="1" applyBorder="1" applyAlignment="1" applyProtection="1">
      <alignment horizontal="center" vertical="top"/>
      <protection locked="0"/>
    </xf>
    <xf numFmtId="0" fontId="75" fillId="0" borderId="63" xfId="0" applyNumberFormat="1" applyFont="1" applyFill="1" applyBorder="1" applyAlignment="1" applyProtection="1">
      <alignment horizontal="center" vertical="top"/>
      <protection locked="0"/>
    </xf>
    <xf numFmtId="169" fontId="46" fillId="0" borderId="112" xfId="0" applyNumberFormat="1" applyFont="1" applyFill="1" applyBorder="1" applyAlignment="1" applyProtection="1">
      <alignment horizontal="center" vertical="top"/>
      <protection locked="0"/>
    </xf>
    <xf numFmtId="170" fontId="61" fillId="0" borderId="72" xfId="0" applyNumberFormat="1" applyFont="1" applyFill="1" applyBorder="1" applyAlignment="1" applyProtection="1">
      <alignment horizontal="center" vertical="top"/>
      <protection locked="0"/>
    </xf>
    <xf numFmtId="0" fontId="37" fillId="0" borderId="72" xfId="0" applyNumberFormat="1" applyFont="1" applyFill="1" applyBorder="1" applyAlignment="1" applyProtection="1">
      <alignment vertical="top"/>
      <protection locked="0"/>
    </xf>
    <xf numFmtId="4" fontId="37" fillId="0" borderId="72" xfId="0" applyNumberFormat="1" applyFont="1" applyFill="1" applyBorder="1" applyAlignment="1" applyProtection="1">
      <alignment vertical="top"/>
      <protection locked="0"/>
    </xf>
    <xf numFmtId="4" fontId="34" fillId="0" borderId="112" xfId="0" applyNumberFormat="1" applyFont="1" applyFill="1" applyBorder="1" applyAlignment="1" applyProtection="1">
      <alignment horizontal="left" vertical="top"/>
      <protection locked="0"/>
    </xf>
    <xf numFmtId="0" fontId="6" fillId="0" borderId="83" xfId="0" applyFont="1" applyFill="1" applyBorder="1" applyAlignment="1">
      <alignment vertical="top" wrapText="1"/>
    </xf>
    <xf numFmtId="4" fontId="6" fillId="0" borderId="83" xfId="0" applyNumberFormat="1" applyFont="1" applyFill="1" applyBorder="1" applyAlignment="1">
      <alignment horizontal="right" vertical="top" wrapText="1"/>
    </xf>
    <xf numFmtId="4" fontId="6" fillId="0" borderId="141" xfId="0" applyNumberFormat="1" applyFont="1" applyFill="1" applyBorder="1" applyAlignment="1">
      <alignment horizontal="right" vertical="top" wrapText="1"/>
    </xf>
    <xf numFmtId="0" fontId="39" fillId="0" borderId="140" xfId="0" applyFont="1" applyFill="1" applyBorder="1" applyAlignment="1">
      <alignment vertical="top" wrapText="1"/>
    </xf>
    <xf numFmtId="4" fontId="39" fillId="0" borderId="119" xfId="0" applyNumberFormat="1" applyFont="1" applyFill="1" applyBorder="1" applyAlignment="1">
      <alignment horizontal="right" vertical="top" wrapText="1"/>
    </xf>
    <xf numFmtId="4" fontId="39" fillId="0" borderId="102" xfId="0" applyNumberFormat="1" applyFont="1" applyFill="1" applyBorder="1" applyAlignment="1">
      <alignment horizontal="right" vertical="top" wrapText="1"/>
    </xf>
    <xf numFmtId="0" fontId="39" fillId="4" borderId="101" xfId="0" applyFont="1" applyFill="1" applyBorder="1" applyAlignment="1">
      <alignment vertical="top" wrapText="1"/>
    </xf>
    <xf numFmtId="4" fontId="39" fillId="4" borderId="119" xfId="0" applyNumberFormat="1" applyFont="1" applyFill="1" applyBorder="1" applyAlignment="1">
      <alignment horizontal="right" vertical="top" wrapText="1"/>
    </xf>
    <xf numFmtId="4" fontId="39" fillId="4" borderId="102" xfId="0" applyNumberFormat="1" applyFont="1" applyFill="1" applyBorder="1" applyAlignment="1">
      <alignment horizontal="right" vertical="top" wrapText="1"/>
    </xf>
    <xf numFmtId="0" fontId="39" fillId="0" borderId="83" xfId="0" applyFont="1" applyFill="1" applyBorder="1" applyAlignment="1">
      <alignment vertical="top" wrapText="1"/>
    </xf>
    <xf numFmtId="9" fontId="3" fillId="0" borderId="112" xfId="0" applyNumberFormat="1" applyFont="1" applyFill="1" applyBorder="1" applyAlignment="1" applyProtection="1">
      <alignment horizontal="right" vertical="top"/>
      <protection locked="0"/>
    </xf>
    <xf numFmtId="4" fontId="3" fillId="0" borderId="112" xfId="0" applyNumberFormat="1" applyFont="1" applyFill="1" applyBorder="1" applyAlignment="1" applyProtection="1">
      <alignment horizontal="right" vertical="top"/>
      <protection locked="0"/>
    </xf>
    <xf numFmtId="4" fontId="32" fillId="0" borderId="112" xfId="0" applyNumberFormat="1" applyFont="1" applyFill="1" applyBorder="1" applyAlignment="1" applyProtection="1">
      <alignment horizontal="left" vertical="top"/>
      <protection locked="0"/>
    </xf>
    <xf numFmtId="169" fontId="72" fillId="0" borderId="112" xfId="0" applyNumberFormat="1" applyFont="1" applyFill="1" applyBorder="1" applyAlignment="1" applyProtection="1">
      <alignment horizontal="center" vertical="top"/>
      <protection locked="0"/>
    </xf>
    <xf numFmtId="0" fontId="32" fillId="0" borderId="116" xfId="0" applyNumberFormat="1" applyFont="1" applyFill="1" applyBorder="1" applyAlignment="1" applyProtection="1">
      <alignment vertical="top"/>
      <protection locked="0"/>
    </xf>
    <xf numFmtId="172" fontId="3" fillId="0" borderId="112" xfId="0" applyNumberFormat="1" applyFont="1" applyFill="1" applyBorder="1" applyAlignment="1" applyProtection="1">
      <alignment horizontal="right" vertical="top"/>
      <protection locked="0"/>
    </xf>
    <xf numFmtId="3" fontId="32" fillId="0" borderId="112" xfId="0" applyNumberFormat="1" applyFont="1" applyFill="1" applyBorder="1" applyAlignment="1" applyProtection="1">
      <alignment horizontal="left" vertical="top"/>
      <protection locked="0"/>
    </xf>
    <xf numFmtId="4" fontId="31" fillId="0" borderId="113" xfId="0" applyNumberFormat="1" applyFont="1" applyFill="1" applyBorder="1" applyAlignment="1" applyProtection="1">
      <alignment vertical="top"/>
      <protection locked="0"/>
    </xf>
    <xf numFmtId="4" fontId="31" fillId="4" borderId="113" xfId="0" applyNumberFormat="1" applyFont="1" applyFill="1" applyBorder="1" applyAlignment="1" applyProtection="1">
      <alignment vertical="top"/>
      <protection locked="0"/>
    </xf>
    <xf numFmtId="3" fontId="3" fillId="0" borderId="112" xfId="0" applyNumberFormat="1" applyFont="1" applyFill="1" applyBorder="1" applyAlignment="1" applyProtection="1">
      <alignment horizontal="right" vertical="top"/>
      <protection locked="0"/>
    </xf>
    <xf numFmtId="3" fontId="3" fillId="0" borderId="112" xfId="0" applyNumberFormat="1" applyFont="1" applyFill="1" applyBorder="1" applyAlignment="1" applyProtection="1">
      <alignment horizontal="left" vertical="top"/>
      <protection locked="0"/>
    </xf>
    <xf numFmtId="169" fontId="31" fillId="0" borderId="112" xfId="0" applyNumberFormat="1" applyFont="1" applyFill="1" applyBorder="1" applyAlignment="1" applyProtection="1">
      <alignment vertical="top"/>
      <protection locked="0"/>
    </xf>
    <xf numFmtId="0" fontId="32" fillId="0" borderId="110" xfId="0" applyNumberFormat="1" applyFont="1" applyFill="1" applyBorder="1" applyAlignment="1" applyProtection="1">
      <alignment vertical="top"/>
      <protection locked="0"/>
    </xf>
    <xf numFmtId="0" fontId="3" fillId="0" borderId="72" xfId="0" applyNumberFormat="1" applyFont="1" applyFill="1" applyBorder="1" applyAlignment="1" applyProtection="1">
      <alignment horizontal="right" vertical="top"/>
      <protection locked="0"/>
    </xf>
    <xf numFmtId="169" fontId="31" fillId="0" borderId="72" xfId="0" applyNumberFormat="1" applyFont="1" applyFill="1" applyBorder="1" applyAlignment="1" applyProtection="1">
      <alignment vertical="top"/>
      <protection locked="0"/>
    </xf>
    <xf numFmtId="3" fontId="3" fillId="0" borderId="72" xfId="0" applyNumberFormat="1" applyFont="1" applyFill="1" applyBorder="1" applyAlignment="1" applyProtection="1">
      <alignment horizontal="right" vertical="top"/>
      <protection locked="0"/>
    </xf>
    <xf numFmtId="170" fontId="73" fillId="0" borderId="72" xfId="0" applyNumberFormat="1" applyFont="1" applyFill="1" applyBorder="1" applyAlignment="1" applyProtection="1">
      <alignment horizontal="center" vertical="top"/>
      <protection locked="0"/>
    </xf>
    <xf numFmtId="0" fontId="31" fillId="0" borderId="72" xfId="0" applyNumberFormat="1" applyFont="1" applyFill="1" applyBorder="1" applyAlignment="1" applyProtection="1">
      <alignment vertical="top"/>
      <protection locked="0"/>
    </xf>
    <xf numFmtId="4" fontId="31" fillId="0" borderId="72" xfId="0" applyNumberFormat="1" applyFont="1" applyFill="1" applyBorder="1" applyAlignment="1" applyProtection="1">
      <alignment vertical="top"/>
      <protection locked="0"/>
    </xf>
    <xf numFmtId="4" fontId="32" fillId="0" borderId="130" xfId="0" applyNumberFormat="1" applyFont="1" applyFill="1" applyBorder="1" applyAlignment="1" applyProtection="1">
      <alignment vertical="top"/>
      <protection locked="0"/>
    </xf>
    <xf numFmtId="4" fontId="32" fillId="0" borderId="2" xfId="0" applyNumberFormat="1" applyFont="1" applyFill="1" applyBorder="1" applyAlignment="1" applyProtection="1">
      <alignment vertical="top"/>
      <protection locked="0"/>
    </xf>
    <xf numFmtId="4" fontId="32" fillId="0" borderId="64" xfId="0" applyNumberFormat="1" applyFont="1" applyFill="1" applyBorder="1" applyAlignment="1" applyProtection="1">
      <alignment vertical="top"/>
      <protection locked="0"/>
    </xf>
    <xf numFmtId="0" fontId="47" fillId="0" borderId="4" xfId="0" applyNumberFormat="1" applyFont="1" applyFill="1" applyBorder="1" applyAlignment="1" applyProtection="1">
      <alignment horizontal="center" vertical="top"/>
      <protection locked="0"/>
    </xf>
    <xf numFmtId="0" fontId="48" fillId="0" borderId="1" xfId="0" applyNumberFormat="1" applyFont="1" applyFill="1" applyBorder="1" applyAlignment="1" applyProtection="1">
      <alignment horizontal="center" vertical="top"/>
      <protection locked="0"/>
    </xf>
    <xf numFmtId="0" fontId="48" fillId="0" borderId="52" xfId="0" applyNumberFormat="1" applyFont="1" applyFill="1" applyBorder="1" applyAlignment="1" applyProtection="1">
      <alignment horizontal="center" vertical="top"/>
      <protection locked="0"/>
    </xf>
    <xf numFmtId="0" fontId="14" fillId="0" borderId="0" xfId="0" applyFont="1" applyAlignment="1">
      <alignment vertical="top"/>
    </xf>
    <xf numFmtId="4" fontId="34" fillId="0" borderId="104" xfId="0" applyNumberFormat="1" applyFont="1" applyFill="1" applyBorder="1" applyAlignment="1" applyProtection="1">
      <alignment vertical="top"/>
      <protection locked="0"/>
    </xf>
    <xf numFmtId="0" fontId="53" fillId="0" borderId="64" xfId="0" applyNumberFormat="1" applyFont="1" applyFill="1" applyBorder="1" applyAlignment="1" applyProtection="1">
      <alignment horizontal="left" vertical="top"/>
      <protection locked="0"/>
    </xf>
    <xf numFmtId="0" fontId="53" fillId="0" borderId="53" xfId="0" applyNumberFormat="1" applyFont="1" applyFill="1" applyBorder="1" applyAlignment="1" applyProtection="1">
      <alignment horizontal="left" vertical="top"/>
      <protection locked="0"/>
    </xf>
    <xf numFmtId="0" fontId="34" fillId="0" borderId="66" xfId="0" applyNumberFormat="1" applyFont="1" applyFill="1" applyBorder="1" applyAlignment="1" applyProtection="1">
      <alignment vertical="top"/>
      <protection locked="0"/>
    </xf>
    <xf numFmtId="0" fontId="1" fillId="0" borderId="84" xfId="0" applyFont="1" applyBorder="1" applyAlignment="1">
      <alignment horizontal="center" vertical="top"/>
    </xf>
    <xf numFmtId="0" fontId="20" fillId="0" borderId="84" xfId="0" applyFont="1" applyBorder="1" applyAlignment="1">
      <alignment horizontal="left" vertical="top"/>
    </xf>
    <xf numFmtId="4" fontId="20" fillId="0" borderId="84" xfId="0" applyNumberFormat="1" applyFont="1" applyBorder="1" applyAlignment="1">
      <alignment vertical="top"/>
    </xf>
    <xf numFmtId="4" fontId="44" fillId="12" borderId="84" xfId="0" applyNumberFormat="1" applyFont="1" applyFill="1" applyBorder="1" applyAlignment="1">
      <alignment vertical="top"/>
    </xf>
    <xf numFmtId="0" fontId="48" fillId="9" borderId="68" xfId="0" applyNumberFormat="1" applyFont="1" applyFill="1" applyBorder="1" applyAlignment="1" applyProtection="1">
      <alignment horizontal="center" vertical="top"/>
      <protection locked="0"/>
    </xf>
    <xf numFmtId="4" fontId="34" fillId="0" borderId="99" xfId="0" applyNumberFormat="1" applyFont="1" applyFill="1" applyBorder="1" applyAlignment="1" applyProtection="1">
      <protection locked="0"/>
    </xf>
    <xf numFmtId="0" fontId="48" fillId="9" borderId="4" xfId="0" applyNumberFormat="1" applyFont="1" applyFill="1" applyBorder="1" applyAlignment="1" applyProtection="1">
      <alignment vertical="top"/>
      <protection locked="0"/>
    </xf>
    <xf numFmtId="4" fontId="53" fillId="9" borderId="1" xfId="0" applyNumberFormat="1" applyFont="1" applyFill="1" applyBorder="1" applyAlignment="1" applyProtection="1">
      <alignment horizontal="left" vertical="top"/>
      <protection locked="0"/>
    </xf>
    <xf numFmtId="0" fontId="53" fillId="9" borderId="1" xfId="0" applyNumberFormat="1" applyFont="1" applyFill="1" applyBorder="1" applyAlignment="1" applyProtection="1">
      <alignment horizontal="right" vertical="top"/>
      <protection locked="0"/>
    </xf>
    <xf numFmtId="0" fontId="48" fillId="9" borderId="73" xfId="0" applyNumberFormat="1" applyFont="1" applyFill="1" applyBorder="1" applyAlignment="1" applyProtection="1">
      <alignment horizontal="center" vertical="top"/>
      <protection locked="0"/>
    </xf>
    <xf numFmtId="0" fontId="45" fillId="0" borderId="112" xfId="0" applyNumberFormat="1" applyFont="1" applyFill="1" applyBorder="1" applyAlignment="1" applyProtection="1">
      <protection locked="0"/>
    </xf>
    <xf numFmtId="0" fontId="33" fillId="0" borderId="39" xfId="0" applyNumberFormat="1" applyFont="1" applyFill="1" applyBorder="1" applyAlignment="1" applyProtection="1">
      <alignment horizontal="center" vertical="top"/>
      <protection locked="0"/>
    </xf>
    <xf numFmtId="0" fontId="48" fillId="0" borderId="79" xfId="0" applyNumberFormat="1" applyFont="1" applyFill="1" applyBorder="1" applyAlignment="1" applyProtection="1">
      <alignment horizontal="center" vertical="top"/>
      <protection locked="0"/>
    </xf>
    <xf numFmtId="4" fontId="59" fillId="0" borderId="74" xfId="0" applyNumberFormat="1" applyFont="1" applyFill="1" applyBorder="1" applyAlignment="1" applyProtection="1">
      <alignment vertical="top"/>
      <protection locked="0"/>
    </xf>
    <xf numFmtId="4" fontId="59" fillId="0" borderId="66" xfId="0" applyNumberFormat="1" applyFont="1" applyFill="1" applyBorder="1" applyAlignment="1" applyProtection="1">
      <alignment vertical="top"/>
      <protection locked="0"/>
    </xf>
    <xf numFmtId="0" fontId="33" fillId="0" borderId="90" xfId="0" applyNumberFormat="1" applyFont="1" applyFill="1" applyBorder="1" applyAlignment="1" applyProtection="1">
      <alignment horizontal="center" vertical="top"/>
      <protection locked="0"/>
    </xf>
    <xf numFmtId="0" fontId="59" fillId="0" borderId="67" xfId="0" applyNumberFormat="1" applyFont="1" applyFill="1" applyBorder="1" applyAlignment="1" applyProtection="1">
      <alignment vertical="top"/>
      <protection locked="0"/>
    </xf>
    <xf numFmtId="0" fontId="37" fillId="0" borderId="66" xfId="0" applyNumberFormat="1" applyFont="1" applyFill="1" applyBorder="1" applyAlignment="1" applyProtection="1">
      <alignment horizontal="center" vertical="top"/>
      <protection locked="0"/>
    </xf>
    <xf numFmtId="0" fontId="34" fillId="0" borderId="65" xfId="0" applyNumberFormat="1" applyFont="1" applyFill="1" applyBorder="1" applyAlignment="1" applyProtection="1">
      <alignment horizontal="center" vertical="top"/>
      <protection locked="0"/>
    </xf>
    <xf numFmtId="0" fontId="49" fillId="0" borderId="66" xfId="0" applyNumberFormat="1" applyFont="1" applyFill="1" applyBorder="1" applyAlignment="1" applyProtection="1">
      <alignment horizontal="center" vertical="top"/>
      <protection locked="0"/>
    </xf>
    <xf numFmtId="0" fontId="45" fillId="0" borderId="65" xfId="0" applyNumberFormat="1" applyFont="1" applyFill="1" applyBorder="1" applyAlignment="1" applyProtection="1">
      <alignment vertical="top"/>
      <protection locked="0"/>
    </xf>
    <xf numFmtId="0" fontId="49" fillId="0" borderId="80" xfId="0" applyNumberFormat="1" applyFont="1" applyFill="1" applyBorder="1" applyAlignment="1" applyProtection="1">
      <alignment horizontal="center" vertical="top"/>
      <protection locked="0"/>
    </xf>
    <xf numFmtId="0" fontId="45" fillId="0" borderId="80" xfId="0" applyNumberFormat="1" applyFont="1" applyFill="1" applyBorder="1" applyAlignment="1" applyProtection="1">
      <alignment vertical="top"/>
      <protection locked="0"/>
    </xf>
    <xf numFmtId="0" fontId="45" fillId="0" borderId="79" xfId="0" applyNumberFormat="1" applyFont="1" applyFill="1" applyBorder="1" applyAlignment="1" applyProtection="1">
      <alignment vertical="top"/>
      <protection locked="0"/>
    </xf>
    <xf numFmtId="0" fontId="34" fillId="0" borderId="53" xfId="0" applyNumberFormat="1" applyFont="1" applyFill="1" applyBorder="1" applyAlignment="1" applyProtection="1">
      <alignment vertical="top"/>
      <protection locked="0"/>
    </xf>
    <xf numFmtId="0" fontId="48" fillId="0" borderId="64" xfId="0" applyNumberFormat="1" applyFont="1" applyFill="1" applyBorder="1" applyAlignment="1" applyProtection="1">
      <alignment horizontal="left" vertical="top"/>
      <protection locked="0"/>
    </xf>
    <xf numFmtId="0" fontId="34" fillId="0" borderId="64" xfId="0" applyNumberFormat="1" applyFont="1" applyFill="1" applyBorder="1" applyAlignment="1" applyProtection="1">
      <alignment vertical="top"/>
      <protection locked="0"/>
    </xf>
    <xf numFmtId="0" fontId="60" fillId="0" borderId="65" xfId="0" applyNumberFormat="1" applyFont="1" applyFill="1" applyBorder="1" applyAlignment="1" applyProtection="1">
      <alignment horizontal="center" vertical="top"/>
      <protection locked="0"/>
    </xf>
    <xf numFmtId="0" fontId="49" fillId="0" borderId="69" xfId="0" applyNumberFormat="1" applyFont="1" applyFill="1" applyBorder="1" applyAlignment="1" applyProtection="1">
      <alignment horizontal="left" vertical="top"/>
      <protection locked="0"/>
    </xf>
    <xf numFmtId="4" fontId="45" fillId="0" borderId="69" xfId="0" applyNumberFormat="1" applyFont="1" applyFill="1" applyBorder="1" applyAlignment="1" applyProtection="1">
      <alignment vertical="top"/>
      <protection locked="0"/>
    </xf>
    <xf numFmtId="0" fontId="52" fillId="0" borderId="60" xfId="0" applyNumberFormat="1" applyFont="1" applyFill="1" applyBorder="1" applyAlignment="1" applyProtection="1">
      <alignment horizontal="right" vertical="top"/>
      <protection locked="0"/>
    </xf>
    <xf numFmtId="0" fontId="50" fillId="0" borderId="69" xfId="0" applyNumberFormat="1" applyFont="1" applyFill="1" applyBorder="1" applyAlignment="1" applyProtection="1">
      <alignment horizontal="left" vertical="top"/>
      <protection locked="0"/>
    </xf>
    <xf numFmtId="0" fontId="50" fillId="0" borderId="69" xfId="0" applyNumberFormat="1" applyFont="1" applyFill="1" applyBorder="1" applyAlignment="1" applyProtection="1">
      <alignment horizontal="right" vertical="top"/>
      <protection locked="0"/>
    </xf>
    <xf numFmtId="0" fontId="53" fillId="0" borderId="52" xfId="0" applyNumberFormat="1" applyFont="1" applyFill="1" applyBorder="1" applyAlignment="1" applyProtection="1">
      <alignment horizontal="left" vertical="top"/>
      <protection locked="0"/>
    </xf>
    <xf numFmtId="0" fontId="53" fillId="0" borderId="52" xfId="0" applyNumberFormat="1" applyFont="1" applyFill="1" applyBorder="1" applyAlignment="1" applyProtection="1">
      <alignment horizontal="right" vertical="top"/>
      <protection locked="0"/>
    </xf>
    <xf numFmtId="0" fontId="48" fillId="0" borderId="52" xfId="0" applyNumberFormat="1" applyFont="1" applyFill="1" applyBorder="1" applyAlignment="1" applyProtection="1">
      <alignment horizontal="right" vertical="top"/>
      <protection locked="0"/>
    </xf>
    <xf numFmtId="170" fontId="48" fillId="0" borderId="52" xfId="0" applyNumberFormat="1" applyFont="1" applyFill="1" applyBorder="1" applyAlignment="1" applyProtection="1">
      <alignment horizontal="right" vertical="top"/>
      <protection locked="0"/>
    </xf>
    <xf numFmtId="4" fontId="34" fillId="0" borderId="70" xfId="0" applyNumberFormat="1" applyFont="1" applyFill="1" applyBorder="1" applyAlignment="1" applyProtection="1">
      <alignment vertical="top"/>
      <protection locked="0"/>
    </xf>
    <xf numFmtId="4" fontId="34" fillId="0" borderId="69" xfId="0" applyNumberFormat="1" applyFont="1" applyFill="1" applyBorder="1" applyAlignment="1" applyProtection="1">
      <alignment vertical="top"/>
      <protection locked="0"/>
    </xf>
    <xf numFmtId="0" fontId="50" fillId="0" borderId="72" xfId="0" applyNumberFormat="1" applyFont="1" applyFill="1" applyBorder="1" applyAlignment="1" applyProtection="1">
      <alignment horizontal="left" vertical="top"/>
      <protection locked="0"/>
    </xf>
    <xf numFmtId="0" fontId="50" fillId="0" borderId="72" xfId="0" applyNumberFormat="1" applyFont="1" applyFill="1" applyBorder="1" applyAlignment="1" applyProtection="1">
      <alignment horizontal="right" vertical="top"/>
      <protection locked="0"/>
    </xf>
    <xf numFmtId="0" fontId="49" fillId="0" borderId="72" xfId="0" applyNumberFormat="1" applyFont="1" applyFill="1" applyBorder="1" applyAlignment="1" applyProtection="1">
      <alignment horizontal="center" vertical="top"/>
      <protection locked="0"/>
    </xf>
    <xf numFmtId="4" fontId="45" fillId="0" borderId="72" xfId="0" applyNumberFormat="1" applyFont="1" applyFill="1" applyBorder="1" applyAlignment="1" applyProtection="1">
      <alignment vertical="top"/>
      <protection locked="0"/>
    </xf>
    <xf numFmtId="0" fontId="47" fillId="0" borderId="53" xfId="0" applyNumberFormat="1" applyFont="1" applyFill="1" applyBorder="1" applyAlignment="1" applyProtection="1">
      <alignment horizontal="center" vertical="top"/>
      <protection locked="0"/>
    </xf>
    <xf numFmtId="4" fontId="48" fillId="0" borderId="2" xfId="0" applyNumberFormat="1" applyFont="1" applyFill="1" applyBorder="1" applyAlignment="1" applyProtection="1">
      <alignment horizontal="left" vertical="top"/>
      <protection locked="0"/>
    </xf>
    <xf numFmtId="0" fontId="47" fillId="0" borderId="64" xfId="0" applyNumberFormat="1" applyFont="1" applyFill="1" applyBorder="1" applyAlignment="1" applyProtection="1">
      <alignment horizontal="center" vertical="top"/>
      <protection locked="0"/>
    </xf>
    <xf numFmtId="0" fontId="47" fillId="0" borderId="90" xfId="0" applyNumberFormat="1" applyFont="1" applyFill="1" applyBorder="1" applyAlignment="1" applyProtection="1">
      <alignment horizontal="center" vertical="top"/>
      <protection locked="0"/>
    </xf>
    <xf numFmtId="4" fontId="48" fillId="0" borderId="84" xfId="0" applyNumberFormat="1" applyFont="1" applyFill="1" applyBorder="1" applyAlignment="1" applyProtection="1">
      <alignment horizontal="left" vertical="top"/>
      <protection locked="0"/>
    </xf>
    <xf numFmtId="0" fontId="48" fillId="0" borderId="84" xfId="0" applyNumberFormat="1" applyFont="1" applyFill="1" applyBorder="1" applyAlignment="1" applyProtection="1">
      <alignment horizontal="center" vertical="top"/>
      <protection locked="0"/>
    </xf>
    <xf numFmtId="0" fontId="45" fillId="0" borderId="64" xfId="0" applyNumberFormat="1" applyFont="1" applyFill="1" applyBorder="1" applyAlignment="1" applyProtection="1">
      <alignment vertical="top"/>
      <protection locked="0"/>
    </xf>
    <xf numFmtId="0" fontId="53" fillId="0" borderId="79" xfId="0" applyNumberFormat="1" applyFont="1" applyFill="1" applyBorder="1" applyAlignment="1" applyProtection="1">
      <alignment horizontal="center" vertical="top"/>
      <protection locked="0"/>
    </xf>
    <xf numFmtId="4" fontId="34" fillId="0" borderId="94" xfId="0" applyNumberFormat="1" applyFont="1" applyFill="1" applyBorder="1" applyAlignment="1" applyProtection="1">
      <alignment vertical="top"/>
      <protection locked="0"/>
    </xf>
    <xf numFmtId="0" fontId="53" fillId="0" borderId="77" xfId="0" applyNumberFormat="1" applyFont="1" applyFill="1" applyBorder="1" applyAlignment="1" applyProtection="1">
      <alignment horizontal="center" vertical="top"/>
      <protection locked="0"/>
    </xf>
    <xf numFmtId="4" fontId="26" fillId="4" borderId="13" xfId="0" applyNumberFormat="1" applyFont="1" applyFill="1" applyBorder="1" applyAlignment="1">
      <alignment horizontal="right" vertical="top"/>
    </xf>
    <xf numFmtId="4" fontId="44" fillId="4" borderId="13" xfId="0" applyNumberFormat="1" applyFont="1" applyFill="1" applyBorder="1" applyAlignment="1">
      <alignment horizontal="right" vertical="top"/>
    </xf>
    <xf numFmtId="4" fontId="27" fillId="4" borderId="0" xfId="0" applyNumberFormat="1" applyFont="1" applyFill="1" applyBorder="1" applyAlignment="1" applyProtection="1">
      <alignment horizontal="right" vertical="top"/>
    </xf>
    <xf numFmtId="4" fontId="85" fillId="0" borderId="0" xfId="0" applyNumberFormat="1" applyFont="1" applyAlignment="1">
      <alignment vertical="top"/>
    </xf>
    <xf numFmtId="0" fontId="88" fillId="0" borderId="0" xfId="0" applyFont="1"/>
    <xf numFmtId="0" fontId="53" fillId="0" borderId="84" xfId="0" applyNumberFormat="1" applyFont="1" applyFill="1" applyBorder="1" applyAlignment="1" applyProtection="1">
      <alignment horizontal="left" vertical="top" wrapText="1"/>
      <protection locked="0"/>
    </xf>
    <xf numFmtId="4" fontId="34" fillId="0" borderId="112" xfId="0" applyNumberFormat="1" applyFont="1" applyFill="1" applyBorder="1" applyAlignment="1" applyProtection="1">
      <protection locked="0"/>
    </xf>
    <xf numFmtId="0" fontId="21" fillId="0" borderId="112" xfId="0" applyNumberFormat="1" applyFont="1" applyFill="1" applyBorder="1" applyAlignment="1">
      <alignment horizontal="center"/>
    </xf>
    <xf numFmtId="3" fontId="34" fillId="0" borderId="112" xfId="0" applyNumberFormat="1" applyFont="1" applyFill="1" applyBorder="1" applyAlignment="1" applyProtection="1">
      <alignment horizontal="right"/>
      <protection locked="0"/>
    </xf>
    <xf numFmtId="0" fontId="47" fillId="8" borderId="62" xfId="0" applyNumberFormat="1" applyFont="1" applyFill="1" applyBorder="1" applyAlignment="1" applyProtection="1">
      <alignment horizontal="center"/>
      <protection locked="0"/>
    </xf>
    <xf numFmtId="0" fontId="5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3" fillId="0" borderId="52" xfId="0" applyNumberFormat="1" applyFont="1" applyFill="1" applyBorder="1" applyAlignment="1" applyProtection="1">
      <alignment horizontal="center" vertical="center" wrapText="1"/>
      <protection locked="0"/>
    </xf>
    <xf numFmtId="0" fontId="53" fillId="0" borderId="84" xfId="0" applyNumberFormat="1" applyFont="1" applyFill="1" applyBorder="1" applyAlignment="1" applyProtection="1">
      <alignment horizontal="center" vertical="center" wrapText="1"/>
      <protection locked="0"/>
    </xf>
    <xf numFmtId="0" fontId="53" fillId="0" borderId="67" xfId="0" applyNumberFormat="1" applyFont="1" applyFill="1" applyBorder="1" applyAlignment="1" applyProtection="1">
      <alignment horizontal="center" vertical="center" wrapText="1"/>
      <protection locked="0"/>
    </xf>
    <xf numFmtId="0" fontId="53" fillId="0" borderId="66" xfId="0" applyNumberFormat="1" applyFont="1" applyFill="1" applyBorder="1" applyAlignment="1" applyProtection="1">
      <alignment horizontal="center" vertical="center" wrapText="1"/>
      <protection locked="0"/>
    </xf>
    <xf numFmtId="170" fontId="48" fillId="0" borderId="70" xfId="0" applyNumberFormat="1" applyFont="1" applyFill="1" applyBorder="1" applyAlignment="1" applyProtection="1">
      <alignment horizontal="center" vertical="top"/>
      <protection locked="0"/>
    </xf>
    <xf numFmtId="0" fontId="53" fillId="0" borderId="74" xfId="0" applyNumberFormat="1" applyFont="1" applyFill="1" applyBorder="1" applyAlignment="1" applyProtection="1">
      <alignment horizontal="center" vertical="center" wrapText="1"/>
      <protection locked="0"/>
    </xf>
    <xf numFmtId="0" fontId="53" fillId="0" borderId="93" xfId="0" applyNumberFormat="1" applyFont="1" applyFill="1" applyBorder="1" applyAlignment="1" applyProtection="1">
      <alignment horizontal="center" vertical="center" wrapText="1"/>
      <protection locked="0"/>
    </xf>
    <xf numFmtId="0" fontId="52" fillId="0" borderId="72" xfId="0" applyNumberFormat="1" applyFont="1" applyFill="1" applyBorder="1" applyAlignment="1" applyProtection="1">
      <alignment vertical="top"/>
      <protection locked="0"/>
    </xf>
    <xf numFmtId="170" fontId="53" fillId="0" borderId="0" xfId="0" applyNumberFormat="1" applyFont="1" applyFill="1" applyBorder="1" applyAlignment="1" applyProtection="1">
      <alignment horizontal="left" vertical="top"/>
      <protection locked="0"/>
    </xf>
    <xf numFmtId="0" fontId="53" fillId="0" borderId="0" xfId="0" applyNumberFormat="1" applyFont="1" applyFill="1" applyBorder="1" applyAlignment="1" applyProtection="1">
      <alignment horizontal="center" vertical="top"/>
      <protection locked="0"/>
    </xf>
    <xf numFmtId="0" fontId="52" fillId="8" borderId="59" xfId="0" applyNumberFormat="1" applyFont="1" applyFill="1" applyBorder="1" applyAlignment="1" applyProtection="1">
      <alignment vertical="top"/>
      <protection locked="0"/>
    </xf>
    <xf numFmtId="0" fontId="52" fillId="8" borderId="60" xfId="0" applyNumberFormat="1" applyFont="1" applyFill="1" applyBorder="1" applyAlignment="1" applyProtection="1">
      <alignment horizontal="center" vertical="top"/>
      <protection locked="0"/>
    </xf>
    <xf numFmtId="0" fontId="52" fillId="8" borderId="62" xfId="0" applyNumberFormat="1" applyFont="1" applyFill="1" applyBorder="1" applyAlignment="1" applyProtection="1">
      <alignment horizontal="center"/>
      <protection locked="0"/>
    </xf>
    <xf numFmtId="0" fontId="52" fillId="0" borderId="61" xfId="0" applyNumberFormat="1" applyFont="1" applyFill="1" applyBorder="1" applyAlignment="1" applyProtection="1">
      <alignment horizontal="center" vertical="top"/>
      <protection locked="0"/>
    </xf>
    <xf numFmtId="0" fontId="53" fillId="9" borderId="75" xfId="0" applyNumberFormat="1" applyFont="1" applyFill="1" applyBorder="1" applyAlignment="1" applyProtection="1">
      <alignment vertical="top"/>
      <protection locked="0"/>
    </xf>
    <xf numFmtId="0" fontId="53" fillId="9" borderId="89" xfId="0" applyNumberFormat="1" applyFont="1" applyFill="1" applyBorder="1" applyAlignment="1" applyProtection="1">
      <alignment horizontal="center" vertical="top"/>
      <protection locked="0"/>
    </xf>
    <xf numFmtId="0" fontId="53" fillId="9" borderId="67" xfId="0" applyNumberFormat="1" applyFont="1" applyFill="1" applyBorder="1" applyAlignment="1" applyProtection="1">
      <alignment horizontal="center" vertical="center"/>
      <protection locked="0"/>
    </xf>
    <xf numFmtId="0" fontId="53" fillId="0" borderId="68" xfId="0" applyNumberFormat="1" applyFont="1" applyFill="1" applyBorder="1" applyAlignment="1" applyProtection="1">
      <alignment horizontal="center" vertical="top"/>
      <protection locked="0"/>
    </xf>
    <xf numFmtId="0" fontId="53" fillId="9" borderId="64" xfId="0" applyNumberFormat="1" applyFont="1" applyFill="1" applyBorder="1" applyAlignment="1" applyProtection="1">
      <alignment vertical="top"/>
      <protection locked="0"/>
    </xf>
    <xf numFmtId="4" fontId="53" fillId="9" borderId="2" xfId="0" applyNumberFormat="1" applyFont="1" applyFill="1" applyBorder="1" applyAlignment="1" applyProtection="1">
      <alignment horizontal="left" vertical="top"/>
      <protection locked="0"/>
    </xf>
    <xf numFmtId="0" fontId="53" fillId="9" borderId="2" xfId="0" applyNumberFormat="1" applyFont="1" applyFill="1" applyBorder="1" applyAlignment="1" applyProtection="1">
      <alignment horizontal="center" vertical="top"/>
      <protection locked="0"/>
    </xf>
    <xf numFmtId="0" fontId="53" fillId="9" borderId="2" xfId="0" applyNumberFormat="1" applyFont="1" applyFill="1" applyBorder="1" applyAlignment="1" applyProtection="1">
      <alignment horizontal="right" vertical="top"/>
      <protection locked="0"/>
    </xf>
    <xf numFmtId="0" fontId="53" fillId="9" borderId="66" xfId="0" applyNumberFormat="1" applyFont="1" applyFill="1" applyBorder="1" applyAlignment="1" applyProtection="1">
      <alignment horizontal="center" vertical="center"/>
      <protection locked="0"/>
    </xf>
    <xf numFmtId="4" fontId="34" fillId="0" borderId="142" xfId="0" applyNumberFormat="1" applyFont="1" applyFill="1" applyBorder="1" applyAlignment="1" applyProtection="1">
      <alignment vertical="top"/>
      <protection locked="0"/>
    </xf>
    <xf numFmtId="0" fontId="53" fillId="0" borderId="64" xfId="0" applyNumberFormat="1" applyFont="1" applyFill="1" applyBorder="1" applyAlignment="1" applyProtection="1">
      <alignment vertical="top"/>
      <protection locked="0"/>
    </xf>
    <xf numFmtId="0" fontId="71" fillId="0" borderId="2" xfId="0" applyFont="1" applyBorder="1" applyAlignment="1">
      <alignment horizontal="center" vertical="center" wrapText="1"/>
    </xf>
    <xf numFmtId="170" fontId="53" fillId="0" borderId="52" xfId="0" applyNumberFormat="1" applyFont="1" applyFill="1" applyBorder="1" applyAlignment="1" applyProtection="1">
      <alignment horizontal="center" vertical="top"/>
      <protection locked="0"/>
    </xf>
    <xf numFmtId="170" fontId="53" fillId="0" borderId="52" xfId="0" applyNumberFormat="1" applyFont="1" applyFill="1" applyBorder="1" applyAlignment="1" applyProtection="1">
      <alignment horizontal="left" vertical="top"/>
      <protection locked="0"/>
    </xf>
    <xf numFmtId="170" fontId="53" fillId="0" borderId="66" xfId="0" applyNumberFormat="1" applyFont="1" applyFill="1" applyBorder="1" applyAlignment="1" applyProtection="1">
      <alignment horizontal="center" vertical="center"/>
      <protection locked="0"/>
    </xf>
    <xf numFmtId="0" fontId="53" fillId="0" borderId="39" xfId="0" applyNumberFormat="1" applyFont="1" applyFill="1" applyBorder="1" applyAlignment="1" applyProtection="1">
      <alignment vertical="top"/>
      <protection locked="0"/>
    </xf>
    <xf numFmtId="0" fontId="71" fillId="0" borderId="66" xfId="0" applyFont="1" applyBorder="1" applyAlignment="1">
      <alignment horizontal="center" vertical="center" wrapText="1"/>
    </xf>
    <xf numFmtId="0" fontId="53" fillId="0" borderId="53" xfId="0" applyNumberFormat="1" applyFont="1" applyFill="1" applyBorder="1" applyAlignment="1" applyProtection="1">
      <alignment vertical="top"/>
      <protection locked="0"/>
    </xf>
    <xf numFmtId="4" fontId="53" fillId="9" borderId="52" xfId="0" applyNumberFormat="1" applyFont="1" applyFill="1" applyBorder="1" applyAlignment="1" applyProtection="1">
      <alignment horizontal="left" vertical="top"/>
      <protection locked="0"/>
    </xf>
    <xf numFmtId="0" fontId="53" fillId="9" borderId="52" xfId="0" applyNumberFormat="1" applyFont="1" applyFill="1" applyBorder="1" applyAlignment="1" applyProtection="1">
      <alignment horizontal="center" vertical="top"/>
      <protection locked="0"/>
    </xf>
    <xf numFmtId="0" fontId="53" fillId="9" borderId="53" xfId="0" applyNumberFormat="1" applyFont="1" applyFill="1" applyBorder="1" applyAlignment="1" applyProtection="1">
      <alignment horizontal="right" vertical="top"/>
      <protection locked="0"/>
    </xf>
    <xf numFmtId="170" fontId="53" fillId="0" borderId="0" xfId="0" applyNumberFormat="1" applyFont="1" applyFill="1" applyBorder="1" applyAlignment="1" applyProtection="1">
      <alignment horizontal="center" vertical="top"/>
      <protection locked="0"/>
    </xf>
    <xf numFmtId="170" fontId="53" fillId="0" borderId="53" xfId="0" applyNumberFormat="1" applyFont="1" applyFill="1" applyBorder="1" applyAlignment="1" applyProtection="1">
      <alignment horizontal="center" vertical="top"/>
      <protection locked="0"/>
    </xf>
    <xf numFmtId="170" fontId="53" fillId="0" borderId="2" xfId="0" applyNumberFormat="1" applyFont="1" applyFill="1" applyBorder="1" applyAlignment="1" applyProtection="1">
      <alignment horizontal="center" vertical="center"/>
      <protection locked="0"/>
    </xf>
    <xf numFmtId="0" fontId="53" fillId="0" borderId="56" xfId="0" applyNumberFormat="1" applyFont="1" applyFill="1" applyBorder="1" applyAlignment="1" applyProtection="1">
      <alignment horizontal="left" vertical="top"/>
      <protection locked="0"/>
    </xf>
    <xf numFmtId="170" fontId="53" fillId="0" borderId="53" xfId="0" applyNumberFormat="1" applyFont="1" applyFill="1" applyBorder="1" applyAlignment="1" applyProtection="1">
      <alignment horizontal="right" vertical="top"/>
      <protection locked="0"/>
    </xf>
    <xf numFmtId="0" fontId="53" fillId="0" borderId="96" xfId="0" applyNumberFormat="1" applyFont="1" applyFill="1" applyBorder="1" applyAlignment="1" applyProtection="1">
      <alignment vertical="top"/>
      <protection locked="0"/>
    </xf>
    <xf numFmtId="170" fontId="53" fillId="0" borderId="69" xfId="0" applyNumberFormat="1" applyFont="1" applyFill="1" applyBorder="1" applyAlignment="1" applyProtection="1">
      <alignment horizontal="center" vertical="top"/>
      <protection locked="0"/>
    </xf>
    <xf numFmtId="170" fontId="53" fillId="0" borderId="70" xfId="0" applyNumberFormat="1" applyFont="1" applyFill="1" applyBorder="1" applyAlignment="1" applyProtection="1">
      <alignment horizontal="center" vertical="top"/>
      <protection locked="0"/>
    </xf>
    <xf numFmtId="0" fontId="53" fillId="0" borderId="71" xfId="0" applyNumberFormat="1" applyFont="1" applyFill="1" applyBorder="1" applyAlignment="1" applyProtection="1">
      <alignment horizontal="center" vertical="top"/>
      <protection locked="0"/>
    </xf>
    <xf numFmtId="0" fontId="34" fillId="0" borderId="70" xfId="0" applyNumberFormat="1" applyFont="1" applyFill="1" applyBorder="1" applyAlignment="1" applyProtection="1">
      <alignment vertical="top"/>
      <protection locked="0"/>
    </xf>
    <xf numFmtId="0" fontId="65" fillId="1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wrapText="1"/>
    </xf>
    <xf numFmtId="164" fontId="64" fillId="0" borderId="0" xfId="0" applyNumberFormat="1" applyFont="1" applyAlignment="1">
      <alignment horizontal="left" vertical="top"/>
    </xf>
    <xf numFmtId="0" fontId="11" fillId="0" borderId="0" xfId="0" applyFont="1" applyAlignment="1">
      <alignment wrapText="1"/>
    </xf>
    <xf numFmtId="0" fontId="0" fillId="0" borderId="0" xfId="0" applyAlignment="1">
      <alignment wrapText="1"/>
    </xf>
    <xf numFmtId="0" fontId="76" fillId="10" borderId="0" xfId="0" applyNumberFormat="1" applyFont="1" applyFill="1" applyBorder="1" applyAlignment="1" applyProtection="1">
      <alignment horizontal="center" vertical="center" wrapText="1"/>
      <protection locked="0"/>
    </xf>
    <xf numFmtId="0" fontId="77" fillId="0" borderId="0" xfId="0" applyFont="1" applyAlignment="1">
      <alignment horizontal="center" vertical="center" wrapText="1"/>
    </xf>
    <xf numFmtId="0" fontId="67" fillId="10" borderId="0" xfId="0" applyNumberFormat="1" applyFont="1" applyFill="1" applyBorder="1" applyAlignment="1" applyProtection="1">
      <alignment horizontal="center" vertical="center" wrapText="1"/>
      <protection locked="0"/>
    </xf>
    <xf numFmtId="0" fontId="84" fillId="0" borderId="0" xfId="0" applyFont="1" applyAlignment="1">
      <alignment horizontal="center" vertical="center" wrapText="1"/>
    </xf>
    <xf numFmtId="0" fontId="36" fillId="0" borderId="13" xfId="0" applyFont="1" applyFill="1" applyBorder="1" applyAlignment="1">
      <alignment horizontal="center" vertical="top" wrapText="1"/>
    </xf>
    <xf numFmtId="0" fontId="34" fillId="7" borderId="13" xfId="0" applyFont="1" applyFill="1" applyBorder="1" applyAlignment="1">
      <alignment horizontal="center" vertical="top" wrapText="1"/>
    </xf>
    <xf numFmtId="0" fontId="35" fillId="0" borderId="13" xfId="0" applyFont="1" applyFill="1" applyBorder="1" applyAlignment="1">
      <alignment horizontal="center" vertical="center" wrapText="1"/>
    </xf>
    <xf numFmtId="0" fontId="35" fillId="0" borderId="13" xfId="0" applyFont="1" applyFill="1" applyBorder="1" applyAlignment="1">
      <alignment horizontal="center" vertical="top" wrapText="1"/>
    </xf>
    <xf numFmtId="0" fontId="0" fillId="0" borderId="35" xfId="0" applyBorder="1" applyAlignment="1">
      <alignment vertical="center" wrapText="1"/>
    </xf>
    <xf numFmtId="4" fontId="30" fillId="0" borderId="44" xfId="0" applyNumberFormat="1" applyFont="1" applyBorder="1"/>
    <xf numFmtId="4" fontId="30" fillId="0" borderId="37" xfId="0" applyNumberFormat="1" applyFont="1" applyBorder="1"/>
    <xf numFmtId="4" fontId="30" fillId="0" borderId="45" xfId="0" applyNumberFormat="1" applyFont="1" applyBorder="1"/>
    <xf numFmtId="4" fontId="30" fillId="0" borderId="38" xfId="0" applyNumberFormat="1" applyFont="1" applyBorder="1"/>
    <xf numFmtId="0" fontId="33" fillId="6" borderId="19" xfId="4" applyFont="1" applyFill="1" applyBorder="1" applyAlignment="1">
      <alignment horizontal="center" vertical="center" wrapText="1"/>
    </xf>
    <xf numFmtId="0" fontId="33" fillId="6" borderId="22" xfId="4" applyFont="1" applyFill="1" applyBorder="1" applyAlignment="1">
      <alignment horizontal="center" vertical="center" wrapText="1"/>
    </xf>
    <xf numFmtId="0" fontId="33" fillId="6" borderId="46" xfId="4" applyFont="1" applyFill="1" applyBorder="1" applyAlignment="1">
      <alignment horizontal="center" vertical="center" wrapText="1"/>
    </xf>
    <xf numFmtId="0" fontId="33" fillId="6" borderId="48" xfId="4" applyFont="1" applyFill="1" applyBorder="1" applyAlignment="1">
      <alignment horizontal="center" vertical="center" wrapText="1"/>
    </xf>
    <xf numFmtId="0" fontId="33" fillId="6" borderId="18" xfId="4" applyFont="1" applyFill="1" applyBorder="1" applyAlignment="1">
      <alignment horizontal="center" vertical="center" wrapText="1"/>
    </xf>
    <xf numFmtId="0" fontId="33" fillId="6" borderId="21" xfId="4" applyFont="1" applyFill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4" fontId="30" fillId="0" borderId="42" xfId="0" applyNumberFormat="1" applyFont="1" applyBorder="1"/>
    <xf numFmtId="4" fontId="30" fillId="0" borderId="14" xfId="0" applyNumberFormat="1" applyFont="1" applyBorder="1"/>
    <xf numFmtId="4" fontId="30" fillId="0" borderId="43" xfId="0" applyNumberFormat="1" applyFont="1" applyBorder="1"/>
    <xf numFmtId="4" fontId="30" fillId="0" borderId="8" xfId="0" applyNumberFormat="1" applyFont="1" applyBorder="1"/>
    <xf numFmtId="4" fontId="29" fillId="5" borderId="32" xfId="0" applyNumberFormat="1" applyFont="1" applyFill="1" applyBorder="1" applyAlignment="1">
      <alignment vertical="center" wrapText="1"/>
    </xf>
    <xf numFmtId="4" fontId="29" fillId="5" borderId="27" xfId="0" applyNumberFormat="1" applyFont="1" applyFill="1" applyBorder="1" applyAlignment="1">
      <alignment vertical="center" wrapText="1"/>
    </xf>
    <xf numFmtId="0" fontId="0" fillId="0" borderId="28" xfId="0" applyBorder="1" applyAlignment="1">
      <alignment vertical="center" wrapText="1"/>
    </xf>
    <xf numFmtId="4" fontId="30" fillId="0" borderId="40" xfId="0" applyNumberFormat="1" applyFont="1" applyBorder="1"/>
    <xf numFmtId="4" fontId="30" fillId="0" borderId="30" xfId="0" applyNumberFormat="1" applyFont="1" applyBorder="1"/>
    <xf numFmtId="4" fontId="30" fillId="0" borderId="41" xfId="0" applyNumberFormat="1" applyFont="1" applyBorder="1"/>
    <xf numFmtId="4" fontId="30" fillId="0" borderId="31" xfId="0" applyNumberFormat="1" applyFont="1" applyBorder="1"/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164" fontId="13" fillId="2" borderId="0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Alignment="1" applyProtection="1">
      <alignment horizontal="center" vertical="center" wrapText="1"/>
    </xf>
    <xf numFmtId="0" fontId="4" fillId="4" borderId="11" xfId="0" applyFont="1" applyFill="1" applyBorder="1" applyAlignment="1" applyProtection="1">
      <alignment horizontal="center" vertical="center" wrapText="1"/>
    </xf>
    <xf numFmtId="0" fontId="29" fillId="5" borderId="32" xfId="0" applyFont="1" applyFill="1" applyBorder="1" applyAlignment="1">
      <alignment horizontal="center" vertical="center" wrapText="1"/>
    </xf>
    <xf numFmtId="4" fontId="29" fillId="5" borderId="33" xfId="0" applyNumberFormat="1" applyFont="1" applyFill="1" applyBorder="1" applyAlignment="1">
      <alignment vertical="center" wrapText="1"/>
    </xf>
    <xf numFmtId="4" fontId="29" fillId="5" borderId="34" xfId="0" applyNumberFormat="1" applyFont="1" applyFill="1" applyBorder="1" applyAlignment="1">
      <alignment vertical="center" wrapText="1"/>
    </xf>
    <xf numFmtId="0" fontId="33" fillId="0" borderId="60" xfId="0" applyNumberFormat="1" applyFont="1" applyFill="1" applyBorder="1" applyAlignment="1" applyProtection="1">
      <alignment horizontal="center" vertical="top" wrapText="1"/>
      <protection locked="0"/>
    </xf>
    <xf numFmtId="0" fontId="0" fillId="0" borderId="59" xfId="0" applyBorder="1" applyAlignment="1">
      <alignment horizontal="center" vertical="top" wrapText="1"/>
    </xf>
    <xf numFmtId="0" fontId="33" fillId="4" borderId="60" xfId="0" applyNumberFormat="1" applyFont="1" applyFill="1" applyBorder="1" applyAlignment="1" applyProtection="1">
      <alignment horizontal="center" vertical="top" wrapText="1"/>
      <protection locked="0"/>
    </xf>
    <xf numFmtId="0" fontId="0" fillId="4" borderId="59" xfId="0" applyFill="1" applyBorder="1" applyAlignment="1">
      <alignment horizontal="center" vertical="top" wrapText="1"/>
    </xf>
    <xf numFmtId="4" fontId="33" fillId="0" borderId="60" xfId="0" applyNumberFormat="1" applyFont="1" applyFill="1" applyBorder="1" applyAlignment="1" applyProtection="1">
      <alignment horizontal="center" vertical="top" wrapText="1"/>
      <protection locked="0"/>
    </xf>
    <xf numFmtId="4" fontId="0" fillId="0" borderId="59" xfId="0" applyNumberFormat="1" applyBorder="1" applyAlignment="1">
      <alignment horizontal="center" vertical="top" wrapText="1"/>
    </xf>
    <xf numFmtId="0" fontId="53" fillId="0" borderId="56" xfId="0" applyNumberFormat="1" applyFont="1" applyFill="1" applyBorder="1" applyAlignment="1" applyProtection="1">
      <alignment horizontal="left" vertical="top" wrapText="1"/>
      <protection locked="0"/>
    </xf>
    <xf numFmtId="0" fontId="53" fillId="0" borderId="52" xfId="0" applyNumberFormat="1" applyFont="1" applyFill="1" applyBorder="1" applyAlignment="1" applyProtection="1">
      <alignment horizontal="left" vertical="top" wrapText="1"/>
      <protection locked="0"/>
    </xf>
    <xf numFmtId="0" fontId="53" fillId="0" borderId="53" xfId="0" applyNumberFormat="1" applyFont="1" applyFill="1" applyBorder="1" applyAlignment="1" applyProtection="1">
      <alignment horizontal="left" vertical="top" wrapText="1"/>
      <protection locked="0"/>
    </xf>
    <xf numFmtId="4" fontId="29" fillId="5" borderId="15" xfId="0" applyNumberFormat="1" applyFont="1" applyFill="1" applyBorder="1" applyAlignment="1">
      <alignment horizontal="right" vertical="top" wrapText="1"/>
    </xf>
    <xf numFmtId="4" fontId="29" fillId="5" borderId="58" xfId="0" applyNumberFormat="1" applyFont="1" applyFill="1" applyBorder="1" applyAlignment="1">
      <alignment horizontal="right" vertical="top" wrapText="1"/>
    </xf>
    <xf numFmtId="4" fontId="29" fillId="4" borderId="15" xfId="0" applyNumberFormat="1" applyFont="1" applyFill="1" applyBorder="1" applyAlignment="1">
      <alignment horizontal="right" vertical="top" wrapText="1"/>
    </xf>
    <xf numFmtId="4" fontId="29" fillId="4" borderId="58" xfId="0" applyNumberFormat="1" applyFont="1" applyFill="1" applyBorder="1" applyAlignment="1">
      <alignment horizontal="right" vertical="top" wrapText="1"/>
    </xf>
    <xf numFmtId="4" fontId="33" fillId="0" borderId="78" xfId="0" applyNumberFormat="1" applyFont="1" applyFill="1" applyBorder="1" applyAlignment="1" applyProtection="1">
      <alignment horizontal="center" vertical="top" wrapText="1"/>
      <protection locked="0"/>
    </xf>
    <xf numFmtId="0" fontId="33" fillId="0" borderId="63" xfId="0" applyNumberFormat="1" applyFont="1" applyFill="1" applyBorder="1" applyAlignment="1" applyProtection="1">
      <alignment horizontal="center" vertical="top" wrapText="1"/>
      <protection locked="0"/>
    </xf>
    <xf numFmtId="0" fontId="53" fillId="0" borderId="91" xfId="0" applyNumberFormat="1" applyFont="1" applyFill="1" applyBorder="1" applyAlignment="1" applyProtection="1">
      <alignment horizontal="left" vertical="top" wrapText="1"/>
      <protection locked="0"/>
    </xf>
    <xf numFmtId="0" fontId="53" fillId="0" borderId="84" xfId="0" applyNumberFormat="1" applyFont="1" applyFill="1" applyBorder="1" applyAlignment="1" applyProtection="1">
      <alignment horizontal="left" vertical="top" wrapText="1"/>
      <protection locked="0"/>
    </xf>
    <xf numFmtId="0" fontId="53" fillId="0" borderId="90" xfId="0" applyNumberFormat="1" applyFont="1" applyFill="1" applyBorder="1" applyAlignment="1" applyProtection="1">
      <alignment horizontal="left" vertical="top" wrapText="1"/>
      <protection locked="0"/>
    </xf>
    <xf numFmtId="4" fontId="33" fillId="0" borderId="97" xfId="0" applyNumberFormat="1" applyFont="1" applyFill="1" applyBorder="1" applyAlignment="1" applyProtection="1">
      <alignment horizontal="center" vertical="top" wrapText="1"/>
      <protection locked="0"/>
    </xf>
    <xf numFmtId="0" fontId="33" fillId="0" borderId="69" xfId="0" applyNumberFormat="1" applyFont="1" applyFill="1" applyBorder="1" applyAlignment="1" applyProtection="1">
      <alignment horizontal="center" vertical="top" wrapText="1"/>
      <protection locked="0"/>
    </xf>
    <xf numFmtId="0" fontId="33" fillId="0" borderId="98" xfId="0" applyNumberFormat="1" applyFont="1" applyFill="1" applyBorder="1" applyAlignment="1" applyProtection="1">
      <alignment horizontal="center" vertical="top" wrapText="1"/>
      <protection locked="0"/>
    </xf>
    <xf numFmtId="4" fontId="29" fillId="5" borderId="128" xfId="0" applyNumberFormat="1" applyFont="1" applyFill="1" applyBorder="1" applyAlignment="1">
      <alignment horizontal="right" vertical="top" wrapText="1"/>
    </xf>
    <xf numFmtId="4" fontId="29" fillId="5" borderId="134" xfId="0" applyNumberFormat="1" applyFont="1" applyFill="1" applyBorder="1" applyAlignment="1">
      <alignment horizontal="right" vertical="top" wrapText="1"/>
    </xf>
    <xf numFmtId="0" fontId="29" fillId="5" borderId="132" xfId="0" applyFont="1" applyFill="1" applyBorder="1" applyAlignment="1">
      <alignment horizontal="center" vertical="top" wrapText="1"/>
    </xf>
    <xf numFmtId="0" fontId="29" fillId="5" borderId="128" xfId="0" applyFont="1" applyFill="1" applyBorder="1" applyAlignment="1">
      <alignment horizontal="center" vertical="top" wrapText="1"/>
    </xf>
    <xf numFmtId="0" fontId="4" fillId="2" borderId="39" xfId="0" applyFont="1" applyFill="1" applyBorder="1" applyAlignment="1" applyProtection="1">
      <alignment horizontal="center" vertical="center" wrapText="1"/>
    </xf>
    <xf numFmtId="164" fontId="41" fillId="2" borderId="57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horizontal="center" vertical="center" wrapText="1"/>
    </xf>
    <xf numFmtId="0" fontId="4" fillId="3" borderId="39" xfId="0" applyFont="1" applyFill="1" applyBorder="1" applyAlignment="1" applyProtection="1">
      <alignment horizontal="center" vertical="center" wrapText="1"/>
    </xf>
    <xf numFmtId="4" fontId="33" fillId="4" borderId="78" xfId="0" applyNumberFormat="1" applyFont="1" applyFill="1" applyBorder="1" applyAlignment="1" applyProtection="1">
      <alignment horizontal="center" vertical="top" wrapText="1"/>
      <protection locked="0"/>
    </xf>
    <xf numFmtId="0" fontId="33" fillId="4" borderId="59" xfId="0" applyNumberFormat="1" applyFont="1" applyFill="1" applyBorder="1" applyAlignment="1" applyProtection="1">
      <alignment horizontal="center" vertical="top" wrapText="1"/>
      <protection locked="0"/>
    </xf>
    <xf numFmtId="0" fontId="53" fillId="0" borderId="76" xfId="0" applyNumberFormat="1" applyFont="1" applyFill="1" applyBorder="1" applyAlignment="1" applyProtection="1">
      <alignment horizontal="left" vertical="top" wrapText="1"/>
      <protection locked="0"/>
    </xf>
    <xf numFmtId="0" fontId="53" fillId="0" borderId="89" xfId="0" applyNumberFormat="1" applyFont="1" applyFill="1" applyBorder="1" applyAlignment="1" applyProtection="1">
      <alignment horizontal="left" vertical="top" wrapText="1"/>
      <protection locked="0"/>
    </xf>
    <xf numFmtId="0" fontId="53" fillId="0" borderId="75" xfId="0" applyNumberFormat="1" applyFont="1" applyFill="1" applyBorder="1" applyAlignment="1" applyProtection="1">
      <alignment horizontal="left" vertical="top" wrapText="1"/>
      <protection locked="0"/>
    </xf>
    <xf numFmtId="0" fontId="0" fillId="0" borderId="52" xfId="0" applyFill="1" applyBorder="1" applyAlignment="1">
      <alignment horizontal="left" vertical="top" wrapText="1"/>
    </xf>
    <xf numFmtId="0" fontId="0" fillId="0" borderId="53" xfId="0" applyFill="1" applyBorder="1" applyAlignment="1">
      <alignment horizontal="left" vertical="top" wrapText="1"/>
    </xf>
    <xf numFmtId="0" fontId="53" fillId="0" borderId="97" xfId="0" applyNumberFormat="1" applyFont="1" applyFill="1" applyBorder="1" applyAlignment="1" applyProtection="1">
      <alignment horizontal="left" vertical="top" wrapText="1"/>
      <protection locked="0"/>
    </xf>
    <xf numFmtId="0" fontId="53" fillId="0" borderId="69" xfId="0" applyNumberFormat="1" applyFont="1" applyFill="1" applyBorder="1" applyAlignment="1" applyProtection="1">
      <alignment horizontal="left" vertical="top" wrapText="1"/>
      <protection locked="0"/>
    </xf>
    <xf numFmtId="0" fontId="53" fillId="0" borderId="96" xfId="0" applyNumberFormat="1" applyFont="1" applyFill="1" applyBorder="1" applyAlignment="1" applyProtection="1">
      <alignment horizontal="left" vertical="top" wrapText="1"/>
      <protection locked="0"/>
    </xf>
    <xf numFmtId="4" fontId="34" fillId="0" borderId="78" xfId="0" applyNumberFormat="1" applyFont="1" applyFill="1" applyBorder="1" applyAlignment="1" applyProtection="1">
      <alignment horizontal="center" vertical="top" wrapText="1"/>
      <protection locked="0"/>
    </xf>
    <xf numFmtId="0" fontId="34" fillId="0" borderId="60" xfId="0" applyNumberFormat="1" applyFont="1" applyFill="1" applyBorder="1" applyAlignment="1" applyProtection="1">
      <alignment horizontal="center" vertical="top" wrapText="1"/>
      <protection locked="0"/>
    </xf>
    <xf numFmtId="0" fontId="34" fillId="0" borderId="63" xfId="0" applyNumberFormat="1" applyFont="1" applyFill="1" applyBorder="1" applyAlignment="1" applyProtection="1">
      <alignment horizontal="center" vertical="top" wrapText="1"/>
      <protection locked="0"/>
    </xf>
    <xf numFmtId="0" fontId="66" fillId="10" borderId="0" xfId="0" applyNumberFormat="1" applyFont="1" applyFill="1" applyBorder="1" applyAlignment="1" applyProtection="1">
      <alignment horizontal="center" vertical="center" wrapText="1"/>
      <protection locked="0"/>
    </xf>
    <xf numFmtId="0" fontId="45" fillId="0" borderId="0" xfId="0" applyNumberFormat="1" applyFont="1" applyFill="1" applyBorder="1" applyAlignment="1" applyProtection="1">
      <alignment wrapText="1"/>
      <protection locked="0"/>
    </xf>
    <xf numFmtId="0" fontId="70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2" xfId="0" applyBorder="1" applyAlignment="1">
      <alignment wrapText="1"/>
    </xf>
    <xf numFmtId="14" fontId="70" fillId="0" borderId="0" xfId="0" applyNumberFormat="1" applyFont="1" applyFill="1" applyBorder="1" applyAlignment="1" applyProtection="1">
      <alignment horizontal="left" wrapText="1"/>
      <protection locked="0"/>
    </xf>
    <xf numFmtId="14" fontId="70" fillId="0" borderId="2" xfId="0" applyNumberFormat="1" applyFont="1" applyFill="1" applyBorder="1" applyAlignment="1" applyProtection="1">
      <alignment horizontal="left" wrapText="1"/>
      <protection locked="0"/>
    </xf>
    <xf numFmtId="0" fontId="86" fillId="10" borderId="0" xfId="0" applyNumberFormat="1" applyFont="1" applyFill="1" applyBorder="1" applyAlignment="1" applyProtection="1">
      <alignment horizontal="center" vertical="center" wrapText="1"/>
      <protection locked="0"/>
    </xf>
    <xf numFmtId="0" fontId="87" fillId="0" borderId="0" xfId="0" applyFont="1" applyAlignment="1">
      <alignment wrapText="1"/>
    </xf>
    <xf numFmtId="0" fontId="89" fillId="10" borderId="0" xfId="0" applyNumberFormat="1" applyFont="1" applyFill="1" applyBorder="1" applyAlignment="1" applyProtection="1">
      <alignment horizontal="center" vertical="center" wrapText="1"/>
      <protection locked="0"/>
    </xf>
    <xf numFmtId="171" fontId="29" fillId="5" borderId="120" xfId="0" applyNumberFormat="1" applyFont="1" applyFill="1" applyBorder="1" applyAlignment="1">
      <alignment horizontal="right" vertical="center" wrapText="1"/>
    </xf>
    <xf numFmtId="0" fontId="68" fillId="0" borderId="113" xfId="0" applyFont="1" applyBorder="1" applyAlignment="1">
      <alignment horizontal="right" vertical="center" wrapText="1"/>
    </xf>
    <xf numFmtId="4" fontId="33" fillId="0" borderId="78" xfId="0" applyNumberFormat="1" applyFont="1" applyFill="1" applyBorder="1" applyAlignment="1" applyProtection="1">
      <alignment horizontal="center" wrapText="1"/>
      <protection locked="0"/>
    </xf>
    <xf numFmtId="0" fontId="33" fillId="0" borderId="60" xfId="0" applyNumberFormat="1" applyFont="1" applyFill="1" applyBorder="1" applyAlignment="1" applyProtection="1">
      <alignment horizontal="center" wrapText="1"/>
      <protection locked="0"/>
    </xf>
    <xf numFmtId="0" fontId="33" fillId="0" borderId="63" xfId="0" applyNumberFormat="1" applyFont="1" applyFill="1" applyBorder="1" applyAlignment="1" applyProtection="1">
      <alignment horizontal="center" wrapText="1"/>
      <protection locked="0"/>
    </xf>
    <xf numFmtId="0" fontId="53" fillId="0" borderId="97" xfId="0" applyNumberFormat="1" applyFont="1" applyFill="1" applyBorder="1" applyAlignment="1" applyProtection="1">
      <alignment horizontal="left" wrapText="1"/>
      <protection locked="0"/>
    </xf>
    <xf numFmtId="0" fontId="53" fillId="0" borderId="69" xfId="0" applyNumberFormat="1" applyFont="1" applyFill="1" applyBorder="1" applyAlignment="1" applyProtection="1">
      <alignment horizontal="left" wrapText="1"/>
      <protection locked="0"/>
    </xf>
    <xf numFmtId="0" fontId="53" fillId="0" borderId="96" xfId="0" applyNumberFormat="1" applyFont="1" applyFill="1" applyBorder="1" applyAlignment="1" applyProtection="1">
      <alignment horizontal="left" wrapText="1"/>
      <protection locked="0"/>
    </xf>
    <xf numFmtId="164" fontId="41" fillId="2" borderId="119" xfId="0" applyNumberFormat="1" applyFont="1" applyFill="1" applyBorder="1" applyAlignment="1">
      <alignment horizontal="center" vertical="center"/>
    </xf>
    <xf numFmtId="0" fontId="29" fillId="5" borderId="17" xfId="0" applyFont="1" applyFill="1" applyBorder="1" applyAlignment="1">
      <alignment vertical="center" wrapText="1"/>
    </xf>
    <xf numFmtId="0" fontId="29" fillId="5" borderId="88" xfId="0" applyFont="1" applyFill="1" applyBorder="1" applyAlignment="1">
      <alignment vertical="center" wrapText="1"/>
    </xf>
    <xf numFmtId="0" fontId="29" fillId="5" borderId="112" xfId="0" applyFont="1" applyFill="1" applyBorder="1" applyAlignment="1">
      <alignment vertical="center" wrapText="1"/>
    </xf>
    <xf numFmtId="0" fontId="29" fillId="5" borderId="86" xfId="0" applyFont="1" applyFill="1" applyBorder="1" applyAlignment="1">
      <alignment vertical="center" wrapText="1"/>
    </xf>
    <xf numFmtId="0" fontId="2" fillId="0" borderId="52" xfId="0" applyFont="1" applyBorder="1" applyAlignment="1">
      <alignment vertical="top" wrapText="1"/>
    </xf>
    <xf numFmtId="0" fontId="2" fillId="0" borderId="53" xfId="0" applyFont="1" applyBorder="1" applyAlignment="1">
      <alignment vertical="top" wrapText="1"/>
    </xf>
    <xf numFmtId="0" fontId="2" fillId="0" borderId="84" xfId="0" applyFont="1" applyBorder="1" applyAlignment="1">
      <alignment vertical="top" wrapText="1"/>
    </xf>
    <xf numFmtId="0" fontId="2" fillId="0" borderId="90" xfId="0" applyFont="1" applyBorder="1" applyAlignment="1">
      <alignment vertical="top" wrapText="1"/>
    </xf>
    <xf numFmtId="4" fontId="33" fillId="0" borderId="63" xfId="0" applyNumberFormat="1" applyFont="1" applyFill="1" applyBorder="1" applyAlignment="1" applyProtection="1">
      <alignment horizontal="center" vertical="top" wrapText="1"/>
      <protection locked="0"/>
    </xf>
    <xf numFmtId="0" fontId="53" fillId="0" borderId="56" xfId="0" applyNumberFormat="1" applyFont="1" applyFill="1" applyBorder="1" applyAlignment="1" applyProtection="1">
      <alignment horizontal="left" wrapText="1"/>
      <protection locked="0"/>
    </xf>
    <xf numFmtId="0" fontId="53" fillId="0" borderId="52" xfId="0" applyNumberFormat="1" applyFont="1" applyFill="1" applyBorder="1" applyAlignment="1" applyProtection="1">
      <alignment horizontal="left" wrapText="1"/>
      <protection locked="0"/>
    </xf>
    <xf numFmtId="0" fontId="53" fillId="0" borderId="53" xfId="0" applyNumberFormat="1" applyFont="1" applyFill="1" applyBorder="1" applyAlignment="1" applyProtection="1">
      <alignment horizontal="left" wrapText="1"/>
      <protection locked="0"/>
    </xf>
    <xf numFmtId="4" fontId="34" fillId="0" borderId="111" xfId="0" applyNumberFormat="1" applyFont="1" applyFill="1" applyBorder="1" applyAlignment="1" applyProtection="1">
      <protection locked="0"/>
    </xf>
    <xf numFmtId="4" fontId="34" fillId="0" borderId="112" xfId="0" applyNumberFormat="1" applyFont="1" applyFill="1" applyBorder="1" applyAlignment="1" applyProtection="1">
      <protection locked="0"/>
    </xf>
    <xf numFmtId="4" fontId="34" fillId="0" borderId="113" xfId="0" applyNumberFormat="1" applyFont="1" applyFill="1" applyBorder="1" applyAlignment="1" applyProtection="1">
      <protection locked="0"/>
    </xf>
    <xf numFmtId="4" fontId="34" fillId="0" borderId="116" xfId="0" applyNumberFormat="1" applyFont="1" applyFill="1" applyBorder="1" applyAlignment="1" applyProtection="1">
      <protection locked="0"/>
    </xf>
    <xf numFmtId="4" fontId="34" fillId="4" borderId="111" xfId="0" applyNumberFormat="1" applyFont="1" applyFill="1" applyBorder="1" applyAlignment="1" applyProtection="1">
      <protection locked="0"/>
    </xf>
    <xf numFmtId="4" fontId="34" fillId="4" borderId="112" xfId="0" applyNumberFormat="1" applyFont="1" applyFill="1" applyBorder="1" applyAlignment="1" applyProtection="1">
      <protection locked="0"/>
    </xf>
    <xf numFmtId="4" fontId="34" fillId="4" borderId="113" xfId="0" applyNumberFormat="1" applyFont="1" applyFill="1" applyBorder="1" applyAlignment="1" applyProtection="1">
      <protection locked="0"/>
    </xf>
    <xf numFmtId="4" fontId="37" fillId="4" borderId="111" xfId="0" applyNumberFormat="1" applyFont="1" applyFill="1" applyBorder="1" applyAlignment="1" applyProtection="1">
      <protection locked="0"/>
    </xf>
    <xf numFmtId="4" fontId="37" fillId="4" borderId="112" xfId="0" applyNumberFormat="1" applyFont="1" applyFill="1" applyBorder="1" applyAlignment="1" applyProtection="1">
      <protection locked="0"/>
    </xf>
    <xf numFmtId="4" fontId="37" fillId="4" borderId="113" xfId="0" applyNumberFormat="1" applyFont="1" applyFill="1" applyBorder="1" applyAlignment="1" applyProtection="1">
      <protection locked="0"/>
    </xf>
    <xf numFmtId="4" fontId="37" fillId="0" borderId="116" xfId="0" applyNumberFormat="1" applyFont="1" applyFill="1" applyBorder="1" applyAlignment="1" applyProtection="1">
      <protection locked="0"/>
    </xf>
    <xf numFmtId="4" fontId="37" fillId="0" borderId="112" xfId="0" applyNumberFormat="1" applyFont="1" applyFill="1" applyBorder="1" applyAlignment="1" applyProtection="1">
      <protection locked="0"/>
    </xf>
    <xf numFmtId="4" fontId="37" fillId="0" borderId="113" xfId="0" applyNumberFormat="1" applyFont="1" applyFill="1" applyBorder="1" applyAlignment="1" applyProtection="1">
      <protection locked="0"/>
    </xf>
    <xf numFmtId="0" fontId="29" fillId="5" borderId="132" xfId="0" applyFont="1" applyFill="1" applyBorder="1" applyAlignment="1">
      <alignment vertical="center" wrapText="1"/>
    </xf>
    <xf numFmtId="0" fontId="29" fillId="5" borderId="128" xfId="0" applyFont="1" applyFill="1" applyBorder="1" applyAlignment="1">
      <alignment vertical="center" wrapText="1"/>
    </xf>
    <xf numFmtId="0" fontId="29" fillId="5" borderId="133" xfId="0" applyFont="1" applyFill="1" applyBorder="1" applyAlignment="1">
      <alignment vertical="center" wrapText="1"/>
    </xf>
    <xf numFmtId="171" fontId="29" fillId="5" borderId="114" xfId="0" applyNumberFormat="1" applyFont="1" applyFill="1" applyBorder="1" applyAlignment="1">
      <alignment horizontal="right" vertical="center" wrapText="1"/>
    </xf>
    <xf numFmtId="171" fontId="29" fillId="5" borderId="115" xfId="0" applyNumberFormat="1" applyFont="1" applyFill="1" applyBorder="1" applyAlignment="1">
      <alignment horizontal="right" vertical="center" wrapText="1"/>
    </xf>
    <xf numFmtId="171" fontId="29" fillId="5" borderId="129" xfId="0" applyNumberFormat="1" applyFont="1" applyFill="1" applyBorder="1" applyAlignment="1">
      <alignment horizontal="right" vertical="center" wrapText="1"/>
    </xf>
    <xf numFmtId="171" fontId="29" fillId="5" borderId="15" xfId="0" applyNumberFormat="1" applyFont="1" applyFill="1" applyBorder="1" applyAlignment="1">
      <alignment horizontal="right" vertical="center" wrapText="1"/>
    </xf>
    <xf numFmtId="171" fontId="29" fillId="5" borderId="58" xfId="0" applyNumberFormat="1" applyFont="1" applyFill="1" applyBorder="1" applyAlignment="1">
      <alignment horizontal="right" vertical="center" wrapText="1"/>
    </xf>
    <xf numFmtId="171" fontId="29" fillId="4" borderId="100" xfId="0" applyNumberFormat="1" applyFont="1" applyFill="1" applyBorder="1" applyAlignment="1">
      <alignment horizontal="right" vertical="center" wrapText="1"/>
    </xf>
    <xf numFmtId="171" fontId="29" fillId="4" borderId="15" xfId="0" applyNumberFormat="1" applyFont="1" applyFill="1" applyBorder="1" applyAlignment="1">
      <alignment horizontal="right" vertical="center" wrapText="1"/>
    </xf>
    <xf numFmtId="171" fontId="29" fillId="4" borderId="58" xfId="0" applyNumberFormat="1" applyFont="1" applyFill="1" applyBorder="1" applyAlignment="1">
      <alignment horizontal="right" vertical="center" wrapText="1"/>
    </xf>
    <xf numFmtId="171" fontId="29" fillId="5" borderId="100" xfId="0" applyNumberFormat="1" applyFont="1" applyFill="1" applyBorder="1" applyAlignment="1">
      <alignment horizontal="right" vertical="center" wrapText="1"/>
    </xf>
    <xf numFmtId="0" fontId="4" fillId="2" borderId="57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center" vertical="center" wrapText="1"/>
    </xf>
    <xf numFmtId="0" fontId="4" fillId="4" borderId="81" xfId="0" applyFont="1" applyFill="1" applyBorder="1" applyAlignment="1" applyProtection="1">
      <alignment horizontal="center" vertical="center" wrapText="1"/>
    </xf>
    <xf numFmtId="0" fontId="4" fillId="4" borderId="57" xfId="0" applyFont="1" applyFill="1" applyBorder="1" applyAlignment="1" applyProtection="1">
      <alignment horizontal="center" vertical="center" wrapText="1"/>
    </xf>
    <xf numFmtId="0" fontId="4" fillId="4" borderId="82" xfId="0" applyFont="1" applyFill="1" applyBorder="1" applyAlignment="1" applyProtection="1">
      <alignment horizontal="center" vertical="center" wrapText="1"/>
    </xf>
    <xf numFmtId="0" fontId="4" fillId="2" borderId="16" xfId="0" applyFont="1" applyFill="1" applyBorder="1" applyAlignment="1" applyProtection="1">
      <alignment horizontal="center" vertical="center" wrapText="1"/>
    </xf>
  </cellXfs>
  <cellStyles count="9">
    <cellStyle name="Název 2" xfId="8"/>
    <cellStyle name="normální" xfId="0" builtinId="0"/>
    <cellStyle name="Normální 2" xfId="1"/>
    <cellStyle name="Normální 3" xfId="2"/>
    <cellStyle name="Normální 4" xfId="3"/>
    <cellStyle name="Normální 5" xfId="6"/>
    <cellStyle name="Normální 6" xfId="7"/>
    <cellStyle name="normální_VV - S-0811 - SO 01 Silnoproud-oprava_ozn_05_07" xfId="5"/>
    <cellStyle name="normální_VV-SO-02-Silnoproud" xfId="4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4</xdr:row>
      <xdr:rowOff>28575</xdr:rowOff>
    </xdr:from>
    <xdr:to>
      <xdr:col>0</xdr:col>
      <xdr:colOff>714375</xdr:colOff>
      <xdr:row>6</xdr:row>
      <xdr:rowOff>180975</xdr:rowOff>
    </xdr:to>
    <xdr:pic>
      <xdr:nvPicPr>
        <xdr:cNvPr id="3" name="Picture 1" descr="ČEP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14300" y="1819275"/>
          <a:ext cx="6000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7</xdr:row>
      <xdr:rowOff>85725</xdr:rowOff>
    </xdr:from>
    <xdr:to>
      <xdr:col>1</xdr:col>
      <xdr:colOff>504825</xdr:colOff>
      <xdr:row>10</xdr:row>
      <xdr:rowOff>57150</xdr:rowOff>
    </xdr:to>
    <xdr:pic>
      <xdr:nvPicPr>
        <xdr:cNvPr id="2" name="Picture 1" descr="ČEP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0975" y="1876425"/>
          <a:ext cx="6667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7</xdr:row>
      <xdr:rowOff>85725</xdr:rowOff>
    </xdr:from>
    <xdr:to>
      <xdr:col>1</xdr:col>
      <xdr:colOff>504825</xdr:colOff>
      <xdr:row>10</xdr:row>
      <xdr:rowOff>57150</xdr:rowOff>
    </xdr:to>
    <xdr:pic>
      <xdr:nvPicPr>
        <xdr:cNvPr id="2" name="Picture 1" descr="ČEP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0975" y="1543050"/>
          <a:ext cx="6667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7</xdr:row>
      <xdr:rowOff>85725</xdr:rowOff>
    </xdr:from>
    <xdr:to>
      <xdr:col>1</xdr:col>
      <xdr:colOff>504825</xdr:colOff>
      <xdr:row>10</xdr:row>
      <xdr:rowOff>57150</xdr:rowOff>
    </xdr:to>
    <xdr:pic>
      <xdr:nvPicPr>
        <xdr:cNvPr id="2" name="Picture 1" descr="ČEP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0975" y="1876425"/>
          <a:ext cx="6667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outlinePr summaryBelow="0"/>
    <pageSetUpPr fitToPage="1"/>
  </sheetPr>
  <dimension ref="A1:EJ46"/>
  <sheetViews>
    <sheetView zoomScaleNormal="100" zoomScaleSheetLayoutView="100" workbookViewId="0">
      <selection sqref="A1:F1"/>
    </sheetView>
  </sheetViews>
  <sheetFormatPr defaultRowHeight="12.75"/>
  <cols>
    <col min="1" max="1" width="12.5703125" style="1" customWidth="1"/>
    <col min="2" max="2" width="61.5703125" style="1" customWidth="1"/>
    <col min="3" max="3" width="19" style="16" customWidth="1"/>
    <col min="4" max="4" width="21.42578125" style="16" customWidth="1"/>
    <col min="5" max="5" width="21.140625" style="16" customWidth="1"/>
    <col min="6" max="6" width="23" style="1" customWidth="1"/>
    <col min="7" max="7" width="9.140625" style="1"/>
    <col min="8" max="8" width="16.42578125" style="1" customWidth="1"/>
    <col min="9" max="16384" width="9.140625" style="1"/>
  </cols>
  <sheetData>
    <row r="1" spans="1:140" ht="23.25">
      <c r="A1" s="819" t="s">
        <v>287</v>
      </c>
      <c r="B1" s="820"/>
      <c r="C1" s="820"/>
      <c r="D1" s="820"/>
      <c r="E1" s="820"/>
      <c r="F1" s="820"/>
      <c r="G1" s="302"/>
      <c r="H1" s="302"/>
      <c r="I1" s="302"/>
    </row>
    <row r="2" spans="1:140" ht="30" customHeight="1">
      <c r="A2" s="827" t="s">
        <v>430</v>
      </c>
      <c r="B2" s="828"/>
      <c r="C2" s="828"/>
      <c r="D2" s="828"/>
      <c r="E2" s="828"/>
      <c r="F2" s="828"/>
      <c r="G2" s="303"/>
      <c r="H2" s="303"/>
      <c r="I2" s="303"/>
      <c r="J2" s="302"/>
      <c r="K2" s="302"/>
      <c r="L2" s="302"/>
      <c r="M2" s="302"/>
      <c r="N2" s="302"/>
      <c r="O2" s="302"/>
      <c r="P2" s="302"/>
      <c r="Q2" s="302"/>
      <c r="R2" s="302"/>
      <c r="S2" s="302"/>
    </row>
    <row r="3" spans="1:140" ht="44.25" customHeight="1">
      <c r="A3" s="825" t="s">
        <v>429</v>
      </c>
      <c r="B3" s="826"/>
      <c r="C3" s="826"/>
      <c r="D3" s="826"/>
      <c r="E3" s="826"/>
      <c r="F3" s="826"/>
      <c r="G3" s="305"/>
      <c r="H3" s="305"/>
      <c r="I3" s="305"/>
      <c r="J3" s="303"/>
      <c r="K3" s="303"/>
      <c r="L3" s="303"/>
      <c r="M3" s="303"/>
      <c r="N3" s="303"/>
      <c r="O3" s="303"/>
      <c r="P3" s="303"/>
      <c r="Q3" s="303"/>
      <c r="R3" s="303"/>
      <c r="S3" s="303"/>
    </row>
    <row r="4" spans="1:140" ht="19.5" customHeight="1">
      <c r="A4" s="310" t="s">
        <v>271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304"/>
    </row>
    <row r="5" spans="1:140" ht="12.75" customHeight="1">
      <c r="A5" s="823"/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0"/>
    </row>
    <row r="6" spans="1:140" ht="12.75" customHeight="1">
      <c r="A6" s="824"/>
      <c r="B6" s="299" t="s">
        <v>272</v>
      </c>
      <c r="C6" s="300"/>
      <c r="D6" s="307"/>
      <c r="E6" s="307"/>
      <c r="F6" s="307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</row>
    <row r="7" spans="1:140" ht="12.75" customHeight="1">
      <c r="A7" s="824"/>
      <c r="B7" s="307" t="s">
        <v>280</v>
      </c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  <c r="S7" s="170"/>
    </row>
    <row r="8" spans="1:140" ht="12.75" customHeight="1">
      <c r="A8" s="325" t="s">
        <v>273</v>
      </c>
      <c r="B8" s="320" t="s">
        <v>274</v>
      </c>
      <c r="C8" s="317"/>
      <c r="D8" s="321"/>
      <c r="E8" s="320"/>
      <c r="F8" s="320"/>
      <c r="G8" s="306"/>
      <c r="H8" s="306"/>
      <c r="I8" s="306"/>
      <c r="J8" s="170"/>
      <c r="K8" s="170"/>
      <c r="L8" s="170"/>
      <c r="M8" s="170"/>
      <c r="N8" s="170"/>
      <c r="O8" s="170"/>
      <c r="P8" s="170"/>
      <c r="Q8" s="170"/>
      <c r="R8" s="170"/>
      <c r="S8" s="170"/>
    </row>
    <row r="9" spans="1:140" ht="14.25">
      <c r="A9" s="318" t="s">
        <v>281</v>
      </c>
      <c r="B9" s="319"/>
      <c r="C9" s="317"/>
      <c r="D9" s="321"/>
      <c r="E9" s="322"/>
      <c r="F9" s="323"/>
      <c r="G9" s="289"/>
      <c r="H9" s="290"/>
      <c r="I9" s="290"/>
      <c r="J9" s="306"/>
      <c r="K9" s="306"/>
      <c r="L9" s="306"/>
      <c r="M9" s="306"/>
      <c r="N9" s="306"/>
      <c r="O9" s="821"/>
      <c r="P9" s="821"/>
      <c r="Q9" s="300"/>
      <c r="R9" s="300"/>
      <c r="S9" s="300"/>
    </row>
    <row r="10" spans="1:140" ht="15" customHeight="1">
      <c r="A10" s="318" t="s">
        <v>282</v>
      </c>
      <c r="B10" s="321"/>
      <c r="C10" s="317"/>
      <c r="D10" s="321"/>
      <c r="E10" s="322"/>
      <c r="F10" s="324"/>
      <c r="G10" s="289"/>
      <c r="H10" s="197"/>
      <c r="I10" s="170"/>
      <c r="J10" s="290"/>
      <c r="K10" s="170"/>
      <c r="L10" s="170"/>
      <c r="O10" s="306"/>
      <c r="P10" s="306"/>
      <c r="Q10" s="306"/>
      <c r="R10" s="306"/>
      <c r="S10" s="306"/>
    </row>
    <row r="11" spans="1:140" ht="14.25" customHeight="1">
      <c r="A11" s="309"/>
      <c r="B11" s="603"/>
      <c r="C11" s="294"/>
      <c r="D11" s="294"/>
      <c r="E11" s="295"/>
      <c r="F11" s="296"/>
      <c r="G11" s="197"/>
      <c r="H11" s="197"/>
      <c r="I11" s="170"/>
      <c r="J11" s="197"/>
      <c r="K11" s="170"/>
      <c r="L11" s="170"/>
      <c r="M11" s="193"/>
      <c r="N11" s="193"/>
    </row>
    <row r="12" spans="1:140" ht="17.25" customHeight="1">
      <c r="B12" s="822"/>
      <c r="C12" s="822"/>
      <c r="D12" s="822"/>
      <c r="E12" s="822"/>
      <c r="F12" s="822"/>
      <c r="G12" s="308"/>
      <c r="H12" s="308"/>
      <c r="I12" s="193"/>
      <c r="J12" s="197"/>
      <c r="K12" s="170"/>
      <c r="L12" s="170"/>
      <c r="M12" s="193"/>
      <c r="N12" s="193"/>
      <c r="O12" s="193"/>
      <c r="P12" s="193"/>
      <c r="Q12" s="193"/>
      <c r="R12" s="193"/>
      <c r="S12" s="193"/>
    </row>
    <row r="13" spans="1:140" ht="30.75" customHeight="1">
      <c r="A13" s="10"/>
      <c r="B13" s="21" t="s">
        <v>6</v>
      </c>
      <c r="C13" s="22" t="s">
        <v>18</v>
      </c>
      <c r="D13" s="23" t="s">
        <v>286</v>
      </c>
      <c r="E13" s="24" t="s">
        <v>16</v>
      </c>
      <c r="F13" s="23" t="s">
        <v>17</v>
      </c>
      <c r="G13" s="20"/>
      <c r="H13" s="188"/>
      <c r="I13" s="308"/>
      <c r="J13" s="193"/>
      <c r="K13" s="193"/>
      <c r="L13" s="193"/>
      <c r="M13" s="193"/>
      <c r="N13" s="193"/>
      <c r="O13" s="193"/>
      <c r="P13" s="193"/>
      <c r="Q13" s="193"/>
      <c r="R13" s="193"/>
      <c r="S13" s="193"/>
    </row>
    <row r="14" spans="1:140" ht="16.5">
      <c r="A14" s="596" t="s">
        <v>34</v>
      </c>
      <c r="B14" s="590" t="s">
        <v>398</v>
      </c>
      <c r="C14" s="591">
        <f>SUM('Silnopr '!H17:I17)</f>
        <v>1225178.7804866112</v>
      </c>
      <c r="D14" s="591">
        <f>SUM('Silnopr '!K17:L17)</f>
        <v>0</v>
      </c>
      <c r="E14" s="592">
        <f>SUM('Silnopr '!N17:O17)</f>
        <v>0</v>
      </c>
      <c r="F14" s="591">
        <f>SUM('Silnopr '!Q17:R17)</f>
        <v>1225178.7804866112</v>
      </c>
      <c r="G14" s="502"/>
      <c r="H14" s="607"/>
      <c r="I14" s="193"/>
      <c r="J14" s="188"/>
      <c r="K14" s="188"/>
      <c r="L14" s="188"/>
      <c r="M14" s="188"/>
      <c r="N14" s="188"/>
      <c r="O14" s="193"/>
      <c r="P14" s="193"/>
      <c r="Q14" s="193"/>
      <c r="R14" s="193"/>
      <c r="S14" s="193"/>
      <c r="T14" s="193"/>
      <c r="U14" s="193"/>
      <c r="V14" s="193"/>
    </row>
    <row r="15" spans="1:140" ht="16.5" customHeight="1">
      <c r="A15" s="596" t="s">
        <v>36</v>
      </c>
      <c r="B15" s="590" t="s">
        <v>378</v>
      </c>
      <c r="C15" s="591">
        <f>'El.přípojka NN 0,4kV'!I17</f>
        <v>29050.1158392</v>
      </c>
      <c r="D15" s="591">
        <f>'El.přípojka NN 0,4kV'!L17</f>
        <v>0</v>
      </c>
      <c r="E15" s="592">
        <f>'El.přípojka NN 0,4kV'!O17</f>
        <v>0</v>
      </c>
      <c r="F15" s="591">
        <f>'El.přípojka NN 0,4kV'!R17</f>
        <v>29050.1158392</v>
      </c>
      <c r="G15" s="502"/>
      <c r="H15" s="607"/>
      <c r="I15" s="502"/>
      <c r="J15" s="193"/>
      <c r="K15" s="193"/>
      <c r="L15" s="193"/>
      <c r="M15" s="193"/>
      <c r="N15" s="193"/>
      <c r="O15" s="308"/>
      <c r="P15" s="308"/>
      <c r="Q15" s="308"/>
      <c r="R15" s="308"/>
      <c r="S15" s="308"/>
      <c r="T15" s="193"/>
      <c r="U15" s="193"/>
      <c r="V15" s="193"/>
      <c r="W15" s="193"/>
      <c r="X15" s="193"/>
      <c r="Y15" s="193"/>
      <c r="Z15" s="193"/>
      <c r="AA15" s="193"/>
      <c r="AB15" s="193"/>
      <c r="AC15" s="193"/>
      <c r="AD15" s="193"/>
      <c r="AE15" s="193"/>
      <c r="AF15" s="193"/>
      <c r="AG15" s="193"/>
      <c r="AH15" s="193"/>
      <c r="AI15" s="193"/>
      <c r="AJ15" s="193"/>
      <c r="AK15" s="193"/>
      <c r="AL15" s="193"/>
      <c r="AM15" s="193"/>
      <c r="AN15" s="193"/>
      <c r="AO15" s="193"/>
      <c r="AP15" s="193"/>
      <c r="AQ15" s="193"/>
      <c r="AR15" s="193"/>
      <c r="AS15" s="193"/>
      <c r="AT15" s="193"/>
      <c r="AU15" s="193"/>
      <c r="AV15" s="193"/>
      <c r="AW15" s="193"/>
      <c r="AX15" s="193"/>
      <c r="AY15" s="193"/>
      <c r="AZ15" s="193"/>
      <c r="BA15" s="193"/>
      <c r="BB15" s="193"/>
      <c r="BC15" s="193"/>
      <c r="BD15" s="193"/>
      <c r="BE15" s="193"/>
      <c r="BF15" s="193"/>
      <c r="BG15" s="193"/>
      <c r="BH15" s="193"/>
      <c r="BI15" s="193"/>
      <c r="BJ15" s="193"/>
      <c r="BK15" s="193"/>
      <c r="BL15" s="193"/>
      <c r="BM15" s="193"/>
      <c r="BN15" s="193"/>
      <c r="BO15" s="193"/>
      <c r="BP15" s="193"/>
      <c r="BQ15" s="193"/>
      <c r="BR15" s="193"/>
      <c r="BS15" s="193"/>
      <c r="BT15" s="193"/>
      <c r="BU15" s="193"/>
      <c r="BV15" s="193"/>
      <c r="BW15" s="193"/>
      <c r="BX15" s="193"/>
      <c r="BY15" s="193"/>
      <c r="BZ15" s="193"/>
      <c r="CA15" s="193"/>
      <c r="CB15" s="193"/>
      <c r="CC15" s="193"/>
      <c r="CD15" s="193"/>
      <c r="CE15" s="193"/>
      <c r="CF15" s="193"/>
      <c r="CG15" s="193"/>
      <c r="CH15" s="193"/>
      <c r="CI15" s="193"/>
      <c r="CJ15" s="193"/>
      <c r="CK15" s="193"/>
      <c r="CL15" s="193"/>
      <c r="CM15" s="193"/>
      <c r="CN15" s="193"/>
      <c r="CO15" s="193"/>
      <c r="CP15" s="193"/>
      <c r="CQ15" s="193"/>
      <c r="CR15" s="193"/>
      <c r="CS15" s="193"/>
      <c r="CT15" s="193"/>
      <c r="CU15" s="193"/>
      <c r="CV15" s="193"/>
      <c r="CW15" s="193"/>
      <c r="CX15" s="193"/>
      <c r="CY15" s="193"/>
      <c r="CZ15" s="193"/>
      <c r="DA15" s="193"/>
      <c r="DB15" s="193"/>
      <c r="DC15" s="193"/>
      <c r="DD15" s="193"/>
      <c r="DE15" s="193"/>
      <c r="DF15" s="193"/>
      <c r="DG15" s="193"/>
      <c r="DH15" s="193"/>
      <c r="DI15" s="193"/>
      <c r="DJ15" s="193"/>
      <c r="DK15" s="193"/>
      <c r="DL15" s="193"/>
      <c r="DM15" s="193"/>
      <c r="DN15" s="193"/>
      <c r="DO15" s="193"/>
      <c r="DP15" s="193"/>
      <c r="DQ15" s="193"/>
      <c r="DR15" s="193"/>
      <c r="DS15" s="193"/>
      <c r="DT15" s="193"/>
      <c r="DU15" s="193"/>
      <c r="DV15" s="193"/>
      <c r="DW15" s="193"/>
      <c r="DX15" s="193"/>
      <c r="DY15" s="193"/>
      <c r="DZ15" s="193"/>
      <c r="EA15" s="193"/>
      <c r="EB15" s="193"/>
      <c r="EC15" s="193"/>
      <c r="ED15" s="193"/>
      <c r="EE15" s="193"/>
      <c r="EF15" s="193"/>
      <c r="EG15" s="193"/>
      <c r="EH15" s="193"/>
      <c r="EI15" s="193"/>
      <c r="EJ15" s="193"/>
    </row>
    <row r="16" spans="1:140" ht="16.5">
      <c r="A16" s="596" t="s">
        <v>38</v>
      </c>
      <c r="B16" s="590" t="s">
        <v>405</v>
      </c>
      <c r="C16" s="591">
        <f>'Přípojka dat. sítě a kabel.TV'!I7:I7</f>
        <v>0</v>
      </c>
      <c r="D16" s="763" t="e">
        <f>'Přípojka dat. sítě a kabel.TV'!#REF!</f>
        <v>#REF!</v>
      </c>
      <c r="E16" s="764" t="e">
        <f>'Přípojka dat. sítě a kabel.TV'!#REF!</f>
        <v>#REF!</v>
      </c>
      <c r="F16" s="763" t="e">
        <f>'Přípojka dat. sítě a kabel.TV'!#REF!</f>
        <v>#REF!</v>
      </c>
      <c r="G16" s="502"/>
      <c r="H16" s="502"/>
      <c r="I16" s="502"/>
      <c r="J16" s="12"/>
      <c r="K16" s="15"/>
      <c r="L16" s="12"/>
      <c r="M16" s="12"/>
      <c r="N16" s="12"/>
      <c r="O16" s="188"/>
      <c r="P16" s="188"/>
      <c r="Q16" s="188"/>
      <c r="R16" s="188"/>
      <c r="S16" s="188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  <c r="AD16" s="193"/>
      <c r="AE16" s="193"/>
      <c r="AF16" s="193"/>
      <c r="AG16" s="193"/>
      <c r="AH16" s="193"/>
      <c r="AI16" s="193"/>
      <c r="AJ16" s="193"/>
      <c r="AK16" s="193"/>
      <c r="AL16" s="193"/>
      <c r="AM16" s="193"/>
      <c r="AN16" s="193"/>
      <c r="AO16" s="193"/>
      <c r="AP16" s="193"/>
      <c r="AQ16" s="193"/>
      <c r="AR16" s="193"/>
      <c r="AS16" s="193"/>
      <c r="AT16" s="193"/>
      <c r="AU16" s="193"/>
      <c r="AV16" s="193"/>
      <c r="AW16" s="193"/>
      <c r="AX16" s="193"/>
      <c r="AY16" s="193"/>
      <c r="AZ16" s="193"/>
      <c r="BA16" s="193"/>
      <c r="BB16" s="193"/>
      <c r="BC16" s="193"/>
      <c r="BD16" s="193"/>
      <c r="BE16" s="193"/>
      <c r="BF16" s="193"/>
      <c r="BG16" s="193"/>
      <c r="BH16" s="193"/>
      <c r="BI16" s="193"/>
      <c r="BJ16" s="193"/>
      <c r="BK16" s="193"/>
      <c r="BL16" s="193"/>
      <c r="BM16" s="193"/>
      <c r="BN16" s="193"/>
      <c r="BO16" s="193"/>
      <c r="BP16" s="193"/>
      <c r="BQ16" s="193"/>
      <c r="BR16" s="193"/>
      <c r="BS16" s="193"/>
      <c r="BT16" s="193"/>
      <c r="BU16" s="193"/>
      <c r="BV16" s="193"/>
      <c r="BW16" s="193"/>
      <c r="BX16" s="193"/>
      <c r="BY16" s="193"/>
      <c r="BZ16" s="193"/>
      <c r="CA16" s="193"/>
      <c r="CB16" s="193"/>
      <c r="CC16" s="193"/>
      <c r="CD16" s="193"/>
      <c r="CE16" s="193"/>
      <c r="CF16" s="193"/>
      <c r="CG16" s="193"/>
      <c r="CH16" s="193"/>
      <c r="CI16" s="193"/>
      <c r="CJ16" s="193"/>
      <c r="CK16" s="193"/>
      <c r="CL16" s="193"/>
      <c r="CM16" s="193"/>
      <c r="CN16" s="193"/>
      <c r="CO16" s="193"/>
      <c r="CP16" s="193"/>
      <c r="CQ16" s="193"/>
      <c r="CR16" s="193"/>
      <c r="CS16" s="193"/>
      <c r="CT16" s="193"/>
      <c r="CU16" s="193"/>
      <c r="CV16" s="193"/>
      <c r="CW16" s="193"/>
      <c r="CX16" s="193"/>
      <c r="CY16" s="193"/>
      <c r="CZ16" s="193"/>
      <c r="DA16" s="193"/>
      <c r="DB16" s="193"/>
      <c r="DC16" s="193"/>
      <c r="DD16" s="193"/>
      <c r="DE16" s="193"/>
      <c r="DF16" s="193"/>
      <c r="DG16" s="193"/>
      <c r="DH16" s="193"/>
      <c r="DI16" s="193"/>
      <c r="DJ16" s="193"/>
      <c r="DK16" s="193"/>
      <c r="DL16" s="193"/>
      <c r="DM16" s="193"/>
      <c r="DN16" s="193"/>
      <c r="DO16" s="193"/>
      <c r="DP16" s="193"/>
      <c r="DQ16" s="193"/>
      <c r="DR16" s="193"/>
      <c r="DS16" s="193"/>
      <c r="DT16" s="193"/>
      <c r="DU16" s="193"/>
      <c r="DV16" s="193"/>
      <c r="DW16" s="193"/>
      <c r="DX16" s="193"/>
      <c r="DY16" s="193"/>
      <c r="DZ16" s="193"/>
      <c r="EA16" s="193"/>
      <c r="EB16" s="193"/>
      <c r="EC16" s="193"/>
      <c r="ED16" s="193"/>
      <c r="EE16" s="193"/>
      <c r="EF16" s="193"/>
      <c r="EG16" s="193"/>
      <c r="EH16" s="193"/>
      <c r="EI16" s="193"/>
      <c r="EJ16" s="193"/>
    </row>
    <row r="17" spans="1:140" ht="13.5" customHeight="1">
      <c r="A17" s="596" t="s">
        <v>40</v>
      </c>
      <c r="B17" s="593" t="s">
        <v>270</v>
      </c>
      <c r="C17" s="594">
        <f>SUM(Hrom!H16)</f>
        <v>80280.293705599994</v>
      </c>
      <c r="D17" s="594">
        <f>SUM(Hrom!J16)</f>
        <v>0</v>
      </c>
      <c r="E17" s="595">
        <f>SUM(Hrom!M16)</f>
        <v>0</v>
      </c>
      <c r="F17" s="594">
        <f>SUM(Hrom!P16)</f>
        <v>80280.293705599994</v>
      </c>
      <c r="G17" s="502"/>
      <c r="H17" s="502"/>
      <c r="I17" s="502"/>
      <c r="J17" s="12"/>
      <c r="K17" s="15"/>
      <c r="L17" s="12"/>
      <c r="M17" s="12"/>
      <c r="N17" s="12"/>
      <c r="O17" s="193"/>
      <c r="P17" s="193"/>
      <c r="Q17" s="193"/>
      <c r="R17" s="193"/>
      <c r="S17" s="193"/>
      <c r="T17" s="188"/>
      <c r="U17" s="188"/>
      <c r="V17" s="188"/>
      <c r="W17" s="193"/>
      <c r="X17" s="193"/>
      <c r="Y17" s="193"/>
      <c r="Z17" s="193"/>
      <c r="AA17" s="193"/>
      <c r="AB17" s="193"/>
      <c r="AC17" s="193"/>
      <c r="AD17" s="193"/>
      <c r="AE17" s="193"/>
      <c r="AF17" s="193"/>
      <c r="AG17" s="193"/>
      <c r="AH17" s="193"/>
      <c r="AI17" s="193"/>
      <c r="AJ17" s="193"/>
      <c r="AK17" s="193"/>
      <c r="AL17" s="193"/>
      <c r="AM17" s="193"/>
      <c r="AN17" s="193"/>
      <c r="AO17" s="193"/>
      <c r="AP17" s="193"/>
      <c r="AQ17" s="193"/>
      <c r="AR17" s="193"/>
      <c r="AS17" s="193"/>
      <c r="AT17" s="193"/>
      <c r="AU17" s="193"/>
      <c r="AV17" s="193"/>
      <c r="AW17" s="193"/>
      <c r="AX17" s="193"/>
      <c r="AY17" s="193"/>
      <c r="AZ17" s="193"/>
      <c r="BA17" s="193"/>
      <c r="BB17" s="193"/>
      <c r="BC17" s="193"/>
      <c r="BD17" s="193"/>
      <c r="BE17" s="193"/>
      <c r="BF17" s="193"/>
      <c r="BG17" s="193"/>
      <c r="BH17" s="193"/>
      <c r="BI17" s="193"/>
      <c r="BJ17" s="193"/>
      <c r="BK17" s="193"/>
      <c r="BL17" s="193"/>
      <c r="BM17" s="193"/>
      <c r="BN17" s="193"/>
      <c r="BO17" s="193"/>
      <c r="BP17" s="193"/>
      <c r="BQ17" s="193"/>
      <c r="BR17" s="193"/>
      <c r="BS17" s="193"/>
      <c r="BT17" s="193"/>
      <c r="BU17" s="193"/>
      <c r="BV17" s="193"/>
      <c r="BW17" s="193"/>
      <c r="BX17" s="193"/>
      <c r="BY17" s="193"/>
      <c r="BZ17" s="193"/>
      <c r="CA17" s="193"/>
      <c r="CB17" s="193"/>
      <c r="CC17" s="193"/>
      <c r="CD17" s="193"/>
      <c r="CE17" s="193"/>
      <c r="CF17" s="193"/>
      <c r="CG17" s="193"/>
      <c r="CH17" s="193"/>
      <c r="CI17" s="193"/>
      <c r="CJ17" s="193"/>
      <c r="CK17" s="193"/>
      <c r="CL17" s="193"/>
      <c r="CM17" s="193"/>
      <c r="CN17" s="193"/>
      <c r="CO17" s="193"/>
      <c r="CP17" s="193"/>
      <c r="CQ17" s="193"/>
      <c r="CR17" s="193"/>
      <c r="CS17" s="193"/>
      <c r="CT17" s="193"/>
      <c r="CU17" s="193"/>
      <c r="CV17" s="193"/>
      <c r="CW17" s="193"/>
      <c r="CX17" s="193"/>
      <c r="CY17" s="193"/>
      <c r="CZ17" s="193"/>
      <c r="DA17" s="193"/>
      <c r="DB17" s="193"/>
      <c r="DC17" s="193"/>
      <c r="DD17" s="193"/>
      <c r="DE17" s="193"/>
      <c r="DF17" s="193"/>
      <c r="DG17" s="193"/>
      <c r="DH17" s="193"/>
      <c r="DI17" s="193"/>
      <c r="DJ17" s="193"/>
      <c r="DK17" s="193"/>
      <c r="DL17" s="193"/>
      <c r="DM17" s="193"/>
      <c r="DN17" s="193"/>
      <c r="DO17" s="193"/>
      <c r="DP17" s="193"/>
      <c r="DQ17" s="193"/>
      <c r="DR17" s="193"/>
      <c r="DS17" s="193"/>
      <c r="DT17" s="193"/>
      <c r="DU17" s="193"/>
      <c r="DV17" s="193"/>
      <c r="DW17" s="193"/>
      <c r="DX17" s="193"/>
      <c r="DY17" s="193"/>
      <c r="DZ17" s="193"/>
      <c r="EA17" s="193"/>
      <c r="EB17" s="193"/>
      <c r="EC17" s="193"/>
      <c r="ED17" s="193"/>
      <c r="EE17" s="193"/>
      <c r="EF17" s="193"/>
      <c r="EG17" s="193"/>
      <c r="EH17" s="193"/>
      <c r="EI17" s="193"/>
      <c r="EJ17" s="193"/>
    </row>
    <row r="18" spans="1:140" s="10" customFormat="1" ht="18" customHeight="1">
      <c r="A18" s="710"/>
      <c r="B18" s="711" t="s">
        <v>7</v>
      </c>
      <c r="C18" s="712">
        <f>SUM(C14:C17)</f>
        <v>1334509.1900314114</v>
      </c>
      <c r="D18" s="712" t="e">
        <f>SUM(D14:D17)</f>
        <v>#REF!</v>
      </c>
      <c r="E18" s="713" t="e">
        <f>SUM(E14:E17)</f>
        <v>#REF!</v>
      </c>
      <c r="F18" s="712" t="e">
        <f>SUM(F14:F17)</f>
        <v>#REF!</v>
      </c>
      <c r="G18" s="503"/>
      <c r="H18" s="504"/>
      <c r="I18" s="608"/>
      <c r="J18" s="609"/>
      <c r="K18" s="15"/>
      <c r="L18" s="12"/>
      <c r="M18" s="12"/>
      <c r="N18" s="12"/>
      <c r="O18" s="12"/>
      <c r="P18" s="12"/>
      <c r="Q18" s="12"/>
      <c r="R18" s="15"/>
      <c r="S18" s="12"/>
      <c r="T18" s="193"/>
      <c r="U18" s="193"/>
      <c r="V18" s="193"/>
      <c r="W18" s="188"/>
      <c r="X18" s="188"/>
      <c r="Y18" s="188"/>
      <c r="Z18" s="188"/>
      <c r="AA18" s="188"/>
      <c r="AB18" s="188"/>
      <c r="AC18" s="188"/>
      <c r="AD18" s="188"/>
      <c r="AE18" s="188"/>
      <c r="AF18" s="188"/>
      <c r="AG18" s="188"/>
      <c r="AH18" s="188"/>
      <c r="AI18" s="188"/>
      <c r="AJ18" s="188"/>
      <c r="AK18" s="188"/>
      <c r="AL18" s="188"/>
      <c r="AM18" s="188"/>
      <c r="AN18" s="188"/>
      <c r="AO18" s="188"/>
      <c r="AP18" s="188"/>
      <c r="AQ18" s="188"/>
      <c r="AR18" s="188"/>
      <c r="AS18" s="188"/>
      <c r="AT18" s="188"/>
      <c r="AU18" s="188"/>
      <c r="AV18" s="188"/>
      <c r="AW18" s="188"/>
      <c r="AX18" s="188"/>
      <c r="AY18" s="188"/>
      <c r="AZ18" s="188"/>
      <c r="BA18" s="188"/>
      <c r="BB18" s="188"/>
      <c r="BC18" s="188"/>
      <c r="BD18" s="188"/>
      <c r="BE18" s="188"/>
      <c r="BF18" s="188"/>
      <c r="BG18" s="188"/>
      <c r="BH18" s="188"/>
      <c r="BI18" s="188"/>
      <c r="BJ18" s="188"/>
      <c r="BK18" s="188"/>
      <c r="BL18" s="188"/>
      <c r="BM18" s="188"/>
      <c r="BN18" s="188"/>
      <c r="BO18" s="188"/>
      <c r="BP18" s="188"/>
      <c r="BQ18" s="188"/>
      <c r="BR18" s="188"/>
      <c r="BS18" s="188"/>
      <c r="BT18" s="188"/>
      <c r="BU18" s="188"/>
      <c r="BV18" s="188"/>
      <c r="BW18" s="188"/>
      <c r="BX18" s="188"/>
      <c r="BY18" s="188"/>
      <c r="BZ18" s="188"/>
      <c r="CA18" s="188"/>
      <c r="CB18" s="188"/>
      <c r="CC18" s="188"/>
      <c r="CD18" s="188"/>
      <c r="CE18" s="188"/>
      <c r="CF18" s="188"/>
      <c r="CG18" s="188"/>
      <c r="CH18" s="188"/>
      <c r="CI18" s="188"/>
      <c r="CJ18" s="188"/>
      <c r="CK18" s="188"/>
      <c r="CL18" s="188"/>
      <c r="CM18" s="188"/>
      <c r="CN18" s="188"/>
      <c r="CO18" s="188"/>
      <c r="CP18" s="188"/>
      <c r="CQ18" s="188"/>
      <c r="CR18" s="188"/>
      <c r="CS18" s="188"/>
      <c r="CT18" s="188"/>
      <c r="CU18" s="188"/>
      <c r="CV18" s="188"/>
      <c r="CW18" s="188"/>
      <c r="CX18" s="188"/>
      <c r="CY18" s="188"/>
      <c r="CZ18" s="188"/>
      <c r="DA18" s="188"/>
      <c r="DB18" s="188"/>
      <c r="DC18" s="188"/>
      <c r="DD18" s="188"/>
      <c r="DE18" s="188"/>
      <c r="DF18" s="188"/>
      <c r="DG18" s="188"/>
      <c r="DH18" s="188"/>
      <c r="DI18" s="188"/>
      <c r="DJ18" s="188"/>
      <c r="DK18" s="188"/>
      <c r="DL18" s="188"/>
      <c r="DM18" s="188"/>
      <c r="DN18" s="188"/>
      <c r="DO18" s="188"/>
      <c r="DP18" s="188"/>
      <c r="DQ18" s="188"/>
      <c r="DR18" s="188"/>
      <c r="DS18" s="188"/>
      <c r="DT18" s="188"/>
      <c r="DU18" s="188"/>
      <c r="DV18" s="188"/>
      <c r="DW18" s="188"/>
      <c r="DX18" s="188"/>
      <c r="DY18" s="188"/>
      <c r="DZ18" s="188"/>
      <c r="EA18" s="188"/>
      <c r="EB18" s="188"/>
      <c r="EC18" s="188"/>
      <c r="ED18" s="188"/>
      <c r="EE18" s="188"/>
      <c r="EF18" s="188"/>
      <c r="EG18" s="188"/>
      <c r="EH18" s="188"/>
      <c r="EI18" s="188"/>
      <c r="EJ18" s="188"/>
    </row>
    <row r="19" spans="1:140" ht="15">
      <c r="A19" s="583"/>
      <c r="B19" s="584" t="s">
        <v>3</v>
      </c>
      <c r="C19" s="585">
        <f>SUM(C18*0.21)</f>
        <v>280246.92990659637</v>
      </c>
      <c r="D19" s="585" t="e">
        <f>SUM(D18*0.21)</f>
        <v>#REF!</v>
      </c>
      <c r="E19" s="610"/>
      <c r="F19" s="585" t="e">
        <f>SUM(F18*0.21)</f>
        <v>#REF!</v>
      </c>
      <c r="G19" s="583"/>
      <c r="H19" s="583"/>
      <c r="I19" s="503"/>
      <c r="J19" s="12"/>
      <c r="K19" s="15"/>
      <c r="L19" s="12"/>
      <c r="M19" s="12"/>
      <c r="N19" s="12"/>
      <c r="O19" s="12"/>
      <c r="P19" s="12"/>
      <c r="Q19" s="12"/>
      <c r="R19" s="15"/>
      <c r="S19" s="12"/>
      <c r="T19" s="12"/>
      <c r="U19" s="12"/>
      <c r="V19" s="12"/>
      <c r="W19" s="193"/>
      <c r="X19" s="193"/>
    </row>
    <row r="20" spans="1:140" s="12" customFormat="1" ht="15" customHeight="1">
      <c r="A20" s="586">
        <f>IF(ISNUMBER(A13),SUMIF(__SAZBA__,A13,__CENA__),0)</f>
        <v>0</v>
      </c>
      <c r="B20" s="584" t="str">
        <f>IF(A20=0,"","DPH " &amp; A13 &amp; " % ze základny: " &amp; TEXT(A20,"# ##0"))</f>
        <v/>
      </c>
      <c r="C20" s="585" t="str">
        <f>IF(A20=0,"",A20*A13/100)</f>
        <v/>
      </c>
      <c r="D20" s="585"/>
      <c r="E20" s="585"/>
      <c r="F20" s="585"/>
      <c r="G20" s="586"/>
      <c r="H20" s="586"/>
      <c r="I20" s="503"/>
      <c r="K20" s="15"/>
      <c r="R20" s="15"/>
    </row>
    <row r="21" spans="1:140" s="12" customFormat="1" ht="15" customHeight="1" thickBot="1">
      <c r="A21" s="586">
        <f>IF(ISNUMBER(#REF!),SUMIF(__SAZBA__,#REF!,__CENA__),0)</f>
        <v>0</v>
      </c>
      <c r="B21" s="584" t="str">
        <f>IF(A21=0,"","DPH " &amp;#REF! &amp; " % ze základny: " &amp; TEXT(A21,"# ##0"))</f>
        <v/>
      </c>
      <c r="C21" s="585" t="str">
        <f>IF(A21=0,"",A21*#REF!/100)</f>
        <v/>
      </c>
      <c r="D21" s="585"/>
      <c r="E21" s="585"/>
      <c r="F21" s="585"/>
      <c r="G21" s="586"/>
      <c r="H21" s="586"/>
      <c r="I21" s="505"/>
      <c r="K21" s="15"/>
      <c r="R21" s="15"/>
    </row>
    <row r="22" spans="1:140" s="12" customFormat="1" ht="15" customHeight="1">
      <c r="A22" s="583"/>
      <c r="B22" s="587" t="s">
        <v>13</v>
      </c>
      <c r="C22" s="588">
        <f>SUM(C18:C19)</f>
        <v>1614756.1199380078</v>
      </c>
      <c r="D22" s="588" t="e">
        <f>SUM(D18:D19)</f>
        <v>#REF!</v>
      </c>
      <c r="E22" s="588" t="e">
        <f>SUM(E18:E19)</f>
        <v>#REF!</v>
      </c>
      <c r="F22" s="588" t="e">
        <f>SUM(F18:F19)</f>
        <v>#REF!</v>
      </c>
      <c r="G22" s="583"/>
      <c r="H22" s="589"/>
      <c r="I22" s="505"/>
      <c r="K22" s="15"/>
      <c r="R22" s="15"/>
    </row>
    <row r="23" spans="1:140" s="12" customFormat="1" ht="15" customHeight="1">
      <c r="A23" s="421"/>
      <c r="B23" s="421"/>
      <c r="C23" s="506"/>
      <c r="D23" s="506"/>
      <c r="E23" s="506"/>
      <c r="F23" s="421"/>
      <c r="G23" s="421"/>
      <c r="H23" s="421"/>
      <c r="I23" s="503"/>
      <c r="K23" s="15"/>
      <c r="R23" s="15"/>
    </row>
    <row r="24" spans="1:140" s="12" customFormat="1" ht="15" customHeight="1">
      <c r="A24" s="1"/>
      <c r="B24" s="1"/>
      <c r="C24" s="16"/>
      <c r="D24" s="16"/>
      <c r="E24" s="16"/>
      <c r="F24" s="1"/>
      <c r="G24" s="1"/>
      <c r="H24" s="35"/>
      <c r="I24" s="421"/>
      <c r="K24" s="15"/>
      <c r="R24" s="15"/>
    </row>
    <row r="25" spans="1:140" s="12" customFormat="1" ht="15" customHeight="1">
      <c r="A25" s="1"/>
      <c r="B25" s="1"/>
      <c r="C25" s="16"/>
      <c r="D25" s="16"/>
      <c r="E25" s="16"/>
      <c r="F25" s="1"/>
      <c r="G25" s="1"/>
      <c r="H25" s="35"/>
      <c r="I25" s="1"/>
      <c r="J25" s="1"/>
      <c r="K25" s="15"/>
      <c r="R25" s="15"/>
    </row>
    <row r="26" spans="1:140" s="12" customFormat="1" ht="15" customHeight="1">
      <c r="A26" s="1"/>
      <c r="B26" s="1"/>
      <c r="C26" s="16"/>
      <c r="D26" s="16"/>
      <c r="E26" s="16"/>
      <c r="F26" s="1"/>
      <c r="G26" s="1"/>
      <c r="H26" s="35"/>
      <c r="I26" s="1"/>
      <c r="J26" s="13"/>
      <c r="K26" s="15"/>
      <c r="R26" s="15"/>
    </row>
    <row r="27" spans="1:140" s="12" customFormat="1" ht="15" customHeight="1">
      <c r="A27" s="1"/>
      <c r="B27" s="1"/>
      <c r="C27" s="16"/>
      <c r="D27" s="16"/>
      <c r="E27" s="16"/>
      <c r="F27" s="1"/>
      <c r="G27" s="1"/>
      <c r="H27" s="35"/>
      <c r="I27" s="1"/>
      <c r="J27" s="13"/>
      <c r="K27" s="15"/>
      <c r="R27" s="15"/>
    </row>
    <row r="28" spans="1:140" s="12" customFormat="1" ht="15" customHeight="1">
      <c r="A28" s="1"/>
      <c r="B28" s="1"/>
      <c r="C28" s="16"/>
      <c r="D28" s="16"/>
      <c r="E28" s="16"/>
      <c r="F28" s="1"/>
      <c r="G28" s="1"/>
      <c r="H28" s="35"/>
      <c r="I28" s="1"/>
      <c r="J28" s="11"/>
      <c r="K28" s="15"/>
      <c r="R28" s="15"/>
    </row>
    <row r="29" spans="1:140" s="12" customFormat="1" ht="15" customHeight="1">
      <c r="A29" s="1"/>
      <c r="B29" s="1"/>
      <c r="C29" s="16"/>
      <c r="D29" s="16"/>
      <c r="E29" s="16"/>
      <c r="F29" s="1"/>
      <c r="G29" s="1"/>
      <c r="H29" s="35"/>
      <c r="I29" s="1"/>
      <c r="J29" s="11"/>
      <c r="K29" s="15"/>
      <c r="R29" s="15"/>
    </row>
    <row r="30" spans="1:140" s="12" customFormat="1" ht="15" customHeight="1">
      <c r="A30" s="1"/>
      <c r="B30" s="1"/>
      <c r="C30" s="16"/>
      <c r="D30" s="16"/>
      <c r="E30" s="16"/>
      <c r="F30" s="1"/>
      <c r="G30" s="1"/>
      <c r="H30" s="35"/>
      <c r="I30" s="1"/>
      <c r="J30" s="13"/>
      <c r="K30" s="15"/>
      <c r="R30" s="15"/>
    </row>
    <row r="31" spans="1:140" s="12" customFormat="1" ht="18.75" customHeight="1">
      <c r="A31" s="1"/>
      <c r="B31" s="1"/>
      <c r="C31" s="16"/>
      <c r="D31" s="16"/>
      <c r="E31" s="16"/>
      <c r="F31" s="1"/>
      <c r="G31" s="1"/>
      <c r="H31" s="194"/>
      <c r="I31" s="1"/>
      <c r="J31" s="1"/>
      <c r="K31" s="15"/>
      <c r="R31" s="15"/>
    </row>
    <row r="32" spans="1:140" s="12" customFormat="1" ht="15" customHeight="1">
      <c r="A32" s="1"/>
      <c r="B32" s="1"/>
      <c r="C32" s="16"/>
      <c r="D32" s="16"/>
      <c r="E32" s="16"/>
      <c r="F32" s="1"/>
      <c r="G32" s="1"/>
      <c r="H32" s="1"/>
      <c r="I32" s="1"/>
      <c r="J32" s="1"/>
      <c r="K32" s="15"/>
      <c r="R32" s="15"/>
    </row>
    <row r="33" spans="1:22" s="12" customFormat="1" ht="15" customHeight="1">
      <c r="A33" s="1"/>
      <c r="B33" s="1"/>
      <c r="C33" s="16"/>
      <c r="D33" s="16"/>
      <c r="E33" s="16"/>
      <c r="F33" s="1"/>
      <c r="G33" s="1"/>
      <c r="H33" s="1"/>
      <c r="I33" s="1"/>
      <c r="J33" s="1"/>
      <c r="K33" s="15"/>
      <c r="R33" s="15"/>
    </row>
    <row r="34" spans="1:22" s="12" customFormat="1" ht="18" customHeight="1">
      <c r="A34" s="1"/>
      <c r="B34" s="1"/>
      <c r="C34" s="16"/>
      <c r="D34" s="16"/>
      <c r="E34" s="16"/>
      <c r="F34" s="1"/>
      <c r="G34" s="1"/>
      <c r="H34" s="1"/>
      <c r="I34" s="1"/>
      <c r="J34" s="1"/>
      <c r="K34" s="15"/>
      <c r="R34" s="15"/>
    </row>
    <row r="35" spans="1:22" s="12" customFormat="1" ht="15" customHeight="1">
      <c r="A35" s="1"/>
      <c r="B35" s="1"/>
      <c r="C35" s="16"/>
      <c r="D35" s="16"/>
      <c r="E35" s="16"/>
      <c r="F35" s="1"/>
      <c r="G35" s="1"/>
      <c r="H35" s="1"/>
      <c r="I35" s="1"/>
      <c r="J35" s="1"/>
      <c r="K35" s="15"/>
      <c r="R35" s="15"/>
    </row>
    <row r="36" spans="1:22" s="12" customFormat="1" ht="15" customHeight="1">
      <c r="A36" s="1"/>
      <c r="B36" s="1"/>
      <c r="C36" s="16"/>
      <c r="D36" s="16"/>
      <c r="E36" s="16"/>
      <c r="F36" s="1"/>
      <c r="G36" s="1"/>
      <c r="H36" s="1"/>
      <c r="I36" s="1"/>
      <c r="J36" s="1"/>
      <c r="K36" s="1"/>
      <c r="L36" s="1"/>
      <c r="M36" s="1"/>
      <c r="R36" s="15"/>
    </row>
    <row r="37" spans="1:22" s="12" customFormat="1" ht="15" customHeight="1">
      <c r="A37" s="1"/>
      <c r="B37" s="1"/>
      <c r="C37" s="16"/>
      <c r="D37" s="16"/>
      <c r="E37" s="16"/>
      <c r="F37" s="1"/>
      <c r="G37" s="1"/>
      <c r="H37" s="1"/>
      <c r="I37" s="1"/>
      <c r="J37" s="1"/>
      <c r="K37" s="13"/>
      <c r="L37" s="13"/>
      <c r="M37" s="13"/>
      <c r="N37" s="1"/>
      <c r="R37" s="15"/>
    </row>
    <row r="38" spans="1:22" s="12" customFormat="1" ht="15" customHeight="1">
      <c r="A38" s="1"/>
      <c r="B38" s="1"/>
      <c r="C38" s="16"/>
      <c r="D38" s="16"/>
      <c r="E38" s="16"/>
      <c r="F38" s="1"/>
      <c r="G38" s="1"/>
      <c r="H38" s="1"/>
      <c r="I38" s="1"/>
      <c r="J38" s="1"/>
      <c r="K38" s="13"/>
      <c r="L38" s="13"/>
      <c r="M38" s="13"/>
      <c r="N38" s="13"/>
      <c r="R38" s="15"/>
    </row>
    <row r="39" spans="1:22" s="12" customFormat="1" ht="15" customHeight="1">
      <c r="A39" s="1"/>
      <c r="B39" s="1"/>
      <c r="C39" s="16"/>
      <c r="D39" s="16"/>
      <c r="E39" s="16"/>
      <c r="F39" s="1"/>
      <c r="G39" s="1"/>
      <c r="H39" s="1"/>
      <c r="I39" s="1"/>
      <c r="J39" s="1"/>
      <c r="K39" s="11"/>
      <c r="L39" s="11"/>
      <c r="M39" s="11"/>
      <c r="N39" s="13"/>
      <c r="O39" s="1"/>
      <c r="P39" s="1"/>
      <c r="Q39" s="1"/>
      <c r="R39" s="1"/>
      <c r="S39" s="1"/>
    </row>
    <row r="40" spans="1:22" s="12" customFormat="1" ht="15" customHeight="1">
      <c r="A40" s="1"/>
      <c r="B40" s="1"/>
      <c r="C40" s="16"/>
      <c r="D40" s="16"/>
      <c r="E40" s="16"/>
      <c r="F40" s="1"/>
      <c r="G40" s="1"/>
      <c r="H40" s="1"/>
      <c r="I40" s="1"/>
      <c r="J40" s="1"/>
      <c r="K40" s="11"/>
      <c r="L40" s="11"/>
      <c r="M40" s="11"/>
      <c r="N40" s="11"/>
      <c r="O40" s="13"/>
      <c r="P40" s="13"/>
      <c r="Q40" s="13"/>
      <c r="R40" s="13"/>
      <c r="S40" s="13"/>
      <c r="T40" s="1"/>
      <c r="U40" s="1"/>
      <c r="V40" s="1"/>
    </row>
    <row r="41" spans="1:22" ht="15">
      <c r="K41" s="13"/>
      <c r="L41" s="13"/>
      <c r="M41" s="13"/>
      <c r="N41" s="11"/>
      <c r="O41" s="13"/>
      <c r="P41" s="13"/>
      <c r="Q41" s="13"/>
      <c r="R41" s="13"/>
      <c r="S41" s="13"/>
      <c r="T41" s="13"/>
      <c r="U41" s="13"/>
      <c r="V41" s="13"/>
    </row>
    <row r="42" spans="1:22" s="13" customFormat="1" ht="15">
      <c r="A42" s="1"/>
      <c r="B42" s="1"/>
      <c r="C42" s="16"/>
      <c r="D42" s="16"/>
      <c r="E42" s="16"/>
      <c r="F42" s="1"/>
      <c r="G42" s="1"/>
      <c r="H42" s="1"/>
      <c r="I42" s="1"/>
      <c r="J42" s="1"/>
      <c r="K42" s="1"/>
      <c r="L42" s="1"/>
      <c r="M42" s="1"/>
      <c r="O42" s="11"/>
      <c r="P42" s="11"/>
      <c r="Q42" s="11"/>
      <c r="R42" s="11"/>
      <c r="S42" s="11"/>
    </row>
    <row r="43" spans="1:22" s="13" customFormat="1" ht="15">
      <c r="A43" s="1"/>
      <c r="B43" s="1"/>
      <c r="C43" s="16"/>
      <c r="D43" s="16"/>
      <c r="E43" s="16"/>
      <c r="F43" s="1"/>
      <c r="G43" s="1"/>
      <c r="H43" s="1"/>
      <c r="I43" s="1"/>
      <c r="J43" s="1"/>
      <c r="K43" s="1"/>
      <c r="L43" s="1"/>
      <c r="M43" s="1"/>
      <c r="N43" s="1"/>
      <c r="O43" s="11"/>
      <c r="P43" s="11"/>
      <c r="Q43" s="11"/>
      <c r="R43" s="11"/>
      <c r="S43" s="11"/>
      <c r="T43" s="11"/>
      <c r="U43" s="11"/>
      <c r="V43" s="11"/>
    </row>
    <row r="44" spans="1:22" s="11" customFormat="1" ht="15">
      <c r="A44" s="1"/>
      <c r="B44" s="1"/>
      <c r="C44" s="16"/>
      <c r="D44" s="16"/>
      <c r="E44" s="16"/>
      <c r="F44" s="1"/>
      <c r="G44" s="1"/>
      <c r="H44" s="1"/>
      <c r="I44" s="1"/>
      <c r="J44" s="1"/>
      <c r="K44" s="1"/>
      <c r="L44" s="1"/>
      <c r="M44" s="1"/>
      <c r="N44" s="1"/>
      <c r="O44" s="13"/>
      <c r="P44" s="13"/>
      <c r="Q44" s="13"/>
      <c r="R44" s="13"/>
      <c r="S44" s="13"/>
    </row>
    <row r="45" spans="1:22" s="11" customFormat="1" ht="15">
      <c r="A45" s="1"/>
      <c r="B45" s="1"/>
      <c r="C45" s="16"/>
      <c r="D45" s="16"/>
      <c r="E45" s="16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3"/>
      <c r="U45" s="13"/>
      <c r="V45" s="13"/>
    </row>
    <row r="46" spans="1:22" s="13" customFormat="1" ht="15">
      <c r="A46" s="1"/>
      <c r="B46" s="1"/>
      <c r="C46" s="16"/>
      <c r="D46" s="16"/>
      <c r="E46" s="16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</sheetData>
  <mergeCells count="6">
    <mergeCell ref="A1:F1"/>
    <mergeCell ref="O9:P9"/>
    <mergeCell ref="B12:F12"/>
    <mergeCell ref="A5:A7"/>
    <mergeCell ref="A3:F3"/>
    <mergeCell ref="A2:F2"/>
  </mergeCells>
  <phoneticPr fontId="0" type="noConversion"/>
  <pageMargins left="0.39370078740157483" right="0.31496062992125984" top="1.0236220472440944" bottom="0.78740157480314965" header="0.39370078740157483" footer="0.39370078740157483"/>
  <pageSetup paperSize="9" scale="90" fitToHeight="0" orientation="landscape" r:id="rId1"/>
  <headerFooter>
    <oddHeader xml:space="preserve">&amp;L&amp;12Apartmánový dům p.p.č. 1105-3 Boží Dar - Ing. Nedoma&amp;"Arial,Tučné"
REKAPITULACE&amp;RZhotovitel : &amp;12ČEPO - elektrocentrum s.r.o.,
 Smrková 1467 , 36301 Ostrov&amp;10
</oddHeader>
    <oddFooter>&amp;C&amp;8&amp;P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W203"/>
  <sheetViews>
    <sheetView showGridLines="0" view="pageBreakPreview" topLeftCell="F1" zoomScale="115" zoomScaleNormal="85" zoomScaleSheetLayoutView="115" workbookViewId="0">
      <selection activeCell="F1" sqref="A1:M1"/>
    </sheetView>
  </sheetViews>
  <sheetFormatPr defaultRowHeight="12.75" outlineLevelRow="1"/>
  <cols>
    <col min="1" max="5" width="9.140625" style="1" hidden="1" customWidth="1"/>
    <col min="6" max="6" width="3" style="3" customWidth="1"/>
    <col min="7" max="7" width="2.140625" style="4" customWidth="1"/>
    <col min="8" max="8" width="9" style="33" customWidth="1"/>
    <col min="9" max="9" width="34.140625" style="6" customWidth="1"/>
    <col min="10" max="10" width="4.28515625" style="4" customWidth="1"/>
    <col min="11" max="11" width="8" style="7" customWidth="1"/>
    <col min="12" max="12" width="10.28515625" style="14" customWidth="1"/>
    <col min="13" max="13" width="14" style="14" customWidth="1"/>
    <col min="14" max="14" width="7.5703125" style="1" customWidth="1"/>
    <col min="15" max="15" width="12.140625" style="1" customWidth="1"/>
    <col min="16" max="16" width="7.5703125" style="1" customWidth="1"/>
    <col min="17" max="17" width="12.140625" style="1" customWidth="1"/>
    <col min="18" max="18" width="7.42578125" style="1" customWidth="1"/>
    <col min="19" max="19" width="13.85546875" style="1" customWidth="1"/>
    <col min="20" max="20" width="5.140625" style="1" customWidth="1"/>
    <col min="21" max="16384" width="9.140625" style="1"/>
  </cols>
  <sheetData>
    <row r="1" spans="1:23" ht="27.75" customHeight="1">
      <c r="F1" s="858" t="s">
        <v>14</v>
      </c>
      <c r="G1" s="858"/>
      <c r="H1" s="858"/>
      <c r="I1" s="858"/>
      <c r="J1" s="858"/>
      <c r="K1" s="858"/>
      <c r="L1" s="858"/>
      <c r="M1" s="858"/>
      <c r="N1" s="859" t="s">
        <v>15</v>
      </c>
      <c r="O1" s="856"/>
      <c r="P1" s="860" t="s">
        <v>16</v>
      </c>
      <c r="Q1" s="861"/>
      <c r="R1" s="856" t="s">
        <v>17</v>
      </c>
      <c r="S1" s="857"/>
    </row>
    <row r="2" spans="1:23" s="10" customFormat="1">
      <c r="F2" s="49"/>
      <c r="G2" s="49"/>
      <c r="H2" s="50"/>
      <c r="I2" s="49"/>
      <c r="J2" s="49"/>
      <c r="K2" s="49"/>
      <c r="L2" s="49"/>
      <c r="M2" s="51"/>
      <c r="N2" s="51"/>
      <c r="O2" s="52"/>
      <c r="P2" s="53"/>
      <c r="Q2" s="142"/>
      <c r="R2" s="54"/>
      <c r="S2" s="55"/>
      <c r="T2" s="56"/>
      <c r="U2" s="53"/>
      <c r="V2" s="53"/>
      <c r="W2" s="57"/>
    </row>
    <row r="3" spans="1:23" s="10" customFormat="1" ht="15">
      <c r="F3" s="862" t="s">
        <v>22</v>
      </c>
      <c r="G3" s="862"/>
      <c r="H3" s="862"/>
      <c r="I3" s="862"/>
      <c r="J3" s="862"/>
      <c r="K3" s="862"/>
      <c r="L3" s="862"/>
      <c r="M3" s="862"/>
      <c r="N3" s="58">
        <f>SUM(N4:N17)</f>
        <v>523577.71870000003</v>
      </c>
      <c r="O3" s="863">
        <f>SUM(Q4:Q17)</f>
        <v>0</v>
      </c>
      <c r="P3" s="849"/>
      <c r="Q3" s="864"/>
      <c r="R3" s="863">
        <f>SUM(T4:T17)</f>
        <v>0</v>
      </c>
      <c r="S3" s="849"/>
      <c r="T3" s="864"/>
      <c r="U3" s="849">
        <f>SUM(W4:W17)</f>
        <v>0</v>
      </c>
      <c r="V3" s="849"/>
      <c r="W3" s="850"/>
    </row>
    <row r="4" spans="1:23">
      <c r="F4" s="48" t="s">
        <v>34</v>
      </c>
      <c r="G4" s="851" t="s">
        <v>35</v>
      </c>
      <c r="H4" s="851"/>
      <c r="I4" s="851"/>
      <c r="J4" s="851"/>
      <c r="K4" s="851"/>
      <c r="L4" s="851"/>
      <c r="M4" s="851"/>
      <c r="N4" s="124">
        <f>SUM(N37)</f>
        <v>132498.76549999998</v>
      </c>
      <c r="O4" s="852">
        <f>SUM(Q37)</f>
        <v>0</v>
      </c>
      <c r="P4" s="853"/>
      <c r="Q4" s="854"/>
      <c r="R4" s="852">
        <f>SUM(T37)</f>
        <v>0</v>
      </c>
      <c r="S4" s="853"/>
      <c r="T4" s="854"/>
      <c r="U4" s="853">
        <f>SUM(W37)</f>
        <v>132498.76549999998</v>
      </c>
      <c r="V4" s="853"/>
      <c r="W4" s="855"/>
    </row>
    <row r="5" spans="1:23" s="9" customFormat="1">
      <c r="F5" s="47" t="s">
        <v>36</v>
      </c>
      <c r="G5" s="844" t="s">
        <v>37</v>
      </c>
      <c r="H5" s="844"/>
      <c r="I5" s="844"/>
      <c r="J5" s="844"/>
      <c r="K5" s="844"/>
      <c r="L5" s="844"/>
      <c r="M5" s="844"/>
      <c r="N5" s="125">
        <f>SUM(N68)</f>
        <v>105152.8904</v>
      </c>
      <c r="O5" s="845">
        <f>SUM(Q68)</f>
        <v>0</v>
      </c>
      <c r="P5" s="846"/>
      <c r="Q5" s="847"/>
      <c r="R5" s="845">
        <f>SUM(T68)</f>
        <v>0</v>
      </c>
      <c r="S5" s="846"/>
      <c r="T5" s="847"/>
      <c r="U5" s="846">
        <f>SUM(W68)</f>
        <v>105152.8904</v>
      </c>
      <c r="V5" s="846"/>
      <c r="W5" s="848"/>
    </row>
    <row r="6" spans="1:23" s="8" customFormat="1">
      <c r="A6" s="18"/>
      <c r="B6" s="18"/>
      <c r="C6" s="18"/>
      <c r="D6" s="18"/>
      <c r="E6" s="18"/>
      <c r="F6" s="47" t="s">
        <v>38</v>
      </c>
      <c r="G6" s="844" t="s">
        <v>39</v>
      </c>
      <c r="H6" s="844"/>
      <c r="I6" s="844"/>
      <c r="J6" s="844"/>
      <c r="K6" s="844"/>
      <c r="L6" s="844"/>
      <c r="M6" s="844"/>
      <c r="N6" s="125">
        <f>SUM(N99)</f>
        <v>141949.59</v>
      </c>
      <c r="O6" s="845">
        <f>SUM(Q99)</f>
        <v>0</v>
      </c>
      <c r="P6" s="846"/>
      <c r="Q6" s="847"/>
      <c r="R6" s="845">
        <f>SUM(T99)</f>
        <v>0</v>
      </c>
      <c r="S6" s="846"/>
      <c r="T6" s="847"/>
      <c r="U6" s="846">
        <f>SUM(W99)</f>
        <v>141949.59</v>
      </c>
      <c r="V6" s="846"/>
      <c r="W6" s="848"/>
    </row>
    <row r="7" spans="1:23" s="2" customFormat="1" outlineLevel="1">
      <c r="A7" s="19" t="s">
        <v>12</v>
      </c>
      <c r="B7" s="19" t="s">
        <v>8</v>
      </c>
      <c r="C7" s="19" t="s">
        <v>9</v>
      </c>
      <c r="D7" s="19" t="s">
        <v>10</v>
      </c>
      <c r="E7" s="19" t="s">
        <v>11</v>
      </c>
      <c r="F7" s="47" t="s">
        <v>40</v>
      </c>
      <c r="G7" s="844" t="s">
        <v>23</v>
      </c>
      <c r="H7" s="844"/>
      <c r="I7" s="844"/>
      <c r="J7" s="844"/>
      <c r="K7" s="844"/>
      <c r="L7" s="844"/>
      <c r="M7" s="844"/>
      <c r="N7" s="125">
        <f>SUM(N113)</f>
        <v>14839.866599999999</v>
      </c>
      <c r="O7" s="845">
        <f>SUM(Q113)</f>
        <v>0</v>
      </c>
      <c r="P7" s="846"/>
      <c r="Q7" s="847"/>
      <c r="R7" s="845">
        <f>SUM(T113)</f>
        <v>0</v>
      </c>
      <c r="S7" s="846"/>
      <c r="T7" s="847"/>
      <c r="U7" s="846">
        <f>SUM(W113)</f>
        <v>14839.866599999999</v>
      </c>
      <c r="V7" s="846"/>
      <c r="W7" s="848"/>
    </row>
    <row r="8" spans="1:23" s="2" customFormat="1" outlineLevel="1">
      <c r="A8" s="19"/>
      <c r="B8" s="19"/>
      <c r="C8" s="19"/>
      <c r="D8" s="19"/>
      <c r="E8" s="19"/>
      <c r="F8" s="47" t="s">
        <v>41</v>
      </c>
      <c r="G8" s="844" t="s">
        <v>42</v>
      </c>
      <c r="H8" s="844"/>
      <c r="I8" s="844"/>
      <c r="J8" s="844"/>
      <c r="K8" s="844"/>
      <c r="L8" s="844"/>
      <c r="M8" s="844"/>
      <c r="N8" s="125">
        <f>SUM(N145)</f>
        <v>29782.664399999998</v>
      </c>
      <c r="O8" s="845">
        <f>SUM(Q145)</f>
        <v>0</v>
      </c>
      <c r="P8" s="846"/>
      <c r="Q8" s="847"/>
      <c r="R8" s="845">
        <f>SUM(T145)</f>
        <v>0</v>
      </c>
      <c r="S8" s="846"/>
      <c r="T8" s="847"/>
      <c r="U8" s="846">
        <f>SUM(W145)</f>
        <v>29782.664399999998</v>
      </c>
      <c r="V8" s="846"/>
      <c r="W8" s="848"/>
    </row>
    <row r="9" spans="1:23" s="2" customFormat="1" outlineLevel="1">
      <c r="A9" s="19"/>
      <c r="B9" s="19"/>
      <c r="C9" s="19"/>
      <c r="D9" s="19"/>
      <c r="E9" s="19"/>
      <c r="F9" s="47" t="s">
        <v>43</v>
      </c>
      <c r="G9" s="844" t="s">
        <v>44</v>
      </c>
      <c r="H9" s="844"/>
      <c r="I9" s="844"/>
      <c r="J9" s="844"/>
      <c r="K9" s="844"/>
      <c r="L9" s="844"/>
      <c r="M9" s="844"/>
      <c r="N9" s="125">
        <f>SUM(N171)</f>
        <v>26675.124299999999</v>
      </c>
      <c r="O9" s="845">
        <f>SUM(Q171)</f>
        <v>0</v>
      </c>
      <c r="P9" s="846"/>
      <c r="Q9" s="847"/>
      <c r="R9" s="845">
        <f>SUM(T171)</f>
        <v>0</v>
      </c>
      <c r="S9" s="846"/>
      <c r="T9" s="847"/>
      <c r="U9" s="846">
        <f>SUM(W171)</f>
        <v>26675.124299999999</v>
      </c>
      <c r="V9" s="846"/>
      <c r="W9" s="848"/>
    </row>
    <row r="10" spans="1:23" s="2" customFormat="1" outlineLevel="1">
      <c r="A10" s="19"/>
      <c r="B10" s="19"/>
      <c r="C10" s="19"/>
      <c r="D10" s="19"/>
      <c r="E10" s="19"/>
      <c r="F10" s="47" t="s">
        <v>45</v>
      </c>
      <c r="G10" s="844" t="s">
        <v>46</v>
      </c>
      <c r="H10" s="844"/>
      <c r="I10" s="844"/>
      <c r="J10" s="844"/>
      <c r="K10" s="844"/>
      <c r="L10" s="844"/>
      <c r="M10" s="844"/>
      <c r="N10" s="125">
        <f>SUM(N195)</f>
        <v>3948.8175000000001</v>
      </c>
      <c r="O10" s="845">
        <f>SUM(Q195)</f>
        <v>0</v>
      </c>
      <c r="P10" s="846"/>
      <c r="Q10" s="847"/>
      <c r="R10" s="845">
        <f>SUM(T195)</f>
        <v>0</v>
      </c>
      <c r="S10" s="846"/>
      <c r="T10" s="847"/>
      <c r="U10" s="846">
        <f>SUM(W195)</f>
        <v>3948.8175000000001</v>
      </c>
      <c r="V10" s="846"/>
      <c r="W10" s="848"/>
    </row>
    <row r="11" spans="1:23" s="2" customFormat="1" outlineLevel="1">
      <c r="A11" s="19"/>
      <c r="B11" s="19"/>
      <c r="C11" s="19"/>
      <c r="D11" s="19"/>
      <c r="E11" s="19"/>
      <c r="F11" s="47" t="s">
        <v>47</v>
      </c>
      <c r="G11" s="844" t="s">
        <v>48</v>
      </c>
      <c r="H11" s="844"/>
      <c r="I11" s="844"/>
      <c r="J11" s="844"/>
      <c r="K11" s="844"/>
      <c r="L11" s="844"/>
      <c r="M11" s="844"/>
      <c r="N11" s="125">
        <f>SUM(N203)</f>
        <v>32030</v>
      </c>
      <c r="O11" s="845">
        <f>SUM(Q203)</f>
        <v>0</v>
      </c>
      <c r="P11" s="846"/>
      <c r="Q11" s="847"/>
      <c r="R11" s="845">
        <f>SUM(T203)</f>
        <v>0</v>
      </c>
      <c r="S11" s="846"/>
      <c r="T11" s="847"/>
      <c r="U11" s="846">
        <f>SUM(W203)</f>
        <v>32030</v>
      </c>
      <c r="V11" s="846"/>
      <c r="W11" s="848"/>
    </row>
    <row r="12" spans="1:23" s="2" customFormat="1">
      <c r="A12" s="19"/>
      <c r="B12" s="19"/>
      <c r="C12" s="19"/>
      <c r="D12" s="19"/>
      <c r="E12" s="19"/>
      <c r="F12" s="47" t="s">
        <v>24</v>
      </c>
      <c r="G12" s="844" t="s">
        <v>25</v>
      </c>
      <c r="H12" s="844"/>
      <c r="I12" s="844"/>
      <c r="J12" s="844"/>
      <c r="K12" s="844"/>
      <c r="L12" s="844"/>
      <c r="M12" s="844"/>
      <c r="N12" s="125">
        <v>6800</v>
      </c>
      <c r="O12" s="845">
        <v>0</v>
      </c>
      <c r="P12" s="846"/>
      <c r="Q12" s="847"/>
      <c r="R12" s="845">
        <v>0</v>
      </c>
      <c r="S12" s="846"/>
      <c r="T12" s="847"/>
      <c r="U12" s="846">
        <f>SUM(N12-O12-R12)</f>
        <v>6800</v>
      </c>
      <c r="V12" s="846"/>
      <c r="W12" s="848"/>
    </row>
    <row r="13" spans="1:23" s="2" customFormat="1" ht="25.5" outlineLevel="1">
      <c r="A13" s="19"/>
      <c r="B13" s="19"/>
      <c r="C13" s="19"/>
      <c r="D13" s="19"/>
      <c r="E13" s="19"/>
      <c r="F13" s="47" t="s">
        <v>26</v>
      </c>
      <c r="G13" s="844" t="s">
        <v>27</v>
      </c>
      <c r="H13" s="844"/>
      <c r="I13" s="844"/>
      <c r="J13" s="844"/>
      <c r="K13" s="844"/>
      <c r="L13" s="844"/>
      <c r="M13" s="844"/>
      <c r="N13" s="125">
        <v>3920</v>
      </c>
      <c r="O13" s="845">
        <v>0</v>
      </c>
      <c r="P13" s="846"/>
      <c r="Q13" s="847"/>
      <c r="R13" s="845">
        <v>0</v>
      </c>
      <c r="S13" s="846"/>
      <c r="T13" s="847"/>
      <c r="U13" s="846">
        <v>3920</v>
      </c>
      <c r="V13" s="846"/>
      <c r="W13" s="848"/>
    </row>
    <row r="14" spans="1:23" s="2" customFormat="1" ht="25.5" outlineLevel="1">
      <c r="A14" s="19"/>
      <c r="B14" s="19"/>
      <c r="C14" s="19"/>
      <c r="D14" s="19"/>
      <c r="E14" s="19"/>
      <c r="F14" s="47" t="s">
        <v>28</v>
      </c>
      <c r="G14" s="844" t="s">
        <v>29</v>
      </c>
      <c r="H14" s="844"/>
      <c r="I14" s="844"/>
      <c r="J14" s="844"/>
      <c r="K14" s="844"/>
      <c r="L14" s="844"/>
      <c r="M14" s="844"/>
      <c r="N14" s="125">
        <v>2940</v>
      </c>
      <c r="O14" s="845">
        <v>0</v>
      </c>
      <c r="P14" s="846"/>
      <c r="Q14" s="847"/>
      <c r="R14" s="845">
        <v>0</v>
      </c>
      <c r="S14" s="846"/>
      <c r="T14" s="847"/>
      <c r="U14" s="846">
        <v>2940</v>
      </c>
      <c r="V14" s="846"/>
      <c r="W14" s="848"/>
    </row>
    <row r="15" spans="1:23" s="2" customFormat="1" ht="25.5" outlineLevel="1">
      <c r="A15" s="19"/>
      <c r="B15" s="19"/>
      <c r="C15" s="19"/>
      <c r="D15" s="19"/>
      <c r="E15" s="19"/>
      <c r="F15" s="47" t="s">
        <v>30</v>
      </c>
      <c r="G15" s="844" t="s">
        <v>31</v>
      </c>
      <c r="H15" s="844"/>
      <c r="I15" s="844"/>
      <c r="J15" s="844"/>
      <c r="K15" s="844"/>
      <c r="L15" s="844"/>
      <c r="M15" s="844"/>
      <c r="N15" s="125">
        <v>2450</v>
      </c>
      <c r="O15" s="845">
        <v>0</v>
      </c>
      <c r="P15" s="846"/>
      <c r="Q15" s="847"/>
      <c r="R15" s="845">
        <v>0</v>
      </c>
      <c r="S15" s="846"/>
      <c r="T15" s="847"/>
      <c r="U15" s="846">
        <v>2450</v>
      </c>
      <c r="V15" s="846"/>
      <c r="W15" s="848"/>
    </row>
    <row r="16" spans="1:23" s="2" customFormat="1" ht="25.5">
      <c r="A16" s="19"/>
      <c r="B16" s="19"/>
      <c r="C16" s="19"/>
      <c r="D16" s="19"/>
      <c r="E16" s="19"/>
      <c r="F16" s="47" t="s">
        <v>32</v>
      </c>
      <c r="G16" s="844" t="s">
        <v>20</v>
      </c>
      <c r="H16" s="844"/>
      <c r="I16" s="844"/>
      <c r="J16" s="844"/>
      <c r="K16" s="844"/>
      <c r="L16" s="844"/>
      <c r="M16" s="844"/>
      <c r="N16" s="125">
        <v>6960</v>
      </c>
      <c r="O16" s="845">
        <v>0</v>
      </c>
      <c r="P16" s="846"/>
      <c r="Q16" s="847"/>
      <c r="R16" s="845">
        <v>0</v>
      </c>
      <c r="S16" s="846"/>
      <c r="T16" s="847"/>
      <c r="U16" s="846">
        <v>6960</v>
      </c>
      <c r="V16" s="846"/>
      <c r="W16" s="848"/>
    </row>
    <row r="17" spans="1:23" s="2" customFormat="1" ht="25.5">
      <c r="A17" s="19"/>
      <c r="B17" s="19"/>
      <c r="C17" s="19"/>
      <c r="D17" s="19"/>
      <c r="E17" s="19"/>
      <c r="F17" s="59" t="s">
        <v>33</v>
      </c>
      <c r="G17" s="833" t="s">
        <v>21</v>
      </c>
      <c r="H17" s="833"/>
      <c r="I17" s="833"/>
      <c r="J17" s="833"/>
      <c r="K17" s="833"/>
      <c r="L17" s="833"/>
      <c r="M17" s="833"/>
      <c r="N17" s="126">
        <v>13630</v>
      </c>
      <c r="O17" s="834">
        <v>0</v>
      </c>
      <c r="P17" s="835"/>
      <c r="Q17" s="836"/>
      <c r="R17" s="834">
        <v>0</v>
      </c>
      <c r="S17" s="835"/>
      <c r="T17" s="836"/>
      <c r="U17" s="835">
        <v>13630</v>
      </c>
      <c r="V17" s="835"/>
      <c r="W17" s="837"/>
    </row>
    <row r="18" spans="1:23" s="2" customFormat="1" ht="15.75" outlineLevel="1" thickBot="1">
      <c r="A18" s="19"/>
      <c r="B18" s="19"/>
      <c r="C18" s="19"/>
      <c r="D18" s="19"/>
      <c r="E18" s="19"/>
      <c r="F18"/>
      <c r="G18"/>
      <c r="H18"/>
      <c r="I18"/>
      <c r="J18"/>
      <c r="K18"/>
      <c r="L18"/>
      <c r="M18"/>
      <c r="N18"/>
      <c r="O18" s="143"/>
      <c r="P18" s="144"/>
      <c r="Q18" s="145"/>
      <c r="R18" s="161"/>
      <c r="S18" s="162"/>
      <c r="T18" s="163"/>
      <c r="U18" s="43"/>
      <c r="V18" s="43"/>
      <c r="W18" s="45"/>
    </row>
    <row r="19" spans="1:23" s="2" customFormat="1" ht="12" outlineLevel="1">
      <c r="A19" s="19"/>
      <c r="B19" s="19"/>
      <c r="C19" s="19"/>
      <c r="D19" s="19"/>
      <c r="E19" s="19"/>
      <c r="F19" s="36" t="s">
        <v>49</v>
      </c>
      <c r="G19" s="37" t="s">
        <v>50</v>
      </c>
      <c r="H19" s="37" t="s">
        <v>51</v>
      </c>
      <c r="I19" s="37" t="s">
        <v>1</v>
      </c>
      <c r="J19" s="838" t="s">
        <v>167</v>
      </c>
      <c r="K19" s="37" t="s">
        <v>52</v>
      </c>
      <c r="L19" s="37" t="s">
        <v>53</v>
      </c>
      <c r="M19" s="37" t="s">
        <v>54</v>
      </c>
      <c r="N19" s="38" t="s">
        <v>55</v>
      </c>
      <c r="O19" s="840" t="s">
        <v>167</v>
      </c>
      <c r="P19" s="37" t="s">
        <v>53</v>
      </c>
      <c r="Q19" s="146" t="s">
        <v>55</v>
      </c>
      <c r="R19" s="840" t="s">
        <v>167</v>
      </c>
      <c r="S19" s="37" t="s">
        <v>53</v>
      </c>
      <c r="T19" s="146" t="s">
        <v>55</v>
      </c>
      <c r="U19" s="842" t="s">
        <v>167</v>
      </c>
      <c r="V19" s="37" t="s">
        <v>53</v>
      </c>
      <c r="W19" s="38" t="s">
        <v>55</v>
      </c>
    </row>
    <row r="20" spans="1:23" s="2" customFormat="1" ht="13.5" outlineLevel="1" thickBot="1">
      <c r="A20" s="19"/>
      <c r="B20" s="19"/>
      <c r="C20" s="19"/>
      <c r="D20" s="19"/>
      <c r="E20" s="19"/>
      <c r="F20" s="39"/>
      <c r="G20" s="40"/>
      <c r="H20" s="40"/>
      <c r="I20" s="40"/>
      <c r="J20" s="839"/>
      <c r="K20" s="41" t="s">
        <v>56</v>
      </c>
      <c r="L20" s="41" t="s">
        <v>57</v>
      </c>
      <c r="M20" s="41" t="s">
        <v>56</v>
      </c>
      <c r="N20" s="42" t="s">
        <v>57</v>
      </c>
      <c r="O20" s="841"/>
      <c r="P20" s="41" t="s">
        <v>57</v>
      </c>
      <c r="Q20" s="147" t="s">
        <v>57</v>
      </c>
      <c r="R20" s="841"/>
      <c r="S20" s="41" t="s">
        <v>57</v>
      </c>
      <c r="T20" s="147" t="s">
        <v>57</v>
      </c>
      <c r="U20" s="843"/>
      <c r="V20" s="41" t="s">
        <v>57</v>
      </c>
      <c r="W20" s="42" t="s">
        <v>57</v>
      </c>
    </row>
    <row r="21" spans="1:23" s="2" customFormat="1" outlineLevel="1">
      <c r="A21" s="19"/>
      <c r="B21" s="19"/>
      <c r="C21" s="19"/>
      <c r="D21" s="19"/>
      <c r="E21" s="19"/>
      <c r="F21" s="60" t="s">
        <v>34</v>
      </c>
      <c r="G21" s="61"/>
      <c r="H21" s="62" t="s">
        <v>35</v>
      </c>
      <c r="I21" s="61"/>
      <c r="J21" s="63"/>
      <c r="K21" s="64" t="s">
        <v>5</v>
      </c>
      <c r="L21" s="64" t="s">
        <v>5</v>
      </c>
      <c r="M21" s="64" t="s">
        <v>5</v>
      </c>
      <c r="N21" s="65" t="s">
        <v>5</v>
      </c>
      <c r="O21" s="148"/>
      <c r="P21" s="64" t="s">
        <v>5</v>
      </c>
      <c r="Q21" s="149" t="s">
        <v>5</v>
      </c>
      <c r="R21" s="148"/>
      <c r="S21" s="64" t="s">
        <v>5</v>
      </c>
      <c r="T21" s="149" t="s">
        <v>5</v>
      </c>
      <c r="U21" s="136"/>
      <c r="V21" s="64" t="s">
        <v>5</v>
      </c>
      <c r="W21" s="65" t="s">
        <v>5</v>
      </c>
    </row>
    <row r="22" spans="1:23" s="2" customFormat="1" ht="114.75" outlineLevel="1">
      <c r="A22" s="19"/>
      <c r="B22" s="19"/>
      <c r="C22" s="19"/>
      <c r="D22" s="19"/>
      <c r="E22" s="19"/>
      <c r="F22" s="830" t="s">
        <v>58</v>
      </c>
      <c r="G22" s="830"/>
      <c r="H22" s="66" t="s">
        <v>59</v>
      </c>
      <c r="I22" s="67" t="s">
        <v>19</v>
      </c>
      <c r="J22" s="68">
        <f>84-18-2</f>
        <v>64</v>
      </c>
      <c r="K22" s="69">
        <v>857</v>
      </c>
      <c r="L22" s="69">
        <f>J22*K22</f>
        <v>54848</v>
      </c>
      <c r="M22" s="69">
        <v>0</v>
      </c>
      <c r="N22" s="127">
        <f>J22*M22</f>
        <v>0</v>
      </c>
      <c r="O22" s="46">
        <v>0</v>
      </c>
      <c r="P22" s="70">
        <f>SUM(K22*O22)</f>
        <v>0</v>
      </c>
      <c r="Q22" s="150">
        <f>SUM(M22*O22)</f>
        <v>0</v>
      </c>
      <c r="R22" s="46">
        <v>0</v>
      </c>
      <c r="S22" s="70">
        <f>SUM(K22*R22)</f>
        <v>0</v>
      </c>
      <c r="T22" s="150">
        <f>SUM(M22*R22)</f>
        <v>0</v>
      </c>
      <c r="U22" s="137">
        <f>SUM(J22-O22-R22)</f>
        <v>64</v>
      </c>
      <c r="V22" s="70">
        <f>SUM(K22*U22)</f>
        <v>54848</v>
      </c>
      <c r="W22" s="70">
        <f>SUM(M22*U22)</f>
        <v>0</v>
      </c>
    </row>
    <row r="23" spans="1:23" s="2" customFormat="1" ht="114.75" outlineLevel="1">
      <c r="A23" s="19"/>
      <c r="B23" s="19"/>
      <c r="C23" s="19"/>
      <c r="D23" s="19"/>
      <c r="E23" s="19"/>
      <c r="F23" s="830" t="s">
        <v>58</v>
      </c>
      <c r="G23" s="830"/>
      <c r="H23" s="66" t="s">
        <v>60</v>
      </c>
      <c r="I23" s="67" t="s">
        <v>19</v>
      </c>
      <c r="J23" s="68">
        <v>84</v>
      </c>
      <c r="K23" s="69">
        <v>0</v>
      </c>
      <c r="L23" s="69">
        <f>J23*K23</f>
        <v>0</v>
      </c>
      <c r="M23" s="69">
        <v>265</v>
      </c>
      <c r="N23" s="127">
        <f>J23*M23</f>
        <v>22260</v>
      </c>
      <c r="O23" s="46">
        <v>0</v>
      </c>
      <c r="P23" s="70">
        <f t="shared" ref="P23:P33" si="0">SUM(K23*O23)</f>
        <v>0</v>
      </c>
      <c r="Q23" s="150">
        <f t="shared" ref="Q23:Q33" si="1">SUM(M23*O23)</f>
        <v>0</v>
      </c>
      <c r="R23" s="46">
        <v>0</v>
      </c>
      <c r="S23" s="70">
        <f t="shared" ref="S23:S33" si="2">SUM(K23*R23)</f>
        <v>0</v>
      </c>
      <c r="T23" s="150">
        <f t="shared" ref="T23:T33" si="3">SUM(M23*R23)</f>
        <v>0</v>
      </c>
      <c r="U23" s="137">
        <f t="shared" ref="U23:U33" si="4">SUM(J23-O23-R23)</f>
        <v>84</v>
      </c>
      <c r="V23" s="70">
        <f t="shared" ref="V23:V33" si="5">SUM(K23*U23)</f>
        <v>0</v>
      </c>
      <c r="W23" s="70">
        <f t="shared" ref="W23:W33" si="6">SUM(M23*U23)</f>
        <v>22260</v>
      </c>
    </row>
    <row r="24" spans="1:23" s="2" customFormat="1" ht="102">
      <c r="A24" s="19"/>
      <c r="B24" s="19"/>
      <c r="C24" s="19"/>
      <c r="D24" s="19"/>
      <c r="E24" s="19"/>
      <c r="F24" s="831" t="s">
        <v>61</v>
      </c>
      <c r="G24" s="831"/>
      <c r="H24" s="71" t="s">
        <v>62</v>
      </c>
      <c r="I24" s="72" t="s">
        <v>19</v>
      </c>
      <c r="J24" s="73">
        <v>10</v>
      </c>
      <c r="K24" s="74">
        <v>733.47</v>
      </c>
      <c r="L24" s="74">
        <f>J24*K24</f>
        <v>7334.7000000000007</v>
      </c>
      <c r="M24" s="74">
        <v>265</v>
      </c>
      <c r="N24" s="128">
        <f>J24*M24</f>
        <v>2650</v>
      </c>
      <c r="O24" s="46">
        <v>0</v>
      </c>
      <c r="P24" s="70">
        <f t="shared" si="0"/>
        <v>0</v>
      </c>
      <c r="Q24" s="150">
        <f t="shared" si="1"/>
        <v>0</v>
      </c>
      <c r="R24" s="46">
        <v>0</v>
      </c>
      <c r="S24" s="70">
        <f t="shared" si="2"/>
        <v>0</v>
      </c>
      <c r="T24" s="150">
        <f t="shared" si="3"/>
        <v>0</v>
      </c>
      <c r="U24" s="137">
        <f t="shared" si="4"/>
        <v>10</v>
      </c>
      <c r="V24" s="70">
        <f t="shared" si="5"/>
        <v>7334.7000000000007</v>
      </c>
      <c r="W24" s="70">
        <f t="shared" si="6"/>
        <v>2650</v>
      </c>
    </row>
    <row r="25" spans="1:23" s="2" customFormat="1" ht="102" outlineLevel="1">
      <c r="A25" s="19"/>
      <c r="B25" s="19"/>
      <c r="C25" s="19"/>
      <c r="D25" s="19"/>
      <c r="E25" s="19"/>
      <c r="F25" s="75"/>
      <c r="G25" s="76"/>
      <c r="H25" s="77" t="s">
        <v>63</v>
      </c>
      <c r="I25" s="72" t="s">
        <v>19</v>
      </c>
      <c r="J25" s="73">
        <v>19</v>
      </c>
      <c r="K25" s="74">
        <v>784.99</v>
      </c>
      <c r="L25" s="74">
        <f>J25*K25</f>
        <v>14914.81</v>
      </c>
      <c r="M25" s="74">
        <v>222</v>
      </c>
      <c r="N25" s="128">
        <f>J25*M25</f>
        <v>4218</v>
      </c>
      <c r="O25" s="46">
        <v>0</v>
      </c>
      <c r="P25" s="70">
        <f t="shared" si="0"/>
        <v>0</v>
      </c>
      <c r="Q25" s="150">
        <f t="shared" si="1"/>
        <v>0</v>
      </c>
      <c r="R25" s="46">
        <v>0</v>
      </c>
      <c r="S25" s="70">
        <f t="shared" si="2"/>
        <v>0</v>
      </c>
      <c r="T25" s="150">
        <f t="shared" si="3"/>
        <v>0</v>
      </c>
      <c r="U25" s="137">
        <f t="shared" si="4"/>
        <v>19</v>
      </c>
      <c r="V25" s="70">
        <f t="shared" si="5"/>
        <v>14914.81</v>
      </c>
      <c r="W25" s="70">
        <f t="shared" si="6"/>
        <v>4218</v>
      </c>
    </row>
    <row r="26" spans="1:23" s="2" customFormat="1" ht="63.75" outlineLevel="1">
      <c r="A26" s="19"/>
      <c r="B26" s="19"/>
      <c r="C26" s="19"/>
      <c r="D26" s="19"/>
      <c r="E26" s="19"/>
      <c r="F26" s="75"/>
      <c r="G26" s="76"/>
      <c r="H26" s="77" t="s">
        <v>64</v>
      </c>
      <c r="I26" s="72" t="s">
        <v>19</v>
      </c>
      <c r="J26" s="73">
        <f>J25</f>
        <v>19</v>
      </c>
      <c r="K26" s="74">
        <v>27.5</v>
      </c>
      <c r="L26" s="74">
        <f>J26*K26</f>
        <v>522.5</v>
      </c>
      <c r="M26" s="74">
        <v>15</v>
      </c>
      <c r="N26" s="128">
        <f>J26*M26</f>
        <v>285</v>
      </c>
      <c r="O26" s="46">
        <v>0</v>
      </c>
      <c r="P26" s="70">
        <f t="shared" si="0"/>
        <v>0</v>
      </c>
      <c r="Q26" s="150">
        <f t="shared" si="1"/>
        <v>0</v>
      </c>
      <c r="R26" s="46">
        <v>0</v>
      </c>
      <c r="S26" s="70">
        <f t="shared" si="2"/>
        <v>0</v>
      </c>
      <c r="T26" s="150">
        <f t="shared" si="3"/>
        <v>0</v>
      </c>
      <c r="U26" s="137">
        <f t="shared" si="4"/>
        <v>19</v>
      </c>
      <c r="V26" s="70">
        <f t="shared" si="5"/>
        <v>522.5</v>
      </c>
      <c r="W26" s="70">
        <f t="shared" si="6"/>
        <v>285</v>
      </c>
    </row>
    <row r="27" spans="1:23" s="2" customFormat="1" ht="76.5" outlineLevel="1">
      <c r="A27" s="19"/>
      <c r="B27" s="19"/>
      <c r="C27" s="19"/>
      <c r="D27" s="19"/>
      <c r="E27" s="19"/>
      <c r="F27" s="832" t="s">
        <v>65</v>
      </c>
      <c r="G27" s="832"/>
      <c r="H27" s="77" t="s">
        <v>66</v>
      </c>
      <c r="I27" s="72" t="s">
        <v>19</v>
      </c>
      <c r="J27" s="73">
        <v>3</v>
      </c>
      <c r="K27" s="74">
        <v>768.28</v>
      </c>
      <c r="L27" s="74">
        <f t="shared" ref="L27:L33" si="7">J27*K27</f>
        <v>2304.84</v>
      </c>
      <c r="M27" s="74">
        <v>222</v>
      </c>
      <c r="N27" s="128">
        <f t="shared" ref="N27:N33" si="8">J27*M27</f>
        <v>666</v>
      </c>
      <c r="O27" s="46">
        <v>0</v>
      </c>
      <c r="P27" s="70">
        <f t="shared" si="0"/>
        <v>0</v>
      </c>
      <c r="Q27" s="150">
        <f t="shared" si="1"/>
        <v>0</v>
      </c>
      <c r="R27" s="46">
        <v>0</v>
      </c>
      <c r="S27" s="70">
        <f t="shared" si="2"/>
        <v>0</v>
      </c>
      <c r="T27" s="150">
        <f t="shared" si="3"/>
        <v>0</v>
      </c>
      <c r="U27" s="137">
        <f t="shared" si="4"/>
        <v>3</v>
      </c>
      <c r="V27" s="70">
        <f t="shared" si="5"/>
        <v>2304.84</v>
      </c>
      <c r="W27" s="70">
        <f t="shared" si="6"/>
        <v>666</v>
      </c>
    </row>
    <row r="28" spans="1:23" s="2" customFormat="1" ht="89.25" outlineLevel="1">
      <c r="A28" s="19"/>
      <c r="B28" s="19"/>
      <c r="C28" s="19"/>
      <c r="D28" s="19"/>
      <c r="E28" s="19"/>
      <c r="F28" s="75"/>
      <c r="G28" s="78"/>
      <c r="H28" s="77" t="s">
        <v>67</v>
      </c>
      <c r="I28" s="72" t="s">
        <v>19</v>
      </c>
      <c r="J28" s="73">
        <f>J22+J24+J25+J27</f>
        <v>96</v>
      </c>
      <c r="K28" s="74">
        <v>8.4</v>
      </c>
      <c r="L28" s="74">
        <f>J28*K28</f>
        <v>806.40000000000009</v>
      </c>
      <c r="M28" s="74">
        <v>0</v>
      </c>
      <c r="N28" s="128">
        <f>J28*M28</f>
        <v>0</v>
      </c>
      <c r="O28" s="46">
        <v>0</v>
      </c>
      <c r="P28" s="70">
        <f t="shared" si="0"/>
        <v>0</v>
      </c>
      <c r="Q28" s="150">
        <f t="shared" si="1"/>
        <v>0</v>
      </c>
      <c r="R28" s="46">
        <v>0</v>
      </c>
      <c r="S28" s="70">
        <f t="shared" si="2"/>
        <v>0</v>
      </c>
      <c r="T28" s="150">
        <f t="shared" si="3"/>
        <v>0</v>
      </c>
      <c r="U28" s="137">
        <f t="shared" si="4"/>
        <v>96</v>
      </c>
      <c r="V28" s="70">
        <f t="shared" si="5"/>
        <v>806.40000000000009</v>
      </c>
      <c r="W28" s="70">
        <f t="shared" si="6"/>
        <v>0</v>
      </c>
    </row>
    <row r="29" spans="1:23" s="2" customFormat="1" ht="76.5" outlineLevel="1">
      <c r="A29" s="19"/>
      <c r="B29" s="19"/>
      <c r="C29" s="19"/>
      <c r="D29" s="19"/>
      <c r="E29" s="19"/>
      <c r="F29" s="79"/>
      <c r="G29" s="80"/>
      <c r="H29" s="81" t="s">
        <v>68</v>
      </c>
      <c r="I29" s="82" t="s">
        <v>19</v>
      </c>
      <c r="J29" s="68">
        <f>J23*4-18*4-2*2</f>
        <v>260</v>
      </c>
      <c r="K29" s="69">
        <v>45.1</v>
      </c>
      <c r="L29" s="69">
        <f t="shared" si="7"/>
        <v>11726</v>
      </c>
      <c r="M29" s="69">
        <v>0</v>
      </c>
      <c r="N29" s="127">
        <f t="shared" si="8"/>
        <v>0</v>
      </c>
      <c r="O29" s="46">
        <v>0</v>
      </c>
      <c r="P29" s="70">
        <f t="shared" si="0"/>
        <v>0</v>
      </c>
      <c r="Q29" s="150">
        <f t="shared" si="1"/>
        <v>0</v>
      </c>
      <c r="R29" s="46">
        <v>0</v>
      </c>
      <c r="S29" s="70">
        <f t="shared" si="2"/>
        <v>0</v>
      </c>
      <c r="T29" s="150">
        <f t="shared" si="3"/>
        <v>0</v>
      </c>
      <c r="U29" s="137">
        <f t="shared" si="4"/>
        <v>260</v>
      </c>
      <c r="V29" s="70">
        <f t="shared" si="5"/>
        <v>11726</v>
      </c>
      <c r="W29" s="70">
        <f t="shared" si="6"/>
        <v>0</v>
      </c>
    </row>
    <row r="30" spans="1:23" s="2" customFormat="1" ht="76.5" outlineLevel="1">
      <c r="A30" s="19"/>
      <c r="B30" s="19"/>
      <c r="C30" s="19"/>
      <c r="D30" s="19"/>
      <c r="E30" s="19"/>
      <c r="F30" s="79"/>
      <c r="G30" s="80"/>
      <c r="H30" s="81" t="s">
        <v>69</v>
      </c>
      <c r="I30" s="82" t="s">
        <v>19</v>
      </c>
      <c r="J30" s="68">
        <f>J23*4</f>
        <v>336</v>
      </c>
      <c r="K30" s="69">
        <v>0</v>
      </c>
      <c r="L30" s="69">
        <f>J30*K30</f>
        <v>0</v>
      </c>
      <c r="M30" s="69">
        <v>15</v>
      </c>
      <c r="N30" s="127">
        <f>J30*M30</f>
        <v>5040</v>
      </c>
      <c r="O30" s="46">
        <v>0</v>
      </c>
      <c r="P30" s="70">
        <f t="shared" si="0"/>
        <v>0</v>
      </c>
      <c r="Q30" s="150">
        <f t="shared" si="1"/>
        <v>0</v>
      </c>
      <c r="R30" s="46">
        <v>0</v>
      </c>
      <c r="S30" s="70">
        <f t="shared" si="2"/>
        <v>0</v>
      </c>
      <c r="T30" s="150">
        <f t="shared" si="3"/>
        <v>0</v>
      </c>
      <c r="U30" s="137">
        <f t="shared" si="4"/>
        <v>336</v>
      </c>
      <c r="V30" s="70">
        <f t="shared" si="5"/>
        <v>0</v>
      </c>
      <c r="W30" s="70">
        <f t="shared" si="6"/>
        <v>5040</v>
      </c>
    </row>
    <row r="31" spans="1:23" s="2" customFormat="1" ht="51" outlineLevel="1">
      <c r="A31" s="19"/>
      <c r="B31" s="19"/>
      <c r="C31" s="19"/>
      <c r="D31" s="19"/>
      <c r="E31" s="19"/>
      <c r="F31" s="75"/>
      <c r="G31" s="76"/>
      <c r="H31" s="77" t="s">
        <v>70</v>
      </c>
      <c r="I31" s="72" t="s">
        <v>19</v>
      </c>
      <c r="J31" s="73">
        <f>J24</f>
        <v>10</v>
      </c>
      <c r="K31" s="74">
        <v>74.459999999999994</v>
      </c>
      <c r="L31" s="74">
        <f>J31*K31</f>
        <v>744.59999999999991</v>
      </c>
      <c r="M31" s="74">
        <v>15</v>
      </c>
      <c r="N31" s="128">
        <f>J31*M31</f>
        <v>150</v>
      </c>
      <c r="O31" s="46">
        <v>0</v>
      </c>
      <c r="P31" s="70">
        <f t="shared" si="0"/>
        <v>0</v>
      </c>
      <c r="Q31" s="150">
        <f t="shared" si="1"/>
        <v>0</v>
      </c>
      <c r="R31" s="46">
        <v>0</v>
      </c>
      <c r="S31" s="70">
        <f t="shared" si="2"/>
        <v>0</v>
      </c>
      <c r="T31" s="150">
        <f t="shared" si="3"/>
        <v>0</v>
      </c>
      <c r="U31" s="137">
        <f t="shared" si="4"/>
        <v>10</v>
      </c>
      <c r="V31" s="70">
        <f t="shared" si="5"/>
        <v>744.59999999999991</v>
      </c>
      <c r="W31" s="70">
        <f t="shared" si="6"/>
        <v>150</v>
      </c>
    </row>
    <row r="32" spans="1:23" s="2" customFormat="1" ht="51" outlineLevel="1">
      <c r="A32" s="19"/>
      <c r="B32" s="19"/>
      <c r="C32" s="19"/>
      <c r="D32" s="19"/>
      <c r="E32" s="19"/>
      <c r="F32" s="75"/>
      <c r="G32" s="76"/>
      <c r="H32" s="77" t="s">
        <v>71</v>
      </c>
      <c r="I32" s="72" t="s">
        <v>19</v>
      </c>
      <c r="J32" s="73">
        <f>J27</f>
        <v>3</v>
      </c>
      <c r="K32" s="74">
        <v>47</v>
      </c>
      <c r="L32" s="74">
        <f t="shared" si="7"/>
        <v>141</v>
      </c>
      <c r="M32" s="74">
        <v>15</v>
      </c>
      <c r="N32" s="128">
        <f t="shared" si="8"/>
        <v>45</v>
      </c>
      <c r="O32" s="46">
        <v>0</v>
      </c>
      <c r="P32" s="70">
        <f t="shared" si="0"/>
        <v>0</v>
      </c>
      <c r="Q32" s="150">
        <f t="shared" si="1"/>
        <v>0</v>
      </c>
      <c r="R32" s="46">
        <v>0</v>
      </c>
      <c r="S32" s="70">
        <f t="shared" si="2"/>
        <v>0</v>
      </c>
      <c r="T32" s="150">
        <f t="shared" si="3"/>
        <v>0</v>
      </c>
      <c r="U32" s="137">
        <f t="shared" si="4"/>
        <v>3</v>
      </c>
      <c r="V32" s="70">
        <f t="shared" si="5"/>
        <v>141</v>
      </c>
      <c r="W32" s="70">
        <f t="shared" si="6"/>
        <v>45</v>
      </c>
    </row>
    <row r="33" spans="1:23" s="2" customFormat="1" ht="89.25" outlineLevel="1">
      <c r="A33" s="19"/>
      <c r="B33" s="19"/>
      <c r="C33" s="19"/>
      <c r="D33" s="19"/>
      <c r="E33" s="19"/>
      <c r="F33" s="75"/>
      <c r="G33" s="76"/>
      <c r="H33" s="77" t="s">
        <v>72</v>
      </c>
      <c r="I33" s="72" t="s">
        <v>19</v>
      </c>
      <c r="J33" s="73">
        <f>J29+J31+J32</f>
        <v>273</v>
      </c>
      <c r="K33" s="74">
        <v>5.29</v>
      </c>
      <c r="L33" s="74">
        <f t="shared" si="7"/>
        <v>1444.17</v>
      </c>
      <c r="M33" s="74">
        <v>0</v>
      </c>
      <c r="N33" s="128">
        <f t="shared" si="8"/>
        <v>0</v>
      </c>
      <c r="O33" s="46">
        <v>0</v>
      </c>
      <c r="P33" s="70">
        <f t="shared" si="0"/>
        <v>0</v>
      </c>
      <c r="Q33" s="150">
        <f t="shared" si="1"/>
        <v>0</v>
      </c>
      <c r="R33" s="46">
        <v>0</v>
      </c>
      <c r="S33" s="70">
        <f t="shared" si="2"/>
        <v>0</v>
      </c>
      <c r="T33" s="150">
        <f t="shared" si="3"/>
        <v>0</v>
      </c>
      <c r="U33" s="137">
        <f t="shared" si="4"/>
        <v>273</v>
      </c>
      <c r="V33" s="70">
        <f t="shared" si="5"/>
        <v>1444.17</v>
      </c>
      <c r="W33" s="70">
        <f t="shared" si="6"/>
        <v>0</v>
      </c>
    </row>
    <row r="34" spans="1:23" s="2" customFormat="1" outlineLevel="1">
      <c r="A34" s="19"/>
      <c r="B34" s="19"/>
      <c r="C34" s="19"/>
      <c r="D34" s="19"/>
      <c r="E34" s="19"/>
      <c r="F34" s="83"/>
      <c r="G34" s="84"/>
      <c r="H34" s="85" t="s">
        <v>73</v>
      </c>
      <c r="I34" s="86" t="s">
        <v>74</v>
      </c>
      <c r="J34" s="87">
        <v>0.03</v>
      </c>
      <c r="K34" s="88" t="s">
        <v>75</v>
      </c>
      <c r="L34" s="89">
        <f>SUM(L22:L27)*J34</f>
        <v>2397.7454999999995</v>
      </c>
      <c r="M34" s="88" t="s">
        <v>75</v>
      </c>
      <c r="N34" s="129" t="s">
        <v>75</v>
      </c>
      <c r="O34" s="151">
        <v>0.03</v>
      </c>
      <c r="P34" s="89">
        <f>SUM(P22:P27)*O34</f>
        <v>0</v>
      </c>
      <c r="Q34" s="152" t="s">
        <v>75</v>
      </c>
      <c r="R34" s="151">
        <v>0.03</v>
      </c>
      <c r="S34" s="89">
        <f>SUM(S22:S27)*R34</f>
        <v>0</v>
      </c>
      <c r="T34" s="152" t="s">
        <v>75</v>
      </c>
      <c r="U34" s="138">
        <v>0.03</v>
      </c>
      <c r="V34" s="89">
        <f>SUM(V22:V27)*U34</f>
        <v>2397.7454999999995</v>
      </c>
      <c r="W34" s="88" t="s">
        <v>75</v>
      </c>
    </row>
    <row r="35" spans="1:23" s="8" customFormat="1" ht="25.5" outlineLevel="1">
      <c r="A35" s="18"/>
      <c r="B35" s="18"/>
      <c r="C35" s="18"/>
      <c r="D35" s="18"/>
      <c r="E35" s="18"/>
      <c r="F35" s="83"/>
      <c r="G35" s="84"/>
      <c r="H35" s="90" t="s">
        <v>76</v>
      </c>
      <c r="I35" s="72" t="s">
        <v>75</v>
      </c>
      <c r="J35" s="91" t="s">
        <v>75</v>
      </c>
      <c r="K35" s="91" t="s">
        <v>75</v>
      </c>
      <c r="L35" s="92">
        <f>SUM(L22:L34)</f>
        <v>97184.765499999994</v>
      </c>
      <c r="M35" s="91" t="s">
        <v>75</v>
      </c>
      <c r="N35" s="130" t="s">
        <v>75</v>
      </c>
      <c r="O35" s="28"/>
      <c r="P35" s="92">
        <f>SUM(P22:P34)</f>
        <v>0</v>
      </c>
      <c r="Q35" s="30"/>
      <c r="R35" s="44"/>
      <c r="S35" s="92">
        <f>SUM(S22:S34)</f>
        <v>0</v>
      </c>
      <c r="T35" s="30"/>
      <c r="U35" s="29"/>
      <c r="V35" s="92">
        <f>SUM(V22:V34)</f>
        <v>97184.765499999994</v>
      </c>
      <c r="W35" s="34"/>
    </row>
    <row r="36" spans="1:23" s="2" customFormat="1" ht="25.5" outlineLevel="1">
      <c r="A36" s="19"/>
      <c r="B36" s="19"/>
      <c r="C36" s="19"/>
      <c r="D36" s="19"/>
      <c r="E36" s="19"/>
      <c r="F36" s="83"/>
      <c r="G36" s="94"/>
      <c r="H36" s="77" t="s">
        <v>77</v>
      </c>
      <c r="I36" s="72" t="s">
        <v>75</v>
      </c>
      <c r="J36" s="95" t="s">
        <v>75</v>
      </c>
      <c r="K36" s="91" t="s">
        <v>75</v>
      </c>
      <c r="L36" s="91" t="s">
        <v>75</v>
      </c>
      <c r="M36" s="91" t="s">
        <v>75</v>
      </c>
      <c r="N36" s="131">
        <f>SUM(N22:N33)</f>
        <v>35314</v>
      </c>
      <c r="O36" s="28"/>
      <c r="P36" s="93"/>
      <c r="Q36" s="153">
        <f>SUM(Q22:Q33)</f>
        <v>0</v>
      </c>
      <c r="R36" s="44"/>
      <c r="S36" s="93"/>
      <c r="T36" s="153">
        <f>SUM(T22:T33)</f>
        <v>0</v>
      </c>
      <c r="U36" s="29"/>
      <c r="V36" s="93"/>
      <c r="W36" s="92">
        <f>SUM(W22:W33)</f>
        <v>35314</v>
      </c>
    </row>
    <row r="37" spans="1:23" s="2" customFormat="1" outlineLevel="1">
      <c r="A37" s="19"/>
      <c r="B37" s="19"/>
      <c r="C37" s="19"/>
      <c r="D37" s="19"/>
      <c r="E37" s="19"/>
      <c r="F37" s="96" t="s">
        <v>168</v>
      </c>
      <c r="G37" s="97"/>
      <c r="H37" s="98" t="str">
        <f>H21</f>
        <v>Svítidla a světelné zdroje</v>
      </c>
      <c r="I37" s="99"/>
      <c r="J37" s="100"/>
      <c r="K37" s="100"/>
      <c r="L37" s="100"/>
      <c r="M37" s="100"/>
      <c r="N37" s="132">
        <f>L35+N36</f>
        <v>132498.76549999998</v>
      </c>
      <c r="O37" s="154"/>
      <c r="P37" s="100"/>
      <c r="Q37" s="155">
        <f>P35+Q36</f>
        <v>0</v>
      </c>
      <c r="R37" s="154"/>
      <c r="S37" s="100"/>
      <c r="T37" s="155">
        <f>S35+T36</f>
        <v>0</v>
      </c>
      <c r="U37" s="139"/>
      <c r="V37" s="100"/>
      <c r="W37" s="101">
        <f>V35+W36</f>
        <v>132498.76549999998</v>
      </c>
    </row>
    <row r="38" spans="1:23" s="2" customFormat="1">
      <c r="A38" s="19"/>
      <c r="B38" s="19"/>
      <c r="C38" s="19"/>
      <c r="D38" s="19"/>
      <c r="E38" s="19"/>
      <c r="F38" s="102"/>
      <c r="G38" s="103"/>
      <c r="H38" s="104"/>
      <c r="I38" s="105"/>
      <c r="J38" s="106"/>
      <c r="K38" s="106"/>
      <c r="L38" s="106"/>
      <c r="M38" s="106"/>
      <c r="N38" s="133"/>
      <c r="O38" s="156"/>
      <c r="P38" s="107"/>
      <c r="Q38" s="157"/>
      <c r="R38" s="156"/>
      <c r="S38" s="107"/>
      <c r="T38" s="157"/>
      <c r="U38" s="140"/>
      <c r="V38" s="107"/>
      <c r="W38" s="107"/>
    </row>
    <row r="39" spans="1:23" s="2" customFormat="1" outlineLevel="1">
      <c r="A39" s="19"/>
      <c r="B39" s="19"/>
      <c r="C39" s="19"/>
      <c r="D39" s="19"/>
      <c r="E39" s="19"/>
      <c r="F39" s="108" t="s">
        <v>36</v>
      </c>
      <c r="G39" s="109"/>
      <c r="H39" s="110" t="s">
        <v>37</v>
      </c>
      <c r="I39" s="109"/>
      <c r="J39" s="111"/>
      <c r="K39" s="112" t="s">
        <v>5</v>
      </c>
      <c r="L39" s="112" t="s">
        <v>5</v>
      </c>
      <c r="M39" s="112" t="s">
        <v>5</v>
      </c>
      <c r="N39" s="134" t="s">
        <v>5</v>
      </c>
      <c r="O39" s="158"/>
      <c r="P39" s="112" t="s">
        <v>5</v>
      </c>
      <c r="Q39" s="159" t="s">
        <v>5</v>
      </c>
      <c r="R39" s="158"/>
      <c r="S39" s="112" t="s">
        <v>5</v>
      </c>
      <c r="T39" s="159" t="s">
        <v>5</v>
      </c>
      <c r="U39" s="141"/>
      <c r="V39" s="112" t="s">
        <v>5</v>
      </c>
      <c r="W39" s="112" t="s">
        <v>5</v>
      </c>
    </row>
    <row r="40" spans="1:23" s="2" customFormat="1" ht="102" outlineLevel="1">
      <c r="A40" s="19"/>
      <c r="B40" s="19"/>
      <c r="C40" s="19"/>
      <c r="D40" s="19"/>
      <c r="E40" s="19"/>
      <c r="F40" s="113"/>
      <c r="G40" s="114"/>
      <c r="H40" s="71" t="s">
        <v>79</v>
      </c>
      <c r="I40" s="86" t="s">
        <v>19</v>
      </c>
      <c r="J40" s="74">
        <v>6</v>
      </c>
      <c r="K40" s="74">
        <v>104.02</v>
      </c>
      <c r="L40" s="74">
        <f t="shared" ref="L40:L63" si="9">J40*K40</f>
        <v>624.12</v>
      </c>
      <c r="M40" s="74">
        <v>65</v>
      </c>
      <c r="N40" s="128">
        <f t="shared" ref="N40:N63" si="10">J40*M40</f>
        <v>390</v>
      </c>
      <c r="O40" s="46">
        <v>0</v>
      </c>
      <c r="P40" s="70">
        <f t="shared" ref="P40:P64" si="11">SUM(K40*O40)</f>
        <v>0</v>
      </c>
      <c r="Q40" s="150">
        <f t="shared" ref="Q40:Q64" si="12">SUM(M40*O40)</f>
        <v>0</v>
      </c>
      <c r="R40" s="46">
        <v>0</v>
      </c>
      <c r="S40" s="70">
        <f t="shared" ref="S40:S64" si="13">SUM(K40*R40)</f>
        <v>0</v>
      </c>
      <c r="T40" s="150">
        <f t="shared" ref="T40:T64" si="14">SUM(M40*R40)</f>
        <v>0</v>
      </c>
      <c r="U40" s="137">
        <f t="shared" ref="U40:U64" si="15">SUM(J40-O40-R40)</f>
        <v>6</v>
      </c>
      <c r="V40" s="70">
        <f t="shared" ref="V40:V64" si="16">SUM(K40*U40)</f>
        <v>624.12</v>
      </c>
      <c r="W40" s="70">
        <f t="shared" ref="W40:W64" si="17">SUM(M40*U40)</f>
        <v>390</v>
      </c>
    </row>
    <row r="41" spans="1:23" s="2" customFormat="1" ht="76.5" outlineLevel="1">
      <c r="A41" s="19"/>
      <c r="B41" s="19"/>
      <c r="C41" s="19"/>
      <c r="D41" s="19"/>
      <c r="E41" s="19"/>
      <c r="F41" s="113"/>
      <c r="G41" s="76"/>
      <c r="H41" s="77" t="s">
        <v>80</v>
      </c>
      <c r="I41" s="72" t="s">
        <v>19</v>
      </c>
      <c r="J41" s="74">
        <v>14</v>
      </c>
      <c r="K41" s="74">
        <v>133.85</v>
      </c>
      <c r="L41" s="74">
        <f>J41*K41</f>
        <v>1873.8999999999999</v>
      </c>
      <c r="M41" s="74">
        <v>65</v>
      </c>
      <c r="N41" s="128">
        <f>J41*M41</f>
        <v>910</v>
      </c>
      <c r="O41" s="46">
        <v>0</v>
      </c>
      <c r="P41" s="70">
        <f t="shared" si="11"/>
        <v>0</v>
      </c>
      <c r="Q41" s="150">
        <f t="shared" si="12"/>
        <v>0</v>
      </c>
      <c r="R41" s="46">
        <v>0</v>
      </c>
      <c r="S41" s="70">
        <f t="shared" si="13"/>
        <v>0</v>
      </c>
      <c r="T41" s="150">
        <f t="shared" si="14"/>
        <v>0</v>
      </c>
      <c r="U41" s="137">
        <f t="shared" si="15"/>
        <v>14</v>
      </c>
      <c r="V41" s="70">
        <f t="shared" si="16"/>
        <v>1873.8999999999999</v>
      </c>
      <c r="W41" s="70">
        <f t="shared" si="17"/>
        <v>910</v>
      </c>
    </row>
    <row r="42" spans="1:23" s="2" customFormat="1" ht="38.25" outlineLevel="1">
      <c r="A42" s="19"/>
      <c r="B42" s="19"/>
      <c r="C42" s="19"/>
      <c r="D42" s="19"/>
      <c r="E42" s="19"/>
      <c r="F42" s="113"/>
      <c r="G42" s="76"/>
      <c r="H42" s="77" t="s">
        <v>81</v>
      </c>
      <c r="I42" s="72" t="s">
        <v>19</v>
      </c>
      <c r="J42" s="74">
        <v>14</v>
      </c>
      <c r="K42" s="74">
        <v>22</v>
      </c>
      <c r="L42" s="74">
        <f>J42*K42</f>
        <v>308</v>
      </c>
      <c r="M42" s="74">
        <v>10</v>
      </c>
      <c r="N42" s="128">
        <f>J42*M42</f>
        <v>140</v>
      </c>
      <c r="O42" s="46">
        <v>0</v>
      </c>
      <c r="P42" s="70">
        <f t="shared" si="11"/>
        <v>0</v>
      </c>
      <c r="Q42" s="150">
        <f t="shared" si="12"/>
        <v>0</v>
      </c>
      <c r="R42" s="46">
        <v>0</v>
      </c>
      <c r="S42" s="70">
        <f t="shared" si="13"/>
        <v>0</v>
      </c>
      <c r="T42" s="150">
        <f t="shared" si="14"/>
        <v>0</v>
      </c>
      <c r="U42" s="137">
        <f t="shared" si="15"/>
        <v>14</v>
      </c>
      <c r="V42" s="70">
        <f t="shared" si="16"/>
        <v>308</v>
      </c>
      <c r="W42" s="70">
        <f t="shared" si="17"/>
        <v>140</v>
      </c>
    </row>
    <row r="43" spans="1:23" s="2" customFormat="1" ht="102" outlineLevel="1">
      <c r="A43" s="19"/>
      <c r="B43" s="19"/>
      <c r="C43" s="19"/>
      <c r="D43" s="19"/>
      <c r="E43" s="19"/>
      <c r="F43" s="86"/>
      <c r="G43" s="76"/>
      <c r="H43" s="77" t="s">
        <v>82</v>
      </c>
      <c r="I43" s="72" t="s">
        <v>19</v>
      </c>
      <c r="J43" s="74">
        <v>7</v>
      </c>
      <c r="K43" s="74">
        <v>133.85</v>
      </c>
      <c r="L43" s="74">
        <f t="shared" si="9"/>
        <v>936.94999999999993</v>
      </c>
      <c r="M43" s="74">
        <v>68</v>
      </c>
      <c r="N43" s="128">
        <f t="shared" si="10"/>
        <v>476</v>
      </c>
      <c r="O43" s="46">
        <v>0</v>
      </c>
      <c r="P43" s="70">
        <f t="shared" si="11"/>
        <v>0</v>
      </c>
      <c r="Q43" s="150">
        <f t="shared" si="12"/>
        <v>0</v>
      </c>
      <c r="R43" s="46">
        <v>0</v>
      </c>
      <c r="S43" s="70">
        <f t="shared" si="13"/>
        <v>0</v>
      </c>
      <c r="T43" s="150">
        <f t="shared" si="14"/>
        <v>0</v>
      </c>
      <c r="U43" s="137">
        <f t="shared" si="15"/>
        <v>7</v>
      </c>
      <c r="V43" s="70">
        <f t="shared" si="16"/>
        <v>936.94999999999993</v>
      </c>
      <c r="W43" s="70">
        <f t="shared" si="17"/>
        <v>476</v>
      </c>
    </row>
    <row r="44" spans="1:23" s="2" customFormat="1" ht="89.25" outlineLevel="1">
      <c r="A44" s="19"/>
      <c r="B44" s="19"/>
      <c r="C44" s="19"/>
      <c r="D44" s="19"/>
      <c r="E44" s="19"/>
      <c r="F44" s="86"/>
      <c r="G44" s="76"/>
      <c r="H44" s="77" t="s">
        <v>83</v>
      </c>
      <c r="I44" s="72" t="s">
        <v>19</v>
      </c>
      <c r="J44" s="74">
        <v>6</v>
      </c>
      <c r="K44" s="74">
        <v>108.48</v>
      </c>
      <c r="L44" s="74">
        <f t="shared" si="9"/>
        <v>650.88</v>
      </c>
      <c r="M44" s="74">
        <v>68</v>
      </c>
      <c r="N44" s="128">
        <f t="shared" si="10"/>
        <v>408</v>
      </c>
      <c r="O44" s="46">
        <v>0</v>
      </c>
      <c r="P44" s="70">
        <f t="shared" si="11"/>
        <v>0</v>
      </c>
      <c r="Q44" s="150">
        <f t="shared" si="12"/>
        <v>0</v>
      </c>
      <c r="R44" s="46">
        <v>0</v>
      </c>
      <c r="S44" s="70">
        <f t="shared" si="13"/>
        <v>0</v>
      </c>
      <c r="T44" s="150">
        <f t="shared" si="14"/>
        <v>0</v>
      </c>
      <c r="U44" s="137">
        <f t="shared" si="15"/>
        <v>6</v>
      </c>
      <c r="V44" s="70">
        <f t="shared" si="16"/>
        <v>650.88</v>
      </c>
      <c r="W44" s="70">
        <f t="shared" si="17"/>
        <v>408</v>
      </c>
    </row>
    <row r="45" spans="1:23" s="2" customFormat="1" ht="102" outlineLevel="1">
      <c r="A45" s="19"/>
      <c r="B45" s="19"/>
      <c r="C45" s="19"/>
      <c r="D45" s="19"/>
      <c r="E45" s="19"/>
      <c r="F45" s="115"/>
      <c r="G45" s="76"/>
      <c r="H45" s="77" t="s">
        <v>84</v>
      </c>
      <c r="I45" s="72" t="s">
        <v>19</v>
      </c>
      <c r="J45" s="74">
        <v>1</v>
      </c>
      <c r="K45" s="74">
        <v>136.82</v>
      </c>
      <c r="L45" s="74">
        <f t="shared" si="9"/>
        <v>136.82</v>
      </c>
      <c r="M45" s="74">
        <v>68</v>
      </c>
      <c r="N45" s="128">
        <f t="shared" si="10"/>
        <v>68</v>
      </c>
      <c r="O45" s="46">
        <v>0</v>
      </c>
      <c r="P45" s="70">
        <f t="shared" si="11"/>
        <v>0</v>
      </c>
      <c r="Q45" s="150">
        <f t="shared" si="12"/>
        <v>0</v>
      </c>
      <c r="R45" s="46">
        <v>0</v>
      </c>
      <c r="S45" s="70">
        <f t="shared" si="13"/>
        <v>0</v>
      </c>
      <c r="T45" s="150">
        <f t="shared" si="14"/>
        <v>0</v>
      </c>
      <c r="U45" s="137">
        <f t="shared" si="15"/>
        <v>1</v>
      </c>
      <c r="V45" s="70">
        <f t="shared" si="16"/>
        <v>136.82</v>
      </c>
      <c r="W45" s="70">
        <f t="shared" si="17"/>
        <v>68</v>
      </c>
    </row>
    <row r="46" spans="1:23" s="2" customFormat="1" ht="114.75" outlineLevel="1">
      <c r="A46" s="19"/>
      <c r="B46" s="19"/>
      <c r="C46" s="19"/>
      <c r="D46" s="19"/>
      <c r="E46" s="19"/>
      <c r="F46" s="115"/>
      <c r="G46" s="76"/>
      <c r="H46" s="77" t="s">
        <v>85</v>
      </c>
      <c r="I46" s="72" t="s">
        <v>19</v>
      </c>
      <c r="J46" s="74">
        <v>4</v>
      </c>
      <c r="K46" s="74">
        <v>142.33000000000001</v>
      </c>
      <c r="L46" s="74">
        <f t="shared" si="9"/>
        <v>569.32000000000005</v>
      </c>
      <c r="M46" s="74">
        <v>104</v>
      </c>
      <c r="N46" s="128">
        <f t="shared" si="10"/>
        <v>416</v>
      </c>
      <c r="O46" s="46">
        <v>0</v>
      </c>
      <c r="P46" s="70">
        <f t="shared" si="11"/>
        <v>0</v>
      </c>
      <c r="Q46" s="150">
        <f t="shared" si="12"/>
        <v>0</v>
      </c>
      <c r="R46" s="46">
        <v>0</v>
      </c>
      <c r="S46" s="70">
        <f t="shared" si="13"/>
        <v>0</v>
      </c>
      <c r="T46" s="150">
        <f t="shared" si="14"/>
        <v>0</v>
      </c>
      <c r="U46" s="137">
        <f t="shared" si="15"/>
        <v>4</v>
      </c>
      <c r="V46" s="70">
        <f t="shared" si="16"/>
        <v>569.32000000000005</v>
      </c>
      <c r="W46" s="70">
        <f t="shared" si="17"/>
        <v>416</v>
      </c>
    </row>
    <row r="47" spans="1:23" s="2" customFormat="1" ht="153" outlineLevel="1">
      <c r="A47" s="19"/>
      <c r="B47" s="19"/>
      <c r="C47" s="19"/>
      <c r="D47" s="19"/>
      <c r="E47" s="19"/>
      <c r="F47" s="86"/>
      <c r="G47" s="76"/>
      <c r="H47" s="77" t="s">
        <v>86</v>
      </c>
      <c r="I47" s="72" t="s">
        <v>19</v>
      </c>
      <c r="J47" s="74">
        <v>16</v>
      </c>
      <c r="K47" s="123">
        <v>1187</v>
      </c>
      <c r="L47" s="74">
        <f t="shared" si="9"/>
        <v>18992</v>
      </c>
      <c r="M47" s="74">
        <v>140</v>
      </c>
      <c r="N47" s="128">
        <f t="shared" si="10"/>
        <v>2240</v>
      </c>
      <c r="O47" s="46">
        <v>0</v>
      </c>
      <c r="P47" s="70">
        <f t="shared" si="11"/>
        <v>0</v>
      </c>
      <c r="Q47" s="150">
        <f t="shared" si="12"/>
        <v>0</v>
      </c>
      <c r="R47" s="46">
        <v>0</v>
      </c>
      <c r="S47" s="70">
        <f t="shared" si="13"/>
        <v>0</v>
      </c>
      <c r="T47" s="150">
        <f t="shared" si="14"/>
        <v>0</v>
      </c>
      <c r="U47" s="137">
        <f t="shared" si="15"/>
        <v>16</v>
      </c>
      <c r="V47" s="70">
        <f t="shared" si="16"/>
        <v>18992</v>
      </c>
      <c r="W47" s="70">
        <f t="shared" si="17"/>
        <v>2240</v>
      </c>
    </row>
    <row r="48" spans="1:23" s="2" customFormat="1" ht="127.5" outlineLevel="1">
      <c r="A48" s="19"/>
      <c r="B48" s="19"/>
      <c r="C48" s="19"/>
      <c r="D48" s="19"/>
      <c r="E48" s="19"/>
      <c r="F48" s="86"/>
      <c r="G48" s="76"/>
      <c r="H48" s="77" t="s">
        <v>87</v>
      </c>
      <c r="I48" s="72" t="s">
        <v>19</v>
      </c>
      <c r="J48" s="74">
        <v>6</v>
      </c>
      <c r="K48" s="74">
        <v>284.2</v>
      </c>
      <c r="L48" s="74">
        <f t="shared" si="9"/>
        <v>1705.1999999999998</v>
      </c>
      <c r="M48" s="74">
        <v>68</v>
      </c>
      <c r="N48" s="128">
        <f t="shared" si="10"/>
        <v>408</v>
      </c>
      <c r="O48" s="46">
        <v>0</v>
      </c>
      <c r="P48" s="70">
        <f t="shared" si="11"/>
        <v>0</v>
      </c>
      <c r="Q48" s="150">
        <f t="shared" si="12"/>
        <v>0</v>
      </c>
      <c r="R48" s="46">
        <v>0</v>
      </c>
      <c r="S48" s="70">
        <f t="shared" si="13"/>
        <v>0</v>
      </c>
      <c r="T48" s="150">
        <f t="shared" si="14"/>
        <v>0</v>
      </c>
      <c r="U48" s="137">
        <f t="shared" si="15"/>
        <v>6</v>
      </c>
      <c r="V48" s="70">
        <f t="shared" si="16"/>
        <v>1705.1999999999998</v>
      </c>
      <c r="W48" s="70">
        <f t="shared" si="17"/>
        <v>408</v>
      </c>
    </row>
    <row r="49" spans="1:23" s="2" customFormat="1" ht="165.75" outlineLevel="1">
      <c r="A49" s="19"/>
      <c r="B49" s="19"/>
      <c r="C49" s="19"/>
      <c r="D49" s="19"/>
      <c r="E49" s="19"/>
      <c r="F49" s="86"/>
      <c r="G49" s="76"/>
      <c r="H49" s="77" t="s">
        <v>88</v>
      </c>
      <c r="I49" s="72" t="s">
        <v>19</v>
      </c>
      <c r="J49" s="74">
        <v>62</v>
      </c>
      <c r="K49" s="74">
        <v>109.8</v>
      </c>
      <c r="L49" s="74">
        <f t="shared" si="9"/>
        <v>6807.5999999999995</v>
      </c>
      <c r="M49" s="74">
        <v>104</v>
      </c>
      <c r="N49" s="128">
        <f t="shared" si="10"/>
        <v>6448</v>
      </c>
      <c r="O49" s="46">
        <v>0</v>
      </c>
      <c r="P49" s="70">
        <f t="shared" si="11"/>
        <v>0</v>
      </c>
      <c r="Q49" s="150">
        <f t="shared" si="12"/>
        <v>0</v>
      </c>
      <c r="R49" s="46">
        <v>0</v>
      </c>
      <c r="S49" s="70">
        <f t="shared" si="13"/>
        <v>0</v>
      </c>
      <c r="T49" s="150">
        <f t="shared" si="14"/>
        <v>0</v>
      </c>
      <c r="U49" s="137">
        <f t="shared" si="15"/>
        <v>62</v>
      </c>
      <c r="V49" s="70">
        <f t="shared" si="16"/>
        <v>6807.5999999999995</v>
      </c>
      <c r="W49" s="70">
        <f t="shared" si="17"/>
        <v>6448</v>
      </c>
    </row>
    <row r="50" spans="1:23" s="2" customFormat="1" ht="140.25" outlineLevel="1">
      <c r="A50" s="19"/>
      <c r="B50" s="19"/>
      <c r="C50" s="19"/>
      <c r="D50" s="19"/>
      <c r="E50" s="19"/>
      <c r="F50" s="86"/>
      <c r="G50" s="76"/>
      <c r="H50" s="77" t="s">
        <v>89</v>
      </c>
      <c r="I50" s="72" t="s">
        <v>19</v>
      </c>
      <c r="J50" s="74">
        <v>84</v>
      </c>
      <c r="K50" s="74">
        <v>118.89</v>
      </c>
      <c r="L50" s="74">
        <f t="shared" si="9"/>
        <v>9986.76</v>
      </c>
      <c r="M50" s="74">
        <v>104</v>
      </c>
      <c r="N50" s="128">
        <f t="shared" si="10"/>
        <v>8736</v>
      </c>
      <c r="O50" s="46">
        <v>0</v>
      </c>
      <c r="P50" s="70">
        <f t="shared" si="11"/>
        <v>0</v>
      </c>
      <c r="Q50" s="150">
        <f t="shared" si="12"/>
        <v>0</v>
      </c>
      <c r="R50" s="46">
        <v>0</v>
      </c>
      <c r="S50" s="70">
        <f t="shared" si="13"/>
        <v>0</v>
      </c>
      <c r="T50" s="150">
        <f t="shared" si="14"/>
        <v>0</v>
      </c>
      <c r="U50" s="137">
        <f t="shared" si="15"/>
        <v>84</v>
      </c>
      <c r="V50" s="70">
        <f t="shared" si="16"/>
        <v>9986.76</v>
      </c>
      <c r="W50" s="70">
        <f t="shared" si="17"/>
        <v>8736</v>
      </c>
    </row>
    <row r="51" spans="1:23" s="2" customFormat="1" ht="63.75" outlineLevel="1">
      <c r="A51" s="19"/>
      <c r="B51" s="19"/>
      <c r="C51" s="19"/>
      <c r="D51" s="19"/>
      <c r="E51" s="19"/>
      <c r="F51" s="86"/>
      <c r="G51" s="76"/>
      <c r="H51" s="77" t="s">
        <v>90</v>
      </c>
      <c r="I51" s="72" t="s">
        <v>19</v>
      </c>
      <c r="J51" s="74">
        <v>12</v>
      </c>
      <c r="K51" s="74">
        <v>28.6</v>
      </c>
      <c r="L51" s="74">
        <f>J51*K51</f>
        <v>343.20000000000005</v>
      </c>
      <c r="M51" s="74">
        <v>10</v>
      </c>
      <c r="N51" s="128">
        <f>J51*M51</f>
        <v>120</v>
      </c>
      <c r="O51" s="46">
        <v>0</v>
      </c>
      <c r="P51" s="70">
        <f t="shared" si="11"/>
        <v>0</v>
      </c>
      <c r="Q51" s="150">
        <f t="shared" si="12"/>
        <v>0</v>
      </c>
      <c r="R51" s="46">
        <v>0</v>
      </c>
      <c r="S51" s="70">
        <f t="shared" si="13"/>
        <v>0</v>
      </c>
      <c r="T51" s="150">
        <f t="shared" si="14"/>
        <v>0</v>
      </c>
      <c r="U51" s="137">
        <f t="shared" si="15"/>
        <v>12</v>
      </c>
      <c r="V51" s="70">
        <f t="shared" si="16"/>
        <v>343.20000000000005</v>
      </c>
      <c r="W51" s="70">
        <f t="shared" si="17"/>
        <v>120</v>
      </c>
    </row>
    <row r="52" spans="1:23" s="2" customFormat="1" ht="63.75" outlineLevel="1">
      <c r="A52" s="19"/>
      <c r="B52" s="19"/>
      <c r="C52" s="19"/>
      <c r="D52" s="19"/>
      <c r="E52" s="19"/>
      <c r="F52" s="86"/>
      <c r="G52" s="76"/>
      <c r="H52" s="77" t="s">
        <v>91</v>
      </c>
      <c r="I52" s="72" t="s">
        <v>19</v>
      </c>
      <c r="J52" s="74">
        <v>16</v>
      </c>
      <c r="K52" s="74">
        <v>59.4</v>
      </c>
      <c r="L52" s="74">
        <f>J52*K52</f>
        <v>950.4</v>
      </c>
      <c r="M52" s="74">
        <v>10</v>
      </c>
      <c r="N52" s="128">
        <f>J52*M52</f>
        <v>160</v>
      </c>
      <c r="O52" s="46">
        <v>0</v>
      </c>
      <c r="P52" s="70">
        <f t="shared" si="11"/>
        <v>0</v>
      </c>
      <c r="Q52" s="150">
        <f t="shared" si="12"/>
        <v>0</v>
      </c>
      <c r="R52" s="46">
        <v>0</v>
      </c>
      <c r="S52" s="70">
        <f t="shared" si="13"/>
        <v>0</v>
      </c>
      <c r="T52" s="150">
        <f t="shared" si="14"/>
        <v>0</v>
      </c>
      <c r="U52" s="137">
        <f t="shared" si="15"/>
        <v>16</v>
      </c>
      <c r="V52" s="70">
        <f t="shared" si="16"/>
        <v>950.4</v>
      </c>
      <c r="W52" s="70">
        <f t="shared" si="17"/>
        <v>160</v>
      </c>
    </row>
    <row r="53" spans="1:23" s="2" customFormat="1" ht="76.5" outlineLevel="1">
      <c r="A53" s="19"/>
      <c r="B53" s="19"/>
      <c r="C53" s="19"/>
      <c r="D53" s="19"/>
      <c r="E53" s="19"/>
      <c r="F53" s="86"/>
      <c r="G53" s="76"/>
      <c r="H53" s="77" t="s">
        <v>92</v>
      </c>
      <c r="I53" s="72" t="s">
        <v>19</v>
      </c>
      <c r="J53" s="74">
        <v>137</v>
      </c>
      <c r="K53" s="74">
        <v>4.6500000000000004</v>
      </c>
      <c r="L53" s="74">
        <f t="shared" si="9"/>
        <v>637.05000000000007</v>
      </c>
      <c r="M53" s="74">
        <v>48</v>
      </c>
      <c r="N53" s="128">
        <f t="shared" si="10"/>
        <v>6576</v>
      </c>
      <c r="O53" s="46">
        <v>0</v>
      </c>
      <c r="P53" s="70">
        <f t="shared" si="11"/>
        <v>0</v>
      </c>
      <c r="Q53" s="150">
        <f t="shared" si="12"/>
        <v>0</v>
      </c>
      <c r="R53" s="46">
        <v>0</v>
      </c>
      <c r="S53" s="70">
        <f t="shared" si="13"/>
        <v>0</v>
      </c>
      <c r="T53" s="150">
        <f t="shared" si="14"/>
        <v>0</v>
      </c>
      <c r="U53" s="137">
        <f t="shared" si="15"/>
        <v>137</v>
      </c>
      <c r="V53" s="70">
        <f t="shared" si="16"/>
        <v>637.05000000000007</v>
      </c>
      <c r="W53" s="70">
        <f t="shared" si="17"/>
        <v>6576</v>
      </c>
    </row>
    <row r="54" spans="1:23" s="2" customFormat="1" ht="76.5" outlineLevel="1">
      <c r="A54" s="19"/>
      <c r="B54" s="19"/>
      <c r="C54" s="19"/>
      <c r="D54" s="19"/>
      <c r="E54" s="19"/>
      <c r="F54" s="86"/>
      <c r="G54" s="76"/>
      <c r="H54" s="77" t="s">
        <v>93</v>
      </c>
      <c r="I54" s="72" t="s">
        <v>19</v>
      </c>
      <c r="J54" s="74">
        <v>31</v>
      </c>
      <c r="K54" s="74">
        <v>31.28</v>
      </c>
      <c r="L54" s="74">
        <f t="shared" si="9"/>
        <v>969.68000000000006</v>
      </c>
      <c r="M54" s="74">
        <v>48</v>
      </c>
      <c r="N54" s="128">
        <f t="shared" si="10"/>
        <v>1488</v>
      </c>
      <c r="O54" s="46">
        <v>0</v>
      </c>
      <c r="P54" s="70">
        <f t="shared" si="11"/>
        <v>0</v>
      </c>
      <c r="Q54" s="150">
        <f t="shared" si="12"/>
        <v>0</v>
      </c>
      <c r="R54" s="46">
        <v>0</v>
      </c>
      <c r="S54" s="70">
        <f t="shared" si="13"/>
        <v>0</v>
      </c>
      <c r="T54" s="150">
        <f t="shared" si="14"/>
        <v>0</v>
      </c>
      <c r="U54" s="137">
        <f t="shared" si="15"/>
        <v>31</v>
      </c>
      <c r="V54" s="70">
        <f t="shared" si="16"/>
        <v>969.68000000000006</v>
      </c>
      <c r="W54" s="70">
        <f t="shared" si="17"/>
        <v>1488</v>
      </c>
    </row>
    <row r="55" spans="1:23" ht="89.25">
      <c r="F55" s="86"/>
      <c r="G55" s="76"/>
      <c r="H55" s="77" t="s">
        <v>94</v>
      </c>
      <c r="I55" s="72" t="s">
        <v>19</v>
      </c>
      <c r="J55" s="74">
        <v>84</v>
      </c>
      <c r="K55" s="74">
        <v>12.42</v>
      </c>
      <c r="L55" s="74">
        <f t="shared" si="9"/>
        <v>1043.28</v>
      </c>
      <c r="M55" s="74">
        <v>48</v>
      </c>
      <c r="N55" s="128">
        <f t="shared" si="10"/>
        <v>4032</v>
      </c>
      <c r="O55" s="46">
        <v>0</v>
      </c>
      <c r="P55" s="70">
        <f t="shared" si="11"/>
        <v>0</v>
      </c>
      <c r="Q55" s="150">
        <f t="shared" si="12"/>
        <v>0</v>
      </c>
      <c r="R55" s="46">
        <v>0</v>
      </c>
      <c r="S55" s="70">
        <f t="shared" si="13"/>
        <v>0</v>
      </c>
      <c r="T55" s="150">
        <f t="shared" si="14"/>
        <v>0</v>
      </c>
      <c r="U55" s="137">
        <f t="shared" si="15"/>
        <v>84</v>
      </c>
      <c r="V55" s="70">
        <f t="shared" si="16"/>
        <v>1043.28</v>
      </c>
      <c r="W55" s="70">
        <f t="shared" si="17"/>
        <v>4032</v>
      </c>
    </row>
    <row r="56" spans="1:23" ht="63.75" outlineLevel="1">
      <c r="F56" s="86"/>
      <c r="G56" s="76"/>
      <c r="H56" s="77" t="s">
        <v>95</v>
      </c>
      <c r="I56" s="72" t="s">
        <v>19</v>
      </c>
      <c r="J56" s="74">
        <v>30</v>
      </c>
      <c r="K56" s="74">
        <v>51.7</v>
      </c>
      <c r="L56" s="74">
        <f t="shared" si="9"/>
        <v>1551</v>
      </c>
      <c r="M56" s="74">
        <v>104</v>
      </c>
      <c r="N56" s="128">
        <f t="shared" si="10"/>
        <v>3120</v>
      </c>
      <c r="O56" s="46">
        <v>0</v>
      </c>
      <c r="P56" s="70">
        <f t="shared" si="11"/>
        <v>0</v>
      </c>
      <c r="Q56" s="150">
        <f t="shared" si="12"/>
        <v>0</v>
      </c>
      <c r="R56" s="46">
        <v>0</v>
      </c>
      <c r="S56" s="70">
        <f t="shared" si="13"/>
        <v>0</v>
      </c>
      <c r="T56" s="150">
        <f t="shared" si="14"/>
        <v>0</v>
      </c>
      <c r="U56" s="137">
        <f t="shared" si="15"/>
        <v>30</v>
      </c>
      <c r="V56" s="70">
        <f t="shared" si="16"/>
        <v>1551</v>
      </c>
      <c r="W56" s="70">
        <f t="shared" si="17"/>
        <v>3120</v>
      </c>
    </row>
    <row r="57" spans="1:23" ht="63.75" outlineLevel="1">
      <c r="F57" s="86"/>
      <c r="G57" s="76"/>
      <c r="H57" s="77" t="s">
        <v>96</v>
      </c>
      <c r="I57" s="72" t="s">
        <v>19</v>
      </c>
      <c r="J57" s="74">
        <v>12</v>
      </c>
      <c r="K57" s="74">
        <v>75.900000000000006</v>
      </c>
      <c r="L57" s="74">
        <f t="shared" si="9"/>
        <v>910.80000000000007</v>
      </c>
      <c r="M57" s="74">
        <v>104</v>
      </c>
      <c r="N57" s="128">
        <f t="shared" si="10"/>
        <v>1248</v>
      </c>
      <c r="O57" s="46">
        <v>0</v>
      </c>
      <c r="P57" s="70">
        <f t="shared" si="11"/>
        <v>0</v>
      </c>
      <c r="Q57" s="150">
        <f t="shared" si="12"/>
        <v>0</v>
      </c>
      <c r="R57" s="46">
        <v>0</v>
      </c>
      <c r="S57" s="70">
        <f t="shared" si="13"/>
        <v>0</v>
      </c>
      <c r="T57" s="150">
        <f t="shared" si="14"/>
        <v>0</v>
      </c>
      <c r="U57" s="137">
        <f t="shared" si="15"/>
        <v>12</v>
      </c>
      <c r="V57" s="70">
        <f t="shared" si="16"/>
        <v>910.80000000000007</v>
      </c>
      <c r="W57" s="70">
        <f t="shared" si="17"/>
        <v>1248</v>
      </c>
    </row>
    <row r="58" spans="1:23" ht="51">
      <c r="F58" s="86"/>
      <c r="G58" s="76"/>
      <c r="H58" s="77" t="s">
        <v>97</v>
      </c>
      <c r="I58" s="72" t="s">
        <v>19</v>
      </c>
      <c r="J58" s="74">
        <v>2</v>
      </c>
      <c r="K58" s="74">
        <v>142</v>
      </c>
      <c r="L58" s="74">
        <f>J58*K58</f>
        <v>284</v>
      </c>
      <c r="M58" s="74">
        <v>104</v>
      </c>
      <c r="N58" s="128">
        <f>J58*M58</f>
        <v>208</v>
      </c>
      <c r="O58" s="46">
        <v>0</v>
      </c>
      <c r="P58" s="70">
        <f t="shared" si="11"/>
        <v>0</v>
      </c>
      <c r="Q58" s="150">
        <f t="shared" si="12"/>
        <v>0</v>
      </c>
      <c r="R58" s="46">
        <v>0</v>
      </c>
      <c r="S58" s="70">
        <f t="shared" si="13"/>
        <v>0</v>
      </c>
      <c r="T58" s="150">
        <f t="shared" si="14"/>
        <v>0</v>
      </c>
      <c r="U58" s="137">
        <f t="shared" si="15"/>
        <v>2</v>
      </c>
      <c r="V58" s="70">
        <f t="shared" si="16"/>
        <v>284</v>
      </c>
      <c r="W58" s="70">
        <f t="shared" si="17"/>
        <v>208</v>
      </c>
    </row>
    <row r="59" spans="1:23" ht="51" outlineLevel="1">
      <c r="F59" s="86"/>
      <c r="G59" s="76"/>
      <c r="H59" s="77" t="s">
        <v>98</v>
      </c>
      <c r="I59" s="72" t="s">
        <v>19</v>
      </c>
      <c r="J59" s="74">
        <v>1</v>
      </c>
      <c r="K59" s="74">
        <v>503</v>
      </c>
      <c r="L59" s="74">
        <f>J59*K59</f>
        <v>503</v>
      </c>
      <c r="M59" s="74">
        <v>340</v>
      </c>
      <c r="N59" s="128">
        <f>J59*M59</f>
        <v>340</v>
      </c>
      <c r="O59" s="46">
        <v>0</v>
      </c>
      <c r="P59" s="70">
        <f t="shared" si="11"/>
        <v>0</v>
      </c>
      <c r="Q59" s="150">
        <f t="shared" si="12"/>
        <v>0</v>
      </c>
      <c r="R59" s="46">
        <v>0</v>
      </c>
      <c r="S59" s="70">
        <f t="shared" si="13"/>
        <v>0</v>
      </c>
      <c r="T59" s="150">
        <f t="shared" si="14"/>
        <v>0</v>
      </c>
      <c r="U59" s="137">
        <f t="shared" si="15"/>
        <v>1</v>
      </c>
      <c r="V59" s="70">
        <f t="shared" si="16"/>
        <v>503</v>
      </c>
      <c r="W59" s="70">
        <f t="shared" si="17"/>
        <v>340</v>
      </c>
    </row>
    <row r="60" spans="1:23" ht="114.75" outlineLevel="1">
      <c r="F60" s="86"/>
      <c r="G60" s="76"/>
      <c r="H60" s="77" t="s">
        <v>99</v>
      </c>
      <c r="I60" s="72" t="s">
        <v>19</v>
      </c>
      <c r="J60" s="74">
        <v>8</v>
      </c>
      <c r="K60" s="74">
        <v>117</v>
      </c>
      <c r="L60" s="74">
        <f>J60*K60</f>
        <v>936</v>
      </c>
      <c r="M60" s="74">
        <v>120</v>
      </c>
      <c r="N60" s="128">
        <f>J60*M60</f>
        <v>960</v>
      </c>
      <c r="O60" s="46">
        <v>0</v>
      </c>
      <c r="P60" s="70">
        <f t="shared" si="11"/>
        <v>0</v>
      </c>
      <c r="Q60" s="150">
        <f t="shared" si="12"/>
        <v>0</v>
      </c>
      <c r="R60" s="46">
        <v>0</v>
      </c>
      <c r="S60" s="70">
        <f t="shared" si="13"/>
        <v>0</v>
      </c>
      <c r="T60" s="150">
        <f t="shared" si="14"/>
        <v>0</v>
      </c>
      <c r="U60" s="137">
        <f t="shared" si="15"/>
        <v>8</v>
      </c>
      <c r="V60" s="70">
        <f t="shared" si="16"/>
        <v>936</v>
      </c>
      <c r="W60" s="70">
        <f t="shared" si="17"/>
        <v>960</v>
      </c>
    </row>
    <row r="61" spans="1:23" ht="153" outlineLevel="1">
      <c r="F61" s="86"/>
      <c r="G61" s="76"/>
      <c r="H61" s="77" t="s">
        <v>100</v>
      </c>
      <c r="I61" s="72" t="s">
        <v>19</v>
      </c>
      <c r="J61" s="74">
        <v>9</v>
      </c>
      <c r="K61" s="74">
        <v>433</v>
      </c>
      <c r="L61" s="74">
        <f t="shared" si="9"/>
        <v>3897</v>
      </c>
      <c r="M61" s="74">
        <v>65</v>
      </c>
      <c r="N61" s="128">
        <f t="shared" si="10"/>
        <v>585</v>
      </c>
      <c r="O61" s="46">
        <v>0</v>
      </c>
      <c r="P61" s="70">
        <f t="shared" si="11"/>
        <v>0</v>
      </c>
      <c r="Q61" s="150">
        <f t="shared" si="12"/>
        <v>0</v>
      </c>
      <c r="R61" s="46">
        <v>0</v>
      </c>
      <c r="S61" s="70">
        <f t="shared" si="13"/>
        <v>0</v>
      </c>
      <c r="T61" s="150">
        <f t="shared" si="14"/>
        <v>0</v>
      </c>
      <c r="U61" s="137">
        <f t="shared" si="15"/>
        <v>9</v>
      </c>
      <c r="V61" s="70">
        <f t="shared" si="16"/>
        <v>3897</v>
      </c>
      <c r="W61" s="70">
        <f t="shared" si="17"/>
        <v>585</v>
      </c>
    </row>
    <row r="62" spans="1:23" ht="63.75" outlineLevel="1">
      <c r="F62" s="86"/>
      <c r="G62" s="76"/>
      <c r="H62" s="77" t="s">
        <v>101</v>
      </c>
      <c r="I62" s="72" t="s">
        <v>19</v>
      </c>
      <c r="J62" s="74">
        <v>16</v>
      </c>
      <c r="K62" s="74">
        <v>22.37</v>
      </c>
      <c r="L62" s="74">
        <f>J62*K62</f>
        <v>357.92</v>
      </c>
      <c r="M62" s="74">
        <v>65</v>
      </c>
      <c r="N62" s="128">
        <f>J62*M62</f>
        <v>1040</v>
      </c>
      <c r="O62" s="46">
        <v>0</v>
      </c>
      <c r="P62" s="70">
        <f t="shared" si="11"/>
        <v>0</v>
      </c>
      <c r="Q62" s="150">
        <f t="shared" si="12"/>
        <v>0</v>
      </c>
      <c r="R62" s="46">
        <v>0</v>
      </c>
      <c r="S62" s="70">
        <f t="shared" si="13"/>
        <v>0</v>
      </c>
      <c r="T62" s="150">
        <f t="shared" si="14"/>
        <v>0</v>
      </c>
      <c r="U62" s="137">
        <f t="shared" si="15"/>
        <v>16</v>
      </c>
      <c r="V62" s="70">
        <f t="shared" si="16"/>
        <v>357.92</v>
      </c>
      <c r="W62" s="70">
        <f t="shared" si="17"/>
        <v>1040</v>
      </c>
    </row>
    <row r="63" spans="1:23" ht="76.5" outlineLevel="1">
      <c r="F63" s="86"/>
      <c r="G63" s="76"/>
      <c r="H63" s="77" t="s">
        <v>102</v>
      </c>
      <c r="I63" s="72" t="s">
        <v>19</v>
      </c>
      <c r="J63" s="74">
        <v>6</v>
      </c>
      <c r="K63" s="74">
        <v>698</v>
      </c>
      <c r="L63" s="74">
        <f t="shared" si="9"/>
        <v>4188</v>
      </c>
      <c r="M63" s="74">
        <v>160</v>
      </c>
      <c r="N63" s="128">
        <f t="shared" si="10"/>
        <v>960</v>
      </c>
      <c r="O63" s="46">
        <v>0</v>
      </c>
      <c r="P63" s="70">
        <f t="shared" si="11"/>
        <v>0</v>
      </c>
      <c r="Q63" s="150">
        <f t="shared" si="12"/>
        <v>0</v>
      </c>
      <c r="R63" s="46">
        <v>0</v>
      </c>
      <c r="S63" s="70">
        <f t="shared" si="13"/>
        <v>0</v>
      </c>
      <c r="T63" s="150">
        <f t="shared" si="14"/>
        <v>0</v>
      </c>
      <c r="U63" s="137">
        <f t="shared" si="15"/>
        <v>6</v>
      </c>
      <c r="V63" s="70">
        <f t="shared" si="16"/>
        <v>4188</v>
      </c>
      <c r="W63" s="70">
        <f t="shared" si="17"/>
        <v>960</v>
      </c>
    </row>
    <row r="64" spans="1:23" outlineLevel="1">
      <c r="F64" s="86"/>
      <c r="G64" s="76"/>
      <c r="H64" s="77" t="s">
        <v>103</v>
      </c>
      <c r="I64" s="72" t="s">
        <v>2</v>
      </c>
      <c r="J64" s="74">
        <v>120</v>
      </c>
      <c r="K64" s="74">
        <v>7.59</v>
      </c>
      <c r="L64" s="74">
        <f>J64*K64</f>
        <v>910.8</v>
      </c>
      <c r="M64" s="74">
        <v>15</v>
      </c>
      <c r="N64" s="128">
        <f>J64*M64</f>
        <v>1800</v>
      </c>
      <c r="O64" s="46">
        <v>0</v>
      </c>
      <c r="P64" s="70">
        <f t="shared" si="11"/>
        <v>0</v>
      </c>
      <c r="Q64" s="150">
        <f t="shared" si="12"/>
        <v>0</v>
      </c>
      <c r="R64" s="46">
        <v>0</v>
      </c>
      <c r="S64" s="70">
        <f t="shared" si="13"/>
        <v>0</v>
      </c>
      <c r="T64" s="150">
        <f t="shared" si="14"/>
        <v>0</v>
      </c>
      <c r="U64" s="137">
        <f t="shared" si="15"/>
        <v>120</v>
      </c>
      <c r="V64" s="70">
        <f t="shared" si="16"/>
        <v>910.8</v>
      </c>
      <c r="W64" s="70">
        <f t="shared" si="17"/>
        <v>1800</v>
      </c>
    </row>
    <row r="65" spans="6:23" outlineLevel="1">
      <c r="F65" s="105"/>
      <c r="G65" s="84"/>
      <c r="H65" s="85" t="s">
        <v>73</v>
      </c>
      <c r="I65" s="86" t="s">
        <v>74</v>
      </c>
      <c r="J65" s="87">
        <v>0.03</v>
      </c>
      <c r="K65" s="88" t="s">
        <v>75</v>
      </c>
      <c r="L65" s="89">
        <f>SUM(L40:L64)*J65</f>
        <v>1802.2103999999999</v>
      </c>
      <c r="M65" s="88" t="s">
        <v>75</v>
      </c>
      <c r="N65" s="129" t="s">
        <v>75</v>
      </c>
      <c r="O65" s="151">
        <v>0.03</v>
      </c>
      <c r="P65" s="89">
        <f>SUM(P40:P64)*O65</f>
        <v>0</v>
      </c>
      <c r="Q65" s="157"/>
      <c r="R65" s="151">
        <v>0.03</v>
      </c>
      <c r="S65" s="89">
        <f>SUM(S40:S64)*R65</f>
        <v>0</v>
      </c>
      <c r="T65" s="157"/>
      <c r="U65" s="138">
        <v>0.03</v>
      </c>
      <c r="V65" s="89">
        <f>SUM(V40:V64)*U65</f>
        <v>1802.2103999999999</v>
      </c>
      <c r="W65" s="107"/>
    </row>
    <row r="66" spans="6:23" ht="25.5" outlineLevel="1">
      <c r="F66" s="105"/>
      <c r="G66" s="84"/>
      <c r="H66" s="90" t="s">
        <v>76</v>
      </c>
      <c r="I66" s="72" t="s">
        <v>75</v>
      </c>
      <c r="J66" s="91" t="s">
        <v>75</v>
      </c>
      <c r="K66" s="91" t="s">
        <v>75</v>
      </c>
      <c r="L66" s="92">
        <f>SUM(L40:L65)</f>
        <v>61875.890400000004</v>
      </c>
      <c r="M66" s="91" t="s">
        <v>75</v>
      </c>
      <c r="N66" s="135">
        <f>L66</f>
        <v>61875.890400000004</v>
      </c>
      <c r="O66" s="156"/>
      <c r="P66" s="92">
        <f>SUM(P40:P65)</f>
        <v>0</v>
      </c>
      <c r="Q66" s="160">
        <f>SUM(P66)</f>
        <v>0</v>
      </c>
      <c r="R66" s="156"/>
      <c r="S66" s="92">
        <f>SUM(S40:S65)</f>
        <v>0</v>
      </c>
      <c r="T66" s="160">
        <f>SUM(S66)</f>
        <v>0</v>
      </c>
      <c r="U66" s="140"/>
      <c r="V66" s="92">
        <f>SUM(V40:V65)</f>
        <v>61875.890400000004</v>
      </c>
      <c r="W66" s="116">
        <f>SUM(V66)</f>
        <v>61875.890400000004</v>
      </c>
    </row>
    <row r="67" spans="6:23" ht="25.5" outlineLevel="1">
      <c r="F67" s="105"/>
      <c r="G67" s="94"/>
      <c r="H67" s="77" t="s">
        <v>77</v>
      </c>
      <c r="I67" s="72" t="s">
        <v>75</v>
      </c>
      <c r="J67" s="95" t="s">
        <v>75</v>
      </c>
      <c r="K67" s="91" t="s">
        <v>75</v>
      </c>
      <c r="L67" s="91" t="s">
        <v>75</v>
      </c>
      <c r="M67" s="91" t="s">
        <v>75</v>
      </c>
      <c r="N67" s="131">
        <f>SUM(N40:N64)</f>
        <v>43277</v>
      </c>
      <c r="O67" s="156"/>
      <c r="P67" s="107"/>
      <c r="Q67" s="153">
        <f>SUM(Q40:Q64)</f>
        <v>0</v>
      </c>
      <c r="R67" s="156"/>
      <c r="S67" s="107"/>
      <c r="T67" s="153">
        <f>SUM(T40:T64)</f>
        <v>0</v>
      </c>
      <c r="U67" s="140"/>
      <c r="V67" s="107"/>
      <c r="W67" s="92">
        <f>SUM(W40:W64)</f>
        <v>43277</v>
      </c>
    </row>
    <row r="68" spans="6:23" outlineLevel="1">
      <c r="F68" s="96" t="s">
        <v>78</v>
      </c>
      <c r="G68" s="97"/>
      <c r="H68" s="98" t="str">
        <f>H39</f>
        <v>elektroinstalační a kompletační materiál</v>
      </c>
      <c r="I68" s="99"/>
      <c r="J68" s="100"/>
      <c r="K68" s="100"/>
      <c r="L68" s="100"/>
      <c r="M68" s="100"/>
      <c r="N68" s="132">
        <f>SUM(N66:N67)</f>
        <v>105152.8904</v>
      </c>
      <c r="O68" s="154"/>
      <c r="P68" s="100"/>
      <c r="Q68" s="155">
        <f>SUM(Q66:Q67)</f>
        <v>0</v>
      </c>
      <c r="R68" s="154"/>
      <c r="S68" s="100"/>
      <c r="T68" s="155">
        <f>SUM(T66:T67)</f>
        <v>0</v>
      </c>
      <c r="U68" s="139"/>
      <c r="V68" s="100"/>
      <c r="W68" s="101">
        <f>SUM(W66:W67)</f>
        <v>105152.8904</v>
      </c>
    </row>
    <row r="69" spans="6:23" outlineLevel="1">
      <c r="F69" s="102"/>
      <c r="G69" s="103"/>
      <c r="H69" s="104"/>
      <c r="I69" s="105"/>
      <c r="J69" s="106"/>
      <c r="K69" s="106"/>
      <c r="L69" s="106"/>
      <c r="M69" s="106"/>
      <c r="N69" s="133"/>
      <c r="O69" s="156"/>
      <c r="P69" s="107"/>
      <c r="Q69" s="157"/>
      <c r="R69" s="156"/>
      <c r="S69" s="107"/>
      <c r="T69" s="157"/>
      <c r="U69" s="140"/>
      <c r="V69" s="107"/>
      <c r="W69" s="107"/>
    </row>
    <row r="70" spans="6:23" outlineLevel="1">
      <c r="F70" s="108" t="s">
        <v>38</v>
      </c>
      <c r="G70" s="109"/>
      <c r="H70" s="110" t="s">
        <v>39</v>
      </c>
      <c r="I70" s="109"/>
      <c r="J70" s="111"/>
      <c r="K70" s="112" t="s">
        <v>5</v>
      </c>
      <c r="L70" s="112" t="s">
        <v>5</v>
      </c>
      <c r="M70" s="112" t="s">
        <v>5</v>
      </c>
      <c r="N70" s="134" t="s">
        <v>5</v>
      </c>
      <c r="O70" s="158"/>
      <c r="P70" s="112" t="s">
        <v>5</v>
      </c>
      <c r="Q70" s="159" t="s">
        <v>5</v>
      </c>
      <c r="R70" s="158"/>
      <c r="S70" s="112" t="s">
        <v>5</v>
      </c>
      <c r="T70" s="159" t="s">
        <v>5</v>
      </c>
      <c r="U70" s="141"/>
      <c r="V70" s="112" t="s">
        <v>5</v>
      </c>
      <c r="W70" s="112" t="s">
        <v>5</v>
      </c>
    </row>
    <row r="71" spans="6:23" outlineLevel="1">
      <c r="F71" s="113"/>
      <c r="G71" s="114"/>
      <c r="H71" s="85" t="s">
        <v>105</v>
      </c>
      <c r="I71" s="86" t="s">
        <v>106</v>
      </c>
      <c r="J71" s="74">
        <v>65</v>
      </c>
      <c r="K71" s="74">
        <v>10.4</v>
      </c>
      <c r="L71" s="74">
        <f t="shared" ref="L71:L79" si="18">J71*K71</f>
        <v>676</v>
      </c>
      <c r="M71" s="74">
        <v>18</v>
      </c>
      <c r="N71" s="128">
        <f t="shared" ref="N71:N79" si="19">J71*M71</f>
        <v>1170</v>
      </c>
      <c r="O71" s="46">
        <v>0</v>
      </c>
      <c r="P71" s="70">
        <f t="shared" ref="P71:P93" si="20">SUM(K71*O71)</f>
        <v>0</v>
      </c>
      <c r="Q71" s="150">
        <f t="shared" ref="Q71:Q93" si="21">SUM(M71*O71)</f>
        <v>0</v>
      </c>
      <c r="R71" s="46">
        <v>0</v>
      </c>
      <c r="S71" s="70">
        <f t="shared" ref="S71:S93" si="22">SUM(K71*R71)</f>
        <v>0</v>
      </c>
      <c r="T71" s="150">
        <f t="shared" ref="T71:T93" si="23">SUM(M71*R71)</f>
        <v>0</v>
      </c>
      <c r="U71" s="137">
        <f t="shared" ref="U71:U93" si="24">SUM(J71-O71-R71)</f>
        <v>65</v>
      </c>
      <c r="V71" s="70">
        <f t="shared" ref="V71:V93" si="25">SUM(K71*U71)</f>
        <v>676</v>
      </c>
      <c r="W71" s="70">
        <f t="shared" ref="W71:W93" si="26">SUM(M71*U71)</f>
        <v>1170</v>
      </c>
    </row>
    <row r="72" spans="6:23" ht="38.25" outlineLevel="1">
      <c r="F72" s="86"/>
      <c r="G72" s="76"/>
      <c r="H72" s="71" t="s">
        <v>107</v>
      </c>
      <c r="I72" s="72" t="s">
        <v>106</v>
      </c>
      <c r="J72" s="117">
        <v>1032</v>
      </c>
      <c r="K72" s="74">
        <v>10.4</v>
      </c>
      <c r="L72" s="74">
        <f t="shared" si="18"/>
        <v>10732.800000000001</v>
      </c>
      <c r="M72" s="74">
        <v>18</v>
      </c>
      <c r="N72" s="128">
        <f t="shared" si="19"/>
        <v>18576</v>
      </c>
      <c r="O72" s="46">
        <v>0</v>
      </c>
      <c r="P72" s="70">
        <f t="shared" si="20"/>
        <v>0</v>
      </c>
      <c r="Q72" s="150">
        <f t="shared" si="21"/>
        <v>0</v>
      </c>
      <c r="R72" s="46">
        <v>0</v>
      </c>
      <c r="S72" s="70">
        <f t="shared" si="22"/>
        <v>0</v>
      </c>
      <c r="T72" s="150">
        <f t="shared" si="23"/>
        <v>0</v>
      </c>
      <c r="U72" s="137">
        <f t="shared" si="24"/>
        <v>1032</v>
      </c>
      <c r="V72" s="70">
        <f t="shared" si="25"/>
        <v>10732.800000000001</v>
      </c>
      <c r="W72" s="70">
        <f t="shared" si="26"/>
        <v>18576</v>
      </c>
    </row>
    <row r="73" spans="6:23" ht="51" outlineLevel="1">
      <c r="F73" s="86"/>
      <c r="G73" s="76"/>
      <c r="H73" s="77" t="s">
        <v>108</v>
      </c>
      <c r="I73" s="72" t="s">
        <v>106</v>
      </c>
      <c r="J73" s="74">
        <v>498</v>
      </c>
      <c r="K73" s="74">
        <v>17.25</v>
      </c>
      <c r="L73" s="74">
        <f t="shared" si="18"/>
        <v>8590.5</v>
      </c>
      <c r="M73" s="74">
        <v>19</v>
      </c>
      <c r="N73" s="128">
        <f t="shared" si="19"/>
        <v>9462</v>
      </c>
      <c r="O73" s="46">
        <v>0</v>
      </c>
      <c r="P73" s="70">
        <f t="shared" si="20"/>
        <v>0</v>
      </c>
      <c r="Q73" s="150">
        <f t="shared" si="21"/>
        <v>0</v>
      </c>
      <c r="R73" s="46">
        <v>0</v>
      </c>
      <c r="S73" s="70">
        <f t="shared" si="22"/>
        <v>0</v>
      </c>
      <c r="T73" s="150">
        <f t="shared" si="23"/>
        <v>0</v>
      </c>
      <c r="U73" s="137">
        <f t="shared" si="24"/>
        <v>498</v>
      </c>
      <c r="V73" s="70">
        <f t="shared" si="25"/>
        <v>8590.5</v>
      </c>
      <c r="W73" s="70">
        <f t="shared" si="26"/>
        <v>9462</v>
      </c>
    </row>
    <row r="74" spans="6:23" ht="51" outlineLevel="1">
      <c r="F74" s="115"/>
      <c r="G74" s="76"/>
      <c r="H74" s="77" t="s">
        <v>109</v>
      </c>
      <c r="I74" s="72" t="s">
        <v>106</v>
      </c>
      <c r="J74" s="117">
        <v>1411</v>
      </c>
      <c r="K74" s="74">
        <v>17.100000000000001</v>
      </c>
      <c r="L74" s="74">
        <f t="shared" si="18"/>
        <v>24128.100000000002</v>
      </c>
      <c r="M74" s="74">
        <v>19</v>
      </c>
      <c r="N74" s="128">
        <f t="shared" si="19"/>
        <v>26809</v>
      </c>
      <c r="O74" s="46">
        <v>0</v>
      </c>
      <c r="P74" s="70">
        <f t="shared" si="20"/>
        <v>0</v>
      </c>
      <c r="Q74" s="150">
        <f t="shared" si="21"/>
        <v>0</v>
      </c>
      <c r="R74" s="46">
        <v>0</v>
      </c>
      <c r="S74" s="70">
        <f t="shared" si="22"/>
        <v>0</v>
      </c>
      <c r="T74" s="150">
        <f t="shared" si="23"/>
        <v>0</v>
      </c>
      <c r="U74" s="137">
        <f t="shared" si="24"/>
        <v>1411</v>
      </c>
      <c r="V74" s="70">
        <f t="shared" si="25"/>
        <v>24128.100000000002</v>
      </c>
      <c r="W74" s="70">
        <f t="shared" si="26"/>
        <v>26809</v>
      </c>
    </row>
    <row r="75" spans="6:23" ht="51" outlineLevel="1">
      <c r="F75" s="115"/>
      <c r="G75" s="76"/>
      <c r="H75" s="77" t="s">
        <v>110</v>
      </c>
      <c r="I75" s="72" t="s">
        <v>106</v>
      </c>
      <c r="J75" s="74">
        <v>22</v>
      </c>
      <c r="K75" s="74">
        <v>69.8</v>
      </c>
      <c r="L75" s="74">
        <f t="shared" si="18"/>
        <v>1535.6</v>
      </c>
      <c r="M75" s="74">
        <v>20</v>
      </c>
      <c r="N75" s="128">
        <f t="shared" si="19"/>
        <v>440</v>
      </c>
      <c r="O75" s="46">
        <v>0</v>
      </c>
      <c r="P75" s="70">
        <f t="shared" si="20"/>
        <v>0</v>
      </c>
      <c r="Q75" s="150">
        <f t="shared" si="21"/>
        <v>0</v>
      </c>
      <c r="R75" s="46">
        <v>0</v>
      </c>
      <c r="S75" s="70">
        <f t="shared" si="22"/>
        <v>0</v>
      </c>
      <c r="T75" s="150">
        <f t="shared" si="23"/>
        <v>0</v>
      </c>
      <c r="U75" s="137">
        <f t="shared" si="24"/>
        <v>22</v>
      </c>
      <c r="V75" s="70">
        <f t="shared" si="25"/>
        <v>1535.6</v>
      </c>
      <c r="W75" s="70">
        <f t="shared" si="26"/>
        <v>440</v>
      </c>
    </row>
    <row r="76" spans="6:23" outlineLevel="1">
      <c r="F76" s="86"/>
      <c r="G76" s="76"/>
      <c r="H76" s="118" t="s">
        <v>111</v>
      </c>
      <c r="I76" s="72" t="s">
        <v>106</v>
      </c>
      <c r="J76" s="74">
        <v>35</v>
      </c>
      <c r="K76" s="74">
        <v>269.2</v>
      </c>
      <c r="L76" s="74">
        <f t="shared" si="18"/>
        <v>9422</v>
      </c>
      <c r="M76" s="74">
        <v>24</v>
      </c>
      <c r="N76" s="128">
        <f t="shared" si="19"/>
        <v>840</v>
      </c>
      <c r="O76" s="46">
        <v>0</v>
      </c>
      <c r="P76" s="70">
        <f t="shared" si="20"/>
        <v>0</v>
      </c>
      <c r="Q76" s="150">
        <f t="shared" si="21"/>
        <v>0</v>
      </c>
      <c r="R76" s="46">
        <v>0</v>
      </c>
      <c r="S76" s="70">
        <f t="shared" si="22"/>
        <v>0</v>
      </c>
      <c r="T76" s="150">
        <f t="shared" si="23"/>
        <v>0</v>
      </c>
      <c r="U76" s="137">
        <f t="shared" si="24"/>
        <v>35</v>
      </c>
      <c r="V76" s="70">
        <f t="shared" si="25"/>
        <v>9422</v>
      </c>
      <c r="W76" s="70">
        <f t="shared" si="26"/>
        <v>840</v>
      </c>
    </row>
    <row r="77" spans="6:23" ht="63.75" outlineLevel="1">
      <c r="F77" s="86"/>
      <c r="G77" s="76"/>
      <c r="H77" s="77" t="s">
        <v>112</v>
      </c>
      <c r="I77" s="119" t="s">
        <v>106</v>
      </c>
      <c r="J77" s="74">
        <v>98</v>
      </c>
      <c r="K77" s="74">
        <v>5.86</v>
      </c>
      <c r="L77" s="74">
        <f t="shared" si="18"/>
        <v>574.28000000000009</v>
      </c>
      <c r="M77" s="74">
        <v>18</v>
      </c>
      <c r="N77" s="128">
        <f t="shared" si="19"/>
        <v>1764</v>
      </c>
      <c r="O77" s="46">
        <v>0</v>
      </c>
      <c r="P77" s="70">
        <f t="shared" si="20"/>
        <v>0</v>
      </c>
      <c r="Q77" s="150">
        <f t="shared" si="21"/>
        <v>0</v>
      </c>
      <c r="R77" s="46">
        <v>0</v>
      </c>
      <c r="S77" s="70">
        <f t="shared" si="22"/>
        <v>0</v>
      </c>
      <c r="T77" s="150">
        <f t="shared" si="23"/>
        <v>0</v>
      </c>
      <c r="U77" s="137">
        <f t="shared" si="24"/>
        <v>98</v>
      </c>
      <c r="V77" s="70">
        <f t="shared" si="25"/>
        <v>574.28000000000009</v>
      </c>
      <c r="W77" s="70">
        <f t="shared" si="26"/>
        <v>1764</v>
      </c>
    </row>
    <row r="78" spans="6:23" ht="63.75" outlineLevel="1">
      <c r="F78" s="86"/>
      <c r="G78" s="76"/>
      <c r="H78" s="77" t="s">
        <v>113</v>
      </c>
      <c r="I78" s="119" t="s">
        <v>106</v>
      </c>
      <c r="J78" s="74">
        <v>80</v>
      </c>
      <c r="K78" s="74">
        <v>14.44</v>
      </c>
      <c r="L78" s="74">
        <f t="shared" si="18"/>
        <v>1155.2</v>
      </c>
      <c r="M78" s="74">
        <v>18</v>
      </c>
      <c r="N78" s="128">
        <f t="shared" si="19"/>
        <v>1440</v>
      </c>
      <c r="O78" s="46">
        <v>0</v>
      </c>
      <c r="P78" s="70">
        <f t="shared" si="20"/>
        <v>0</v>
      </c>
      <c r="Q78" s="150">
        <f t="shared" si="21"/>
        <v>0</v>
      </c>
      <c r="R78" s="46">
        <v>0</v>
      </c>
      <c r="S78" s="70">
        <f t="shared" si="22"/>
        <v>0</v>
      </c>
      <c r="T78" s="150">
        <f t="shared" si="23"/>
        <v>0</v>
      </c>
      <c r="U78" s="137">
        <f t="shared" si="24"/>
        <v>80</v>
      </c>
      <c r="V78" s="70">
        <f t="shared" si="25"/>
        <v>1155.2</v>
      </c>
      <c r="W78" s="70">
        <f t="shared" si="26"/>
        <v>1440</v>
      </c>
    </row>
    <row r="79" spans="6:23" ht="63.75">
      <c r="F79" s="86"/>
      <c r="G79" s="76"/>
      <c r="H79" s="77" t="s">
        <v>114</v>
      </c>
      <c r="I79" s="119" t="s">
        <v>106</v>
      </c>
      <c r="J79" s="74">
        <v>115</v>
      </c>
      <c r="K79" s="74">
        <v>36.47</v>
      </c>
      <c r="L79" s="74">
        <f t="shared" si="18"/>
        <v>4194.05</v>
      </c>
      <c r="M79" s="74">
        <v>19</v>
      </c>
      <c r="N79" s="128">
        <f t="shared" si="19"/>
        <v>2185</v>
      </c>
      <c r="O79" s="46">
        <v>0</v>
      </c>
      <c r="P79" s="70">
        <f t="shared" si="20"/>
        <v>0</v>
      </c>
      <c r="Q79" s="150">
        <f t="shared" si="21"/>
        <v>0</v>
      </c>
      <c r="R79" s="46">
        <v>0</v>
      </c>
      <c r="S79" s="70">
        <f t="shared" si="22"/>
        <v>0</v>
      </c>
      <c r="T79" s="150">
        <f t="shared" si="23"/>
        <v>0</v>
      </c>
      <c r="U79" s="137">
        <f t="shared" si="24"/>
        <v>115</v>
      </c>
      <c r="V79" s="70">
        <f t="shared" si="25"/>
        <v>4194.05</v>
      </c>
      <c r="W79" s="70">
        <f t="shared" si="26"/>
        <v>2185</v>
      </c>
    </row>
    <row r="80" spans="6:23" outlineLevel="1">
      <c r="F80" s="86"/>
      <c r="G80" s="76"/>
      <c r="H80" s="77"/>
      <c r="I80" s="119"/>
      <c r="J80" s="74"/>
      <c r="K80" s="74"/>
      <c r="L80" s="74"/>
      <c r="M80" s="74"/>
      <c r="N80" s="128"/>
      <c r="O80" s="46">
        <v>0</v>
      </c>
      <c r="P80" s="70">
        <f t="shared" si="20"/>
        <v>0</v>
      </c>
      <c r="Q80" s="150">
        <f t="shared" si="21"/>
        <v>0</v>
      </c>
      <c r="R80" s="46">
        <v>0</v>
      </c>
      <c r="S80" s="70">
        <f t="shared" si="22"/>
        <v>0</v>
      </c>
      <c r="T80" s="150">
        <f t="shared" si="23"/>
        <v>0</v>
      </c>
      <c r="U80" s="137">
        <f t="shared" si="24"/>
        <v>0</v>
      </c>
      <c r="V80" s="70">
        <f t="shared" si="25"/>
        <v>0</v>
      </c>
      <c r="W80" s="70">
        <f t="shared" si="26"/>
        <v>0</v>
      </c>
    </row>
    <row r="81" spans="6:23" ht="38.25" outlineLevel="1">
      <c r="F81" s="86"/>
      <c r="G81" s="76"/>
      <c r="H81" s="77" t="s">
        <v>115</v>
      </c>
      <c r="I81" s="72" t="s">
        <v>106</v>
      </c>
      <c r="J81" s="74">
        <v>50</v>
      </c>
      <c r="K81" s="74">
        <v>7.21</v>
      </c>
      <c r="L81" s="74">
        <f>J81*K81</f>
        <v>360.5</v>
      </c>
      <c r="M81" s="74">
        <v>26</v>
      </c>
      <c r="N81" s="128">
        <f>J81*M81</f>
        <v>1300</v>
      </c>
      <c r="O81" s="46">
        <v>0</v>
      </c>
      <c r="P81" s="70">
        <f t="shared" si="20"/>
        <v>0</v>
      </c>
      <c r="Q81" s="150">
        <f t="shared" si="21"/>
        <v>0</v>
      </c>
      <c r="R81" s="46">
        <v>0</v>
      </c>
      <c r="S81" s="70">
        <f t="shared" si="22"/>
        <v>0</v>
      </c>
      <c r="T81" s="150">
        <f t="shared" si="23"/>
        <v>0</v>
      </c>
      <c r="U81" s="137">
        <f t="shared" si="24"/>
        <v>50</v>
      </c>
      <c r="V81" s="70">
        <f t="shared" si="25"/>
        <v>360.5</v>
      </c>
      <c r="W81" s="70">
        <f t="shared" si="26"/>
        <v>1300</v>
      </c>
    </row>
    <row r="82" spans="6:23" ht="38.25" outlineLevel="1">
      <c r="F82" s="86"/>
      <c r="G82" s="76"/>
      <c r="H82" s="77" t="s">
        <v>116</v>
      </c>
      <c r="I82" s="72" t="s">
        <v>106</v>
      </c>
      <c r="J82" s="74">
        <v>50</v>
      </c>
      <c r="K82" s="74">
        <v>9.15</v>
      </c>
      <c r="L82" s="74">
        <f>J82*K82</f>
        <v>457.5</v>
      </c>
      <c r="M82" s="74">
        <v>26</v>
      </c>
      <c r="N82" s="128">
        <f>J82*M82</f>
        <v>1300</v>
      </c>
      <c r="O82" s="46">
        <v>0</v>
      </c>
      <c r="P82" s="70">
        <f t="shared" si="20"/>
        <v>0</v>
      </c>
      <c r="Q82" s="150">
        <f t="shared" si="21"/>
        <v>0</v>
      </c>
      <c r="R82" s="46">
        <v>0</v>
      </c>
      <c r="S82" s="70">
        <f t="shared" si="22"/>
        <v>0</v>
      </c>
      <c r="T82" s="150">
        <f t="shared" si="23"/>
        <v>0</v>
      </c>
      <c r="U82" s="137">
        <f t="shared" si="24"/>
        <v>50</v>
      </c>
      <c r="V82" s="70">
        <f t="shared" si="25"/>
        <v>457.5</v>
      </c>
      <c r="W82" s="70">
        <f t="shared" si="26"/>
        <v>1300</v>
      </c>
    </row>
    <row r="83" spans="6:23" ht="114.75" outlineLevel="1">
      <c r="F83" s="86"/>
      <c r="G83" s="76"/>
      <c r="H83" s="77" t="s">
        <v>117</v>
      </c>
      <c r="I83" s="72" t="s">
        <v>19</v>
      </c>
      <c r="J83" s="74">
        <v>6</v>
      </c>
      <c r="K83" s="74">
        <v>162</v>
      </c>
      <c r="L83" s="74">
        <f t="shared" ref="L83:L92" si="27">J83*K83</f>
        <v>972</v>
      </c>
      <c r="M83" s="74">
        <v>360</v>
      </c>
      <c r="N83" s="128">
        <f t="shared" ref="N83:N92" si="28">J83*M83</f>
        <v>2160</v>
      </c>
      <c r="O83" s="46">
        <v>0</v>
      </c>
      <c r="P83" s="70">
        <f t="shared" si="20"/>
        <v>0</v>
      </c>
      <c r="Q83" s="150">
        <f t="shared" si="21"/>
        <v>0</v>
      </c>
      <c r="R83" s="46">
        <v>0</v>
      </c>
      <c r="S83" s="70">
        <f t="shared" si="22"/>
        <v>0</v>
      </c>
      <c r="T83" s="150">
        <f t="shared" si="23"/>
        <v>0</v>
      </c>
      <c r="U83" s="137">
        <f t="shared" si="24"/>
        <v>6</v>
      </c>
      <c r="V83" s="70">
        <f t="shared" si="25"/>
        <v>972</v>
      </c>
      <c r="W83" s="70">
        <f t="shared" si="26"/>
        <v>2160</v>
      </c>
    </row>
    <row r="84" spans="6:23" ht="76.5" outlineLevel="1">
      <c r="F84" s="86"/>
      <c r="G84" s="76"/>
      <c r="H84" s="77" t="s">
        <v>118</v>
      </c>
      <c r="I84" s="72" t="s">
        <v>19</v>
      </c>
      <c r="J84" s="74">
        <v>5</v>
      </c>
      <c r="K84" s="74">
        <v>201.12</v>
      </c>
      <c r="L84" s="74">
        <f t="shared" si="27"/>
        <v>1005.6</v>
      </c>
      <c r="M84" s="74">
        <v>245</v>
      </c>
      <c r="N84" s="128">
        <f t="shared" si="28"/>
        <v>1225</v>
      </c>
      <c r="O84" s="46">
        <v>0</v>
      </c>
      <c r="P84" s="70">
        <f t="shared" si="20"/>
        <v>0</v>
      </c>
      <c r="Q84" s="150">
        <f t="shared" si="21"/>
        <v>0</v>
      </c>
      <c r="R84" s="46">
        <v>0</v>
      </c>
      <c r="S84" s="70">
        <f t="shared" si="22"/>
        <v>0</v>
      </c>
      <c r="T84" s="150">
        <f t="shared" si="23"/>
        <v>0</v>
      </c>
      <c r="U84" s="137">
        <f t="shared" si="24"/>
        <v>5</v>
      </c>
      <c r="V84" s="70">
        <f t="shared" si="25"/>
        <v>1005.6</v>
      </c>
      <c r="W84" s="70">
        <f t="shared" si="26"/>
        <v>1225</v>
      </c>
    </row>
    <row r="85" spans="6:23" ht="89.25" outlineLevel="1">
      <c r="F85" s="86"/>
      <c r="G85" s="76"/>
      <c r="H85" s="77" t="s">
        <v>119</v>
      </c>
      <c r="I85" s="72" t="s">
        <v>19</v>
      </c>
      <c r="J85" s="74">
        <v>5</v>
      </c>
      <c r="K85" s="74">
        <v>37.36</v>
      </c>
      <c r="L85" s="74">
        <f t="shared" si="27"/>
        <v>186.8</v>
      </c>
      <c r="M85" s="74">
        <v>25</v>
      </c>
      <c r="N85" s="128">
        <f t="shared" si="28"/>
        <v>125</v>
      </c>
      <c r="O85" s="46">
        <v>0</v>
      </c>
      <c r="P85" s="70">
        <f t="shared" si="20"/>
        <v>0</v>
      </c>
      <c r="Q85" s="150">
        <f t="shared" si="21"/>
        <v>0</v>
      </c>
      <c r="R85" s="46">
        <v>0</v>
      </c>
      <c r="S85" s="70">
        <f t="shared" si="22"/>
        <v>0</v>
      </c>
      <c r="T85" s="150">
        <f t="shared" si="23"/>
        <v>0</v>
      </c>
      <c r="U85" s="137">
        <f t="shared" si="24"/>
        <v>5</v>
      </c>
      <c r="V85" s="70">
        <f t="shared" si="25"/>
        <v>186.8</v>
      </c>
      <c r="W85" s="70">
        <f t="shared" si="26"/>
        <v>125</v>
      </c>
    </row>
    <row r="86" spans="6:23" ht="76.5" outlineLevel="1">
      <c r="F86" s="86"/>
      <c r="G86" s="76"/>
      <c r="H86" s="77" t="s">
        <v>120</v>
      </c>
      <c r="I86" s="72" t="s">
        <v>19</v>
      </c>
      <c r="J86" s="74">
        <v>4</v>
      </c>
      <c r="K86" s="74">
        <v>56.51</v>
      </c>
      <c r="L86" s="74">
        <f t="shared" si="27"/>
        <v>226.04</v>
      </c>
      <c r="M86" s="74">
        <v>15</v>
      </c>
      <c r="N86" s="128">
        <f t="shared" si="28"/>
        <v>60</v>
      </c>
      <c r="O86" s="46">
        <v>0</v>
      </c>
      <c r="P86" s="70">
        <f t="shared" si="20"/>
        <v>0</v>
      </c>
      <c r="Q86" s="150">
        <f t="shared" si="21"/>
        <v>0</v>
      </c>
      <c r="R86" s="46">
        <v>0</v>
      </c>
      <c r="S86" s="70">
        <f t="shared" si="22"/>
        <v>0</v>
      </c>
      <c r="T86" s="150">
        <f t="shared" si="23"/>
        <v>0</v>
      </c>
      <c r="U86" s="137">
        <f t="shared" si="24"/>
        <v>4</v>
      </c>
      <c r="V86" s="70">
        <f t="shared" si="25"/>
        <v>226.04</v>
      </c>
      <c r="W86" s="70">
        <f t="shared" si="26"/>
        <v>60</v>
      </c>
    </row>
    <row r="87" spans="6:23" ht="76.5" outlineLevel="1">
      <c r="F87" s="86"/>
      <c r="G87" s="76"/>
      <c r="H87" s="77" t="s">
        <v>121</v>
      </c>
      <c r="I87" s="72" t="s">
        <v>19</v>
      </c>
      <c r="J87" s="74">
        <v>4</v>
      </c>
      <c r="K87" s="74">
        <v>60.37</v>
      </c>
      <c r="L87" s="74">
        <f t="shared" si="27"/>
        <v>241.48</v>
      </c>
      <c r="M87" s="74">
        <v>15</v>
      </c>
      <c r="N87" s="128">
        <f t="shared" si="28"/>
        <v>60</v>
      </c>
      <c r="O87" s="46">
        <v>0</v>
      </c>
      <c r="P87" s="70">
        <f t="shared" si="20"/>
        <v>0</v>
      </c>
      <c r="Q87" s="150">
        <f t="shared" si="21"/>
        <v>0</v>
      </c>
      <c r="R87" s="46">
        <v>0</v>
      </c>
      <c r="S87" s="70">
        <f t="shared" si="22"/>
        <v>0</v>
      </c>
      <c r="T87" s="150">
        <f t="shared" si="23"/>
        <v>0</v>
      </c>
      <c r="U87" s="137">
        <f t="shared" si="24"/>
        <v>4</v>
      </c>
      <c r="V87" s="70">
        <f t="shared" si="25"/>
        <v>241.48</v>
      </c>
      <c r="W87" s="70">
        <f t="shared" si="26"/>
        <v>60</v>
      </c>
    </row>
    <row r="88" spans="6:23" ht="89.25" outlineLevel="1">
      <c r="F88" s="86"/>
      <c r="G88" s="76"/>
      <c r="H88" s="77" t="s">
        <v>122</v>
      </c>
      <c r="I88" s="72" t="s">
        <v>19</v>
      </c>
      <c r="J88" s="74">
        <v>2</v>
      </c>
      <c r="K88" s="74">
        <v>98.36</v>
      </c>
      <c r="L88" s="74">
        <f t="shared" si="27"/>
        <v>196.72</v>
      </c>
      <c r="M88" s="74">
        <v>15</v>
      </c>
      <c r="N88" s="128">
        <f t="shared" si="28"/>
        <v>30</v>
      </c>
      <c r="O88" s="46">
        <v>0</v>
      </c>
      <c r="P88" s="70">
        <f t="shared" si="20"/>
        <v>0</v>
      </c>
      <c r="Q88" s="150">
        <f t="shared" si="21"/>
        <v>0</v>
      </c>
      <c r="R88" s="46">
        <v>0</v>
      </c>
      <c r="S88" s="70">
        <f t="shared" si="22"/>
        <v>0</v>
      </c>
      <c r="T88" s="150">
        <f t="shared" si="23"/>
        <v>0</v>
      </c>
      <c r="U88" s="137">
        <f t="shared" si="24"/>
        <v>2</v>
      </c>
      <c r="V88" s="70">
        <f t="shared" si="25"/>
        <v>196.72</v>
      </c>
      <c r="W88" s="70">
        <f t="shared" si="26"/>
        <v>30</v>
      </c>
    </row>
    <row r="89" spans="6:23" ht="89.25" outlineLevel="1">
      <c r="F89" s="86"/>
      <c r="G89" s="76"/>
      <c r="H89" s="77" t="s">
        <v>123</v>
      </c>
      <c r="I89" s="72" t="s">
        <v>19</v>
      </c>
      <c r="J89" s="74">
        <v>2</v>
      </c>
      <c r="K89" s="74">
        <v>92.52</v>
      </c>
      <c r="L89" s="74">
        <f t="shared" si="27"/>
        <v>185.04</v>
      </c>
      <c r="M89" s="74">
        <v>15</v>
      </c>
      <c r="N89" s="128">
        <f t="shared" si="28"/>
        <v>30</v>
      </c>
      <c r="O89" s="46">
        <v>0</v>
      </c>
      <c r="P89" s="70">
        <f t="shared" si="20"/>
        <v>0</v>
      </c>
      <c r="Q89" s="150">
        <f t="shared" si="21"/>
        <v>0</v>
      </c>
      <c r="R89" s="46">
        <v>0</v>
      </c>
      <c r="S89" s="70">
        <f t="shared" si="22"/>
        <v>0</v>
      </c>
      <c r="T89" s="150">
        <f t="shared" si="23"/>
        <v>0</v>
      </c>
      <c r="U89" s="137">
        <f t="shared" si="24"/>
        <v>2</v>
      </c>
      <c r="V89" s="70">
        <f t="shared" si="25"/>
        <v>185.04</v>
      </c>
      <c r="W89" s="70">
        <f t="shared" si="26"/>
        <v>30</v>
      </c>
    </row>
    <row r="90" spans="6:23" ht="76.5" outlineLevel="1">
      <c r="F90" s="86"/>
      <c r="G90" s="76"/>
      <c r="H90" s="77" t="s">
        <v>124</v>
      </c>
      <c r="I90" s="72" t="s">
        <v>19</v>
      </c>
      <c r="J90" s="74">
        <v>8</v>
      </c>
      <c r="K90" s="74">
        <v>27.19</v>
      </c>
      <c r="L90" s="74">
        <f t="shared" si="27"/>
        <v>217.52</v>
      </c>
      <c r="M90" s="74">
        <v>15</v>
      </c>
      <c r="N90" s="128">
        <f t="shared" si="28"/>
        <v>120</v>
      </c>
      <c r="O90" s="46">
        <v>0</v>
      </c>
      <c r="P90" s="70">
        <f t="shared" si="20"/>
        <v>0</v>
      </c>
      <c r="Q90" s="150">
        <f t="shared" si="21"/>
        <v>0</v>
      </c>
      <c r="R90" s="46">
        <v>0</v>
      </c>
      <c r="S90" s="70">
        <f t="shared" si="22"/>
        <v>0</v>
      </c>
      <c r="T90" s="150">
        <f t="shared" si="23"/>
        <v>0</v>
      </c>
      <c r="U90" s="137">
        <f t="shared" si="24"/>
        <v>8</v>
      </c>
      <c r="V90" s="70">
        <f t="shared" si="25"/>
        <v>217.52</v>
      </c>
      <c r="W90" s="70">
        <f t="shared" si="26"/>
        <v>120</v>
      </c>
    </row>
    <row r="91" spans="6:23" ht="76.5" outlineLevel="1">
      <c r="F91" s="86"/>
      <c r="G91" s="76"/>
      <c r="H91" s="77" t="s">
        <v>125</v>
      </c>
      <c r="I91" s="72" t="s">
        <v>19</v>
      </c>
      <c r="J91" s="74">
        <v>4</v>
      </c>
      <c r="K91" s="74">
        <v>35.99</v>
      </c>
      <c r="L91" s="74">
        <f t="shared" si="27"/>
        <v>143.96</v>
      </c>
      <c r="M91" s="74">
        <v>15</v>
      </c>
      <c r="N91" s="128">
        <f t="shared" si="28"/>
        <v>60</v>
      </c>
      <c r="O91" s="46">
        <v>0</v>
      </c>
      <c r="P91" s="70">
        <f t="shared" si="20"/>
        <v>0</v>
      </c>
      <c r="Q91" s="150">
        <f t="shared" si="21"/>
        <v>0</v>
      </c>
      <c r="R91" s="46">
        <v>0</v>
      </c>
      <c r="S91" s="70">
        <f t="shared" si="22"/>
        <v>0</v>
      </c>
      <c r="T91" s="150">
        <f t="shared" si="23"/>
        <v>0</v>
      </c>
      <c r="U91" s="137">
        <f t="shared" si="24"/>
        <v>4</v>
      </c>
      <c r="V91" s="70">
        <f t="shared" si="25"/>
        <v>143.96</v>
      </c>
      <c r="W91" s="70">
        <f t="shared" si="26"/>
        <v>60</v>
      </c>
    </row>
    <row r="92" spans="6:23" ht="76.5" outlineLevel="1">
      <c r="F92" s="86"/>
      <c r="G92" s="76"/>
      <c r="H92" s="77" t="s">
        <v>126</v>
      </c>
      <c r="I92" s="72" t="s">
        <v>19</v>
      </c>
      <c r="J92" s="74">
        <v>16</v>
      </c>
      <c r="K92" s="74">
        <v>30.01</v>
      </c>
      <c r="L92" s="74">
        <f t="shared" si="27"/>
        <v>480.16</v>
      </c>
      <c r="M92" s="74">
        <v>25</v>
      </c>
      <c r="N92" s="128">
        <f t="shared" si="28"/>
        <v>400</v>
      </c>
      <c r="O92" s="46">
        <v>0</v>
      </c>
      <c r="P92" s="70">
        <f t="shared" si="20"/>
        <v>0</v>
      </c>
      <c r="Q92" s="150">
        <f t="shared" si="21"/>
        <v>0</v>
      </c>
      <c r="R92" s="46">
        <v>0</v>
      </c>
      <c r="S92" s="70">
        <f t="shared" si="22"/>
        <v>0</v>
      </c>
      <c r="T92" s="150">
        <f t="shared" si="23"/>
        <v>0</v>
      </c>
      <c r="U92" s="137">
        <f t="shared" si="24"/>
        <v>16</v>
      </c>
      <c r="V92" s="70">
        <f t="shared" si="25"/>
        <v>480.16</v>
      </c>
      <c r="W92" s="70">
        <f t="shared" si="26"/>
        <v>400</v>
      </c>
    </row>
    <row r="93" spans="6:23" ht="51" outlineLevel="1">
      <c r="F93" s="86"/>
      <c r="G93" s="76"/>
      <c r="H93" s="77" t="s">
        <v>127</v>
      </c>
      <c r="I93" s="72" t="s">
        <v>19</v>
      </c>
      <c r="J93" s="74">
        <v>20</v>
      </c>
      <c r="K93" s="74">
        <v>24.87</v>
      </c>
      <c r="L93" s="74">
        <f>J93*K93</f>
        <v>497.40000000000003</v>
      </c>
      <c r="M93" s="74">
        <v>46</v>
      </c>
      <c r="N93" s="128">
        <f>J93*M93</f>
        <v>920</v>
      </c>
      <c r="O93" s="46">
        <v>0</v>
      </c>
      <c r="P93" s="70">
        <f t="shared" si="20"/>
        <v>0</v>
      </c>
      <c r="Q93" s="150">
        <f t="shared" si="21"/>
        <v>0</v>
      </c>
      <c r="R93" s="46">
        <v>0</v>
      </c>
      <c r="S93" s="70">
        <f t="shared" si="22"/>
        <v>0</v>
      </c>
      <c r="T93" s="150">
        <f t="shared" si="23"/>
        <v>0</v>
      </c>
      <c r="U93" s="137">
        <f t="shared" si="24"/>
        <v>20</v>
      </c>
      <c r="V93" s="70">
        <f t="shared" si="25"/>
        <v>497.40000000000003</v>
      </c>
      <c r="W93" s="70">
        <f t="shared" si="26"/>
        <v>920</v>
      </c>
    </row>
    <row r="94" spans="6:23" outlineLevel="1">
      <c r="F94" s="86"/>
      <c r="G94" s="76"/>
      <c r="H94" s="77"/>
      <c r="I94" s="72"/>
      <c r="J94" s="74"/>
      <c r="K94" s="74"/>
      <c r="L94" s="74"/>
      <c r="M94" s="74"/>
      <c r="N94" s="128"/>
      <c r="O94" s="156"/>
      <c r="P94" s="107"/>
      <c r="Q94" s="157"/>
      <c r="R94" s="156"/>
      <c r="S94" s="107"/>
      <c r="T94" s="157"/>
      <c r="U94" s="140"/>
      <c r="V94" s="107"/>
      <c r="W94" s="107"/>
    </row>
    <row r="95" spans="6:23">
      <c r="F95" s="105"/>
      <c r="G95" s="84"/>
      <c r="H95" s="85" t="s">
        <v>73</v>
      </c>
      <c r="I95" s="86" t="s">
        <v>74</v>
      </c>
      <c r="J95" s="87">
        <v>0.03</v>
      </c>
      <c r="K95" s="88" t="s">
        <v>75</v>
      </c>
      <c r="L95" s="89">
        <f>SUM(L71:L94)*J95</f>
        <v>1985.3774999999998</v>
      </c>
      <c r="M95" s="88" t="s">
        <v>75</v>
      </c>
      <c r="N95" s="129" t="s">
        <v>75</v>
      </c>
      <c r="O95" s="151">
        <v>0.03</v>
      </c>
      <c r="P95" s="89">
        <f>SUM(P71:P94)*O95</f>
        <v>0</v>
      </c>
      <c r="Q95" s="157"/>
      <c r="R95" s="151">
        <v>0.03</v>
      </c>
      <c r="S95" s="89">
        <f>SUM(S71:S94)*R95</f>
        <v>0</v>
      </c>
      <c r="T95" s="157"/>
      <c r="U95" s="138">
        <v>0.03</v>
      </c>
      <c r="V95" s="89">
        <f>SUM(V71:V94)*U95</f>
        <v>1985.3774999999998</v>
      </c>
      <c r="W95" s="107"/>
    </row>
    <row r="96" spans="6:23">
      <c r="F96" s="105"/>
      <c r="G96" s="120"/>
      <c r="H96" s="85" t="s">
        <v>104</v>
      </c>
      <c r="I96" s="86" t="s">
        <v>74</v>
      </c>
      <c r="J96" s="87">
        <v>0.05</v>
      </c>
      <c r="K96" s="88" t="s">
        <v>75</v>
      </c>
      <c r="L96" s="89">
        <f>SUM(L71:L94)*J96</f>
        <v>3308.9625000000001</v>
      </c>
      <c r="M96" s="88" t="s">
        <v>75</v>
      </c>
      <c r="N96" s="129" t="s">
        <v>75</v>
      </c>
      <c r="O96" s="151">
        <v>0.05</v>
      </c>
      <c r="P96" s="89">
        <f>SUM(P71:P94)*O96</f>
        <v>0</v>
      </c>
      <c r="Q96" s="157"/>
      <c r="R96" s="151">
        <v>0.05</v>
      </c>
      <c r="S96" s="89">
        <f>SUM(S71:S94)*R96</f>
        <v>0</v>
      </c>
      <c r="T96" s="157"/>
      <c r="U96" s="138">
        <v>0.05</v>
      </c>
      <c r="V96" s="89">
        <f>SUM(V71:V94)*U96</f>
        <v>3308.9625000000001</v>
      </c>
      <c r="W96" s="107"/>
    </row>
    <row r="97" spans="6:23" ht="25.5">
      <c r="F97" s="105"/>
      <c r="G97" s="84"/>
      <c r="H97" s="90" t="s">
        <v>76</v>
      </c>
      <c r="I97" s="72" t="s">
        <v>75</v>
      </c>
      <c r="J97" s="91" t="s">
        <v>75</v>
      </c>
      <c r="K97" s="91" t="s">
        <v>75</v>
      </c>
      <c r="L97" s="92">
        <f>SUM(L71:L96)</f>
        <v>71473.59</v>
      </c>
      <c r="M97" s="91" t="s">
        <v>75</v>
      </c>
      <c r="N97" s="135">
        <f>L97</f>
        <v>71473.59</v>
      </c>
      <c r="O97" s="156"/>
      <c r="P97" s="92">
        <f>SUM(P71:P96)</f>
        <v>0</v>
      </c>
      <c r="Q97" s="160">
        <f>P97</f>
        <v>0</v>
      </c>
      <c r="R97" s="156"/>
      <c r="S97" s="92">
        <f>SUM(S71:S96)</f>
        <v>0</v>
      </c>
      <c r="T97" s="160">
        <f>S97</f>
        <v>0</v>
      </c>
      <c r="U97" s="140"/>
      <c r="V97" s="92">
        <f>SUM(V71:V96)</f>
        <v>71473.59</v>
      </c>
      <c r="W97" s="116">
        <f>V97</f>
        <v>71473.59</v>
      </c>
    </row>
    <row r="98" spans="6:23" ht="25.5">
      <c r="F98" s="105"/>
      <c r="G98" s="94"/>
      <c r="H98" s="77" t="s">
        <v>77</v>
      </c>
      <c r="I98" s="72" t="s">
        <v>75</v>
      </c>
      <c r="J98" s="95" t="s">
        <v>75</v>
      </c>
      <c r="K98" s="91" t="s">
        <v>75</v>
      </c>
      <c r="L98" s="91" t="s">
        <v>75</v>
      </c>
      <c r="M98" s="91" t="s">
        <v>75</v>
      </c>
      <c r="N98" s="131">
        <f>SUM(N71:N94)</f>
        <v>70476</v>
      </c>
      <c r="O98" s="156"/>
      <c r="P98" s="107"/>
      <c r="Q98" s="153">
        <f>SUM(Q71:Q94)</f>
        <v>0</v>
      </c>
      <c r="R98" s="156"/>
      <c r="S98" s="107"/>
      <c r="T98" s="153">
        <f>SUM(T71:T94)</f>
        <v>0</v>
      </c>
      <c r="U98" s="140"/>
      <c r="V98" s="107"/>
      <c r="W98" s="92">
        <f>SUM(W71:W94)</f>
        <v>70476</v>
      </c>
    </row>
    <row r="99" spans="6:23">
      <c r="F99" s="96" t="s">
        <v>169</v>
      </c>
      <c r="G99" s="97"/>
      <c r="H99" s="98" t="str">
        <f>H70</f>
        <v>kabely vodiče a trubky</v>
      </c>
      <c r="I99" s="99"/>
      <c r="J99" s="100"/>
      <c r="K99" s="100"/>
      <c r="L99" s="100"/>
      <c r="M99" s="100"/>
      <c r="N99" s="132">
        <f>SUM(N97:N98)</f>
        <v>141949.59</v>
      </c>
      <c r="O99" s="154"/>
      <c r="P99" s="100"/>
      <c r="Q99" s="155">
        <f>SUM(Q97:Q98)</f>
        <v>0</v>
      </c>
      <c r="R99" s="154"/>
      <c r="S99" s="100"/>
      <c r="T99" s="155">
        <f>SUM(T97:T98)</f>
        <v>0</v>
      </c>
      <c r="U99" s="139"/>
      <c r="V99" s="100"/>
      <c r="W99" s="101">
        <f>SUM(W97:W98)</f>
        <v>141949.59</v>
      </c>
    </row>
    <row r="100" spans="6:23">
      <c r="F100" s="102"/>
      <c r="G100" s="103"/>
      <c r="H100" s="104"/>
      <c r="I100" s="105"/>
      <c r="J100" s="106"/>
      <c r="K100" s="106"/>
      <c r="L100" s="106"/>
      <c r="M100" s="106"/>
      <c r="N100" s="133"/>
      <c r="O100" s="156"/>
      <c r="P100" s="107"/>
      <c r="Q100" s="157"/>
      <c r="R100" s="156"/>
      <c r="S100" s="107"/>
      <c r="T100" s="157"/>
      <c r="U100" s="140"/>
      <c r="V100" s="107"/>
      <c r="W100" s="107"/>
    </row>
    <row r="101" spans="6:23">
      <c r="F101" s="108" t="s">
        <v>40</v>
      </c>
      <c r="G101" s="109"/>
      <c r="H101" s="110" t="s">
        <v>128</v>
      </c>
      <c r="I101" s="109"/>
      <c r="J101" s="111"/>
      <c r="K101" s="112" t="s">
        <v>5</v>
      </c>
      <c r="L101" s="112" t="s">
        <v>5</v>
      </c>
      <c r="M101" s="112" t="s">
        <v>5</v>
      </c>
      <c r="N101" s="134" t="s">
        <v>5</v>
      </c>
      <c r="O101" s="158"/>
      <c r="P101" s="112" t="s">
        <v>5</v>
      </c>
      <c r="Q101" s="159" t="s">
        <v>5</v>
      </c>
      <c r="R101" s="158"/>
      <c r="S101" s="112" t="s">
        <v>5</v>
      </c>
      <c r="T101" s="159" t="s">
        <v>5</v>
      </c>
      <c r="U101" s="141"/>
      <c r="V101" s="112" t="s">
        <v>5</v>
      </c>
      <c r="W101" s="112" t="s">
        <v>5</v>
      </c>
    </row>
    <row r="102" spans="6:23" ht="76.5">
      <c r="F102" s="75"/>
      <c r="G102" s="78"/>
      <c r="H102" s="71" t="s">
        <v>129</v>
      </c>
      <c r="I102" s="72" t="s">
        <v>19</v>
      </c>
      <c r="J102" s="74">
        <v>1</v>
      </c>
      <c r="K102" s="123">
        <v>1720</v>
      </c>
      <c r="L102" s="74">
        <f>J102*K102</f>
        <v>1720</v>
      </c>
      <c r="M102" s="74">
        <v>120</v>
      </c>
      <c r="N102" s="128">
        <f>J102*M102</f>
        <v>120</v>
      </c>
      <c r="O102" s="46">
        <v>0</v>
      </c>
      <c r="P102" s="70">
        <f>SUM(K102*O102)</f>
        <v>0</v>
      </c>
      <c r="Q102" s="150">
        <f>SUM(M102*O102)</f>
        <v>0</v>
      </c>
      <c r="R102" s="46">
        <v>0</v>
      </c>
      <c r="S102" s="70">
        <f>SUM(K102*R102)</f>
        <v>0</v>
      </c>
      <c r="T102" s="150">
        <f>SUM(M102*R102)</f>
        <v>0</v>
      </c>
      <c r="U102" s="137">
        <f>SUM(J102-O102-R102)</f>
        <v>1</v>
      </c>
      <c r="V102" s="70">
        <f>SUM(K102*U102)</f>
        <v>1720</v>
      </c>
      <c r="W102" s="70">
        <f>SUM(M102*U102)</f>
        <v>120</v>
      </c>
    </row>
    <row r="103" spans="6:23" ht="63.75">
      <c r="F103" s="75"/>
      <c r="G103" s="78"/>
      <c r="H103" s="77" t="s">
        <v>130</v>
      </c>
      <c r="I103" s="72" t="s">
        <v>19</v>
      </c>
      <c r="J103" s="74">
        <v>1</v>
      </c>
      <c r="K103" s="123">
        <v>8645</v>
      </c>
      <c r="L103" s="74">
        <f>J103*K103</f>
        <v>8645</v>
      </c>
      <c r="M103" s="74">
        <v>120</v>
      </c>
      <c r="N103" s="128">
        <f>J103*M103</f>
        <v>120</v>
      </c>
      <c r="O103" s="46">
        <v>0</v>
      </c>
      <c r="P103" s="70">
        <f>SUM(K103*O103)</f>
        <v>0</v>
      </c>
      <c r="Q103" s="150">
        <f>SUM(M103*O103)</f>
        <v>0</v>
      </c>
      <c r="R103" s="46">
        <v>0</v>
      </c>
      <c r="S103" s="70">
        <f>SUM(K103*R103)</f>
        <v>0</v>
      </c>
      <c r="T103" s="150">
        <f>SUM(M103*R103)</f>
        <v>0</v>
      </c>
      <c r="U103" s="137">
        <f>SUM(J103-O103-R103)</f>
        <v>1</v>
      </c>
      <c r="V103" s="70">
        <f>SUM(K103*U103)</f>
        <v>8645</v>
      </c>
      <c r="W103" s="70">
        <f>SUM(M103*U103)</f>
        <v>120</v>
      </c>
    </row>
    <row r="104" spans="6:23" ht="38.25">
      <c r="F104" s="75"/>
      <c r="G104" s="76"/>
      <c r="H104" s="77" t="s">
        <v>131</v>
      </c>
      <c r="I104" s="119" t="s">
        <v>106</v>
      </c>
      <c r="J104" s="74">
        <v>16</v>
      </c>
      <c r="K104" s="74">
        <v>36.47</v>
      </c>
      <c r="L104" s="74">
        <f>J104*K104</f>
        <v>583.52</v>
      </c>
      <c r="M104" s="74">
        <v>19</v>
      </c>
      <c r="N104" s="128">
        <f>J104*M104</f>
        <v>304</v>
      </c>
      <c r="O104" s="46">
        <v>0</v>
      </c>
      <c r="P104" s="70">
        <f>SUM(K104*O104)</f>
        <v>0</v>
      </c>
      <c r="Q104" s="150">
        <f>SUM(M104*O104)</f>
        <v>0</v>
      </c>
      <c r="R104" s="46">
        <v>0</v>
      </c>
      <c r="S104" s="70">
        <f>SUM(K104*R104)</f>
        <v>0</v>
      </c>
      <c r="T104" s="150">
        <f>SUM(M104*R104)</f>
        <v>0</v>
      </c>
      <c r="U104" s="137">
        <f>SUM(J104-O104-R104)</f>
        <v>16</v>
      </c>
      <c r="V104" s="70">
        <f>SUM(K104*U104)</f>
        <v>583.52</v>
      </c>
      <c r="W104" s="70">
        <f>SUM(M104*U104)</f>
        <v>304</v>
      </c>
    </row>
    <row r="105" spans="6:23" ht="25.5">
      <c r="F105" s="121"/>
      <c r="G105" s="76"/>
      <c r="H105" s="77" t="s">
        <v>132</v>
      </c>
      <c r="I105" s="72" t="s">
        <v>19</v>
      </c>
      <c r="J105" s="74">
        <v>2</v>
      </c>
      <c r="K105" s="74">
        <v>8.25</v>
      </c>
      <c r="L105" s="74">
        <f>J105*K105</f>
        <v>16.5</v>
      </c>
      <c r="M105" s="74">
        <v>15</v>
      </c>
      <c r="N105" s="128">
        <f>J105*M105</f>
        <v>30</v>
      </c>
      <c r="O105" s="46">
        <v>0</v>
      </c>
      <c r="P105" s="70">
        <f>SUM(K105*O105)</f>
        <v>0</v>
      </c>
      <c r="Q105" s="150">
        <f>SUM(M105*O105)</f>
        <v>0</v>
      </c>
      <c r="R105" s="46">
        <v>0</v>
      </c>
      <c r="S105" s="70">
        <f>SUM(K105*R105)</f>
        <v>0</v>
      </c>
      <c r="T105" s="150">
        <f>SUM(M105*R105)</f>
        <v>0</v>
      </c>
      <c r="U105" s="137">
        <f>SUM(J105-O105-R105)</f>
        <v>2</v>
      </c>
      <c r="V105" s="70">
        <f>SUM(K105*U105)</f>
        <v>16.5</v>
      </c>
      <c r="W105" s="70">
        <f>SUM(M105*U105)</f>
        <v>30</v>
      </c>
    </row>
    <row r="106" spans="6:23" ht="25.5">
      <c r="F106" s="75"/>
      <c r="G106" s="76"/>
      <c r="H106" s="77" t="s">
        <v>133</v>
      </c>
      <c r="I106" s="72" t="s">
        <v>4</v>
      </c>
      <c r="J106" s="74">
        <v>1</v>
      </c>
      <c r="K106" s="74">
        <v>124</v>
      </c>
      <c r="L106" s="74">
        <f>J106*K106</f>
        <v>124</v>
      </c>
      <c r="M106" s="74">
        <v>120</v>
      </c>
      <c r="N106" s="128">
        <f>J106*M106</f>
        <v>120</v>
      </c>
      <c r="O106" s="46">
        <v>0</v>
      </c>
      <c r="P106" s="70">
        <f>SUM(K106*O106)</f>
        <v>0</v>
      </c>
      <c r="Q106" s="150">
        <f>SUM(M106*O106)</f>
        <v>0</v>
      </c>
      <c r="R106" s="46">
        <v>0</v>
      </c>
      <c r="S106" s="70">
        <f>SUM(K106*R106)</f>
        <v>0</v>
      </c>
      <c r="T106" s="150">
        <f>SUM(M106*R106)</f>
        <v>0</v>
      </c>
      <c r="U106" s="137">
        <f>SUM(J106-O106-R106)</f>
        <v>1</v>
      </c>
      <c r="V106" s="70">
        <f>SUM(K106*U106)</f>
        <v>124</v>
      </c>
      <c r="W106" s="70">
        <f>SUM(M106*U106)</f>
        <v>120</v>
      </c>
    </row>
    <row r="107" spans="6:23">
      <c r="F107" s="83"/>
      <c r="G107" s="84"/>
      <c r="H107" s="85" t="s">
        <v>73</v>
      </c>
      <c r="I107" s="86" t="s">
        <v>74</v>
      </c>
      <c r="J107" s="87">
        <v>0.03</v>
      </c>
      <c r="K107" s="88" t="s">
        <v>75</v>
      </c>
      <c r="L107" s="89">
        <f>SUM(L102:L106)*J107</f>
        <v>332.67059999999998</v>
      </c>
      <c r="M107" s="88" t="s">
        <v>75</v>
      </c>
      <c r="N107" s="129" t="s">
        <v>75</v>
      </c>
      <c r="O107" s="151">
        <v>0.03</v>
      </c>
      <c r="P107" s="89">
        <f>SUM(P102:P106)*O107</f>
        <v>0</v>
      </c>
      <c r="Q107" s="157"/>
      <c r="R107" s="151">
        <v>0.03</v>
      </c>
      <c r="S107" s="89">
        <f>SUM(S102:S106)*R107</f>
        <v>0</v>
      </c>
      <c r="T107" s="157"/>
      <c r="U107" s="138">
        <v>0.03</v>
      </c>
      <c r="V107" s="89">
        <f>SUM(V102:V106)*U107</f>
        <v>332.67059999999998</v>
      </c>
      <c r="W107" s="107"/>
    </row>
    <row r="108" spans="6:23">
      <c r="F108" s="83"/>
      <c r="G108" s="120"/>
      <c r="H108" s="85" t="s">
        <v>104</v>
      </c>
      <c r="I108" s="86" t="s">
        <v>74</v>
      </c>
      <c r="J108" s="87">
        <v>0.05</v>
      </c>
      <c r="K108" s="88" t="s">
        <v>75</v>
      </c>
      <c r="L108" s="89">
        <f>SUM(L104)*J108</f>
        <v>29.176000000000002</v>
      </c>
      <c r="M108" s="88" t="s">
        <v>75</v>
      </c>
      <c r="N108" s="129" t="s">
        <v>75</v>
      </c>
      <c r="O108" s="151">
        <v>0.05</v>
      </c>
      <c r="P108" s="89">
        <f>SUM(P104)*O108</f>
        <v>0</v>
      </c>
      <c r="Q108" s="157"/>
      <c r="R108" s="151">
        <v>0.05</v>
      </c>
      <c r="S108" s="89">
        <f>SUM(S104)*R108</f>
        <v>0</v>
      </c>
      <c r="T108" s="157"/>
      <c r="U108" s="138">
        <v>0.05</v>
      </c>
      <c r="V108" s="89">
        <f>SUM(V104)*U108</f>
        <v>29.176000000000002</v>
      </c>
      <c r="W108" s="107"/>
    </row>
    <row r="109" spans="6:23" ht="25.5">
      <c r="F109" s="83"/>
      <c r="G109" s="84"/>
      <c r="H109" s="90" t="s">
        <v>76</v>
      </c>
      <c r="I109" s="72" t="s">
        <v>75</v>
      </c>
      <c r="J109" s="91" t="s">
        <v>75</v>
      </c>
      <c r="K109" s="91" t="s">
        <v>75</v>
      </c>
      <c r="L109" s="92">
        <f>SUM(L102:L108)</f>
        <v>11450.866599999999</v>
      </c>
      <c r="M109" s="91" t="s">
        <v>75</v>
      </c>
      <c r="N109" s="135">
        <f>L109</f>
        <v>11450.866599999999</v>
      </c>
      <c r="O109" s="156"/>
      <c r="P109" s="92">
        <f>SUM(P102:P108)</f>
        <v>0</v>
      </c>
      <c r="Q109" s="160">
        <f>P109</f>
        <v>0</v>
      </c>
      <c r="R109" s="156"/>
      <c r="S109" s="92">
        <f>SUM(S102:S108)</f>
        <v>0</v>
      </c>
      <c r="T109" s="160">
        <f>S109</f>
        <v>0</v>
      </c>
      <c r="U109" s="140"/>
      <c r="V109" s="92">
        <f>SUM(V102:V108)</f>
        <v>11450.866599999999</v>
      </c>
      <c r="W109" s="116">
        <f>V109</f>
        <v>11450.866599999999</v>
      </c>
    </row>
    <row r="110" spans="6:23" ht="25.5">
      <c r="F110" s="83"/>
      <c r="G110" s="94"/>
      <c r="H110" s="77" t="s">
        <v>134</v>
      </c>
      <c r="I110" s="72" t="s">
        <v>75</v>
      </c>
      <c r="J110" s="95" t="s">
        <v>75</v>
      </c>
      <c r="K110" s="91" t="s">
        <v>75</v>
      </c>
      <c r="L110" s="91" t="s">
        <v>75</v>
      </c>
      <c r="M110" s="91" t="s">
        <v>75</v>
      </c>
      <c r="N110" s="131">
        <f>SUM(N102:N106)</f>
        <v>694</v>
      </c>
      <c r="O110" s="156"/>
      <c r="P110" s="107"/>
      <c r="Q110" s="153">
        <f>SUM(Q102:Q106)</f>
        <v>0</v>
      </c>
      <c r="R110" s="156"/>
      <c r="S110" s="107"/>
      <c r="T110" s="153">
        <f>SUM(T102:T106)</f>
        <v>0</v>
      </c>
      <c r="U110" s="140"/>
      <c r="V110" s="107"/>
      <c r="W110" s="92">
        <f>SUM(W102:W106)</f>
        <v>694</v>
      </c>
    </row>
    <row r="111" spans="6:23" ht="25.5">
      <c r="F111" s="83"/>
      <c r="G111" s="94"/>
      <c r="H111" s="77" t="s">
        <v>135</v>
      </c>
      <c r="I111" s="72"/>
      <c r="J111" s="95"/>
      <c r="K111" s="91"/>
      <c r="L111" s="91"/>
      <c r="M111" s="91"/>
      <c r="N111" s="131">
        <v>1960</v>
      </c>
      <c r="O111" s="156"/>
      <c r="P111" s="107"/>
      <c r="Q111" s="153">
        <v>0</v>
      </c>
      <c r="R111" s="156"/>
      <c r="S111" s="107"/>
      <c r="T111" s="153">
        <v>0</v>
      </c>
      <c r="U111" s="140"/>
      <c r="V111" s="107"/>
      <c r="W111" s="92">
        <f>SUM(N111-Q111-T111)</f>
        <v>1960</v>
      </c>
    </row>
    <row r="112" spans="6:23" ht="38.25">
      <c r="F112" s="83"/>
      <c r="G112" s="94"/>
      <c r="H112" s="77" t="s">
        <v>136</v>
      </c>
      <c r="I112" s="72"/>
      <c r="J112" s="95"/>
      <c r="K112" s="91"/>
      <c r="L112" s="91"/>
      <c r="M112" s="91"/>
      <c r="N112" s="131">
        <v>735</v>
      </c>
      <c r="O112" s="156"/>
      <c r="P112" s="107"/>
      <c r="Q112" s="153">
        <v>0</v>
      </c>
      <c r="R112" s="156"/>
      <c r="S112" s="107"/>
      <c r="T112" s="153">
        <v>0</v>
      </c>
      <c r="U112" s="140"/>
      <c r="V112" s="107"/>
      <c r="W112" s="92">
        <f>SUM(N112-Q112-T112)</f>
        <v>735</v>
      </c>
    </row>
    <row r="113" spans="6:23">
      <c r="F113" s="96" t="s">
        <v>168</v>
      </c>
      <c r="G113" s="97"/>
      <c r="H113" s="98" t="str">
        <f>H101</f>
        <v xml:space="preserve">Stávající skříňový rozvaděč - rozvodna 1.PP </v>
      </c>
      <c r="I113" s="99"/>
      <c r="J113" s="100"/>
      <c r="K113" s="100"/>
      <c r="L113" s="100"/>
      <c r="M113" s="100"/>
      <c r="N113" s="132">
        <f>SUM(N109:N112)</f>
        <v>14839.866599999999</v>
      </c>
      <c r="O113" s="154"/>
      <c r="P113" s="100"/>
      <c r="Q113" s="155">
        <f>SUM(Q109:Q112)</f>
        <v>0</v>
      </c>
      <c r="R113" s="154"/>
      <c r="S113" s="100"/>
      <c r="T113" s="155">
        <f>SUM(T109:T112)</f>
        <v>0</v>
      </c>
      <c r="U113" s="139"/>
      <c r="V113" s="100"/>
      <c r="W113" s="101">
        <f>SUM(W109:W112)</f>
        <v>14839.866599999999</v>
      </c>
    </row>
    <row r="114" spans="6:23">
      <c r="F114" s="102"/>
      <c r="G114" s="103"/>
      <c r="H114" s="104"/>
      <c r="I114" s="105"/>
      <c r="J114" s="106"/>
      <c r="K114" s="106"/>
      <c r="L114" s="106"/>
      <c r="M114" s="106"/>
      <c r="N114" s="133"/>
      <c r="O114" s="156"/>
      <c r="P114" s="107"/>
      <c r="Q114" s="157"/>
      <c r="R114" s="156"/>
      <c r="S114" s="107"/>
      <c r="T114" s="157"/>
      <c r="U114" s="140"/>
      <c r="V114" s="107"/>
      <c r="W114" s="107"/>
    </row>
    <row r="115" spans="6:23">
      <c r="F115" s="108" t="s">
        <v>41</v>
      </c>
      <c r="G115" s="109"/>
      <c r="H115" s="110" t="s">
        <v>42</v>
      </c>
      <c r="I115" s="109"/>
      <c r="J115" s="111"/>
      <c r="K115" s="112" t="s">
        <v>5</v>
      </c>
      <c r="L115" s="112" t="s">
        <v>5</v>
      </c>
      <c r="M115" s="112" t="s">
        <v>5</v>
      </c>
      <c r="N115" s="134" t="s">
        <v>5</v>
      </c>
      <c r="O115" s="158"/>
      <c r="P115" s="112" t="s">
        <v>5</v>
      </c>
      <c r="Q115" s="159" t="s">
        <v>5</v>
      </c>
      <c r="R115" s="158"/>
      <c r="S115" s="112" t="s">
        <v>5</v>
      </c>
      <c r="T115" s="159" t="s">
        <v>5</v>
      </c>
      <c r="U115" s="141"/>
      <c r="V115" s="112" t="s">
        <v>5</v>
      </c>
      <c r="W115" s="112" t="s">
        <v>5</v>
      </c>
    </row>
    <row r="116" spans="6:23" ht="51">
      <c r="F116" s="75"/>
      <c r="G116" s="78"/>
      <c r="H116" s="77" t="s">
        <v>137</v>
      </c>
      <c r="I116" s="119" t="s">
        <v>19</v>
      </c>
      <c r="J116" s="74">
        <v>1</v>
      </c>
      <c r="K116" s="123">
        <v>3176</v>
      </c>
      <c r="L116" s="74">
        <f t="shared" ref="L116:L138" si="29">J116*K116</f>
        <v>3176</v>
      </c>
      <c r="M116" s="74">
        <v>490</v>
      </c>
      <c r="N116" s="128">
        <f t="shared" ref="N116:N138" si="30">J116*M116</f>
        <v>490</v>
      </c>
      <c r="O116" s="46">
        <v>0</v>
      </c>
      <c r="P116" s="70">
        <f t="shared" ref="P116:P138" si="31">SUM(K116*O116)</f>
        <v>0</v>
      </c>
      <c r="Q116" s="150">
        <f t="shared" ref="Q116:Q138" si="32">SUM(M116*O116)</f>
        <v>0</v>
      </c>
      <c r="R116" s="46">
        <v>0</v>
      </c>
      <c r="S116" s="70">
        <f t="shared" ref="S116:S138" si="33">SUM(K116*R116)</f>
        <v>0</v>
      </c>
      <c r="T116" s="150">
        <f t="shared" ref="T116:T138" si="34">SUM(M116*R116)</f>
        <v>0</v>
      </c>
      <c r="U116" s="137">
        <f t="shared" ref="U116:U138" si="35">SUM(J116-O116-R116)</f>
        <v>1</v>
      </c>
      <c r="V116" s="70">
        <f t="shared" ref="V116:V138" si="36">SUM(K116*U116)</f>
        <v>3176</v>
      </c>
      <c r="W116" s="70">
        <f t="shared" ref="W116:W138" si="37">SUM(M116*U116)</f>
        <v>490</v>
      </c>
    </row>
    <row r="117" spans="6:23" ht="76.5">
      <c r="F117" s="75"/>
      <c r="G117" s="78"/>
      <c r="H117" s="77" t="s">
        <v>138</v>
      </c>
      <c r="I117" s="72" t="s">
        <v>19</v>
      </c>
      <c r="J117" s="74">
        <v>5</v>
      </c>
      <c r="K117" s="74">
        <v>390</v>
      </c>
      <c r="L117" s="74">
        <f t="shared" si="29"/>
        <v>1950</v>
      </c>
      <c r="M117" s="74">
        <v>90</v>
      </c>
      <c r="N117" s="128">
        <f t="shared" si="30"/>
        <v>450</v>
      </c>
      <c r="O117" s="46">
        <v>0</v>
      </c>
      <c r="P117" s="70">
        <f t="shared" si="31"/>
        <v>0</v>
      </c>
      <c r="Q117" s="150">
        <f t="shared" si="32"/>
        <v>0</v>
      </c>
      <c r="R117" s="46">
        <v>0</v>
      </c>
      <c r="S117" s="70">
        <f t="shared" si="33"/>
        <v>0</v>
      </c>
      <c r="T117" s="150">
        <f t="shared" si="34"/>
        <v>0</v>
      </c>
      <c r="U117" s="137">
        <f t="shared" si="35"/>
        <v>5</v>
      </c>
      <c r="V117" s="70">
        <f t="shared" si="36"/>
        <v>1950</v>
      </c>
      <c r="W117" s="70">
        <f t="shared" si="37"/>
        <v>450</v>
      </c>
    </row>
    <row r="118" spans="6:23" ht="51">
      <c r="F118" s="75"/>
      <c r="G118" s="76"/>
      <c r="H118" s="77" t="s">
        <v>139</v>
      </c>
      <c r="I118" s="72" t="s">
        <v>19</v>
      </c>
      <c r="J118" s="74">
        <v>1</v>
      </c>
      <c r="K118" s="74">
        <v>769</v>
      </c>
      <c r="L118" s="74">
        <f t="shared" si="29"/>
        <v>769</v>
      </c>
      <c r="M118" s="74">
        <v>90</v>
      </c>
      <c r="N118" s="128">
        <f t="shared" si="30"/>
        <v>90</v>
      </c>
      <c r="O118" s="46">
        <v>0</v>
      </c>
      <c r="P118" s="70">
        <f t="shared" si="31"/>
        <v>0</v>
      </c>
      <c r="Q118" s="150">
        <f t="shared" si="32"/>
        <v>0</v>
      </c>
      <c r="R118" s="46">
        <v>0</v>
      </c>
      <c r="S118" s="70">
        <f t="shared" si="33"/>
        <v>0</v>
      </c>
      <c r="T118" s="150">
        <f t="shared" si="34"/>
        <v>0</v>
      </c>
      <c r="U118" s="137">
        <f t="shared" si="35"/>
        <v>1</v>
      </c>
      <c r="V118" s="70">
        <f t="shared" si="36"/>
        <v>769</v>
      </c>
      <c r="W118" s="70">
        <f t="shared" si="37"/>
        <v>90</v>
      </c>
    </row>
    <row r="119" spans="6:23" ht="63.75">
      <c r="F119" s="121"/>
      <c r="G119" s="76"/>
      <c r="H119" s="77" t="s">
        <v>140</v>
      </c>
      <c r="I119" s="72" t="s">
        <v>19</v>
      </c>
      <c r="J119" s="74">
        <v>1</v>
      </c>
      <c r="K119" s="74">
        <v>360</v>
      </c>
      <c r="L119" s="74">
        <f t="shared" si="29"/>
        <v>360</v>
      </c>
      <c r="M119" s="74">
        <v>90</v>
      </c>
      <c r="N119" s="128">
        <f t="shared" si="30"/>
        <v>90</v>
      </c>
      <c r="O119" s="46">
        <v>0</v>
      </c>
      <c r="P119" s="70">
        <f t="shared" si="31"/>
        <v>0</v>
      </c>
      <c r="Q119" s="150">
        <f t="shared" si="32"/>
        <v>0</v>
      </c>
      <c r="R119" s="46">
        <v>0</v>
      </c>
      <c r="S119" s="70">
        <f t="shared" si="33"/>
        <v>0</v>
      </c>
      <c r="T119" s="150">
        <f t="shared" si="34"/>
        <v>0</v>
      </c>
      <c r="U119" s="137">
        <f t="shared" si="35"/>
        <v>1</v>
      </c>
      <c r="V119" s="70">
        <f t="shared" si="36"/>
        <v>360</v>
      </c>
      <c r="W119" s="70">
        <f t="shared" si="37"/>
        <v>90</v>
      </c>
    </row>
    <row r="120" spans="6:23" ht="51">
      <c r="F120" s="121"/>
      <c r="G120" s="76"/>
      <c r="H120" s="77" t="s">
        <v>141</v>
      </c>
      <c r="I120" s="72" t="s">
        <v>19</v>
      </c>
      <c r="J120" s="74">
        <v>1</v>
      </c>
      <c r="K120" s="123">
        <v>3450</v>
      </c>
      <c r="L120" s="74">
        <f t="shared" si="29"/>
        <v>3450</v>
      </c>
      <c r="M120" s="74">
        <v>120</v>
      </c>
      <c r="N120" s="128">
        <f t="shared" si="30"/>
        <v>120</v>
      </c>
      <c r="O120" s="46">
        <v>0</v>
      </c>
      <c r="P120" s="70">
        <f t="shared" si="31"/>
        <v>0</v>
      </c>
      <c r="Q120" s="150">
        <f t="shared" si="32"/>
        <v>0</v>
      </c>
      <c r="R120" s="46">
        <v>0</v>
      </c>
      <c r="S120" s="70">
        <f t="shared" si="33"/>
        <v>0</v>
      </c>
      <c r="T120" s="150">
        <f t="shared" si="34"/>
        <v>0</v>
      </c>
      <c r="U120" s="137">
        <f t="shared" si="35"/>
        <v>1</v>
      </c>
      <c r="V120" s="70">
        <f t="shared" si="36"/>
        <v>3450</v>
      </c>
      <c r="W120" s="70">
        <f t="shared" si="37"/>
        <v>120</v>
      </c>
    </row>
    <row r="121" spans="6:23" ht="38.25">
      <c r="F121" s="75"/>
      <c r="G121" s="76"/>
      <c r="H121" s="77" t="s">
        <v>142</v>
      </c>
      <c r="I121" s="72" t="s">
        <v>19</v>
      </c>
      <c r="J121" s="74">
        <v>2</v>
      </c>
      <c r="K121" s="74">
        <v>264</v>
      </c>
      <c r="L121" s="74">
        <f t="shared" si="29"/>
        <v>528</v>
      </c>
      <c r="M121" s="74">
        <v>90</v>
      </c>
      <c r="N121" s="128">
        <f t="shared" si="30"/>
        <v>180</v>
      </c>
      <c r="O121" s="46">
        <v>0</v>
      </c>
      <c r="P121" s="70">
        <f t="shared" si="31"/>
        <v>0</v>
      </c>
      <c r="Q121" s="150">
        <f t="shared" si="32"/>
        <v>0</v>
      </c>
      <c r="R121" s="46">
        <v>0</v>
      </c>
      <c r="S121" s="70">
        <f t="shared" si="33"/>
        <v>0</v>
      </c>
      <c r="T121" s="150">
        <f t="shared" si="34"/>
        <v>0</v>
      </c>
      <c r="U121" s="137">
        <f t="shared" si="35"/>
        <v>2</v>
      </c>
      <c r="V121" s="70">
        <f t="shared" si="36"/>
        <v>528</v>
      </c>
      <c r="W121" s="70">
        <f t="shared" si="37"/>
        <v>180</v>
      </c>
    </row>
    <row r="122" spans="6:23" ht="25.5">
      <c r="F122" s="75"/>
      <c r="G122" s="76"/>
      <c r="H122" s="77" t="s">
        <v>143</v>
      </c>
      <c r="I122" s="72" t="s">
        <v>19</v>
      </c>
      <c r="J122" s="74">
        <v>7</v>
      </c>
      <c r="K122" s="74">
        <v>71.5</v>
      </c>
      <c r="L122" s="74">
        <f>J122*K122</f>
        <v>500.5</v>
      </c>
      <c r="M122" s="74">
        <v>45</v>
      </c>
      <c r="N122" s="128">
        <f>J122*M122</f>
        <v>315</v>
      </c>
      <c r="O122" s="46">
        <v>0</v>
      </c>
      <c r="P122" s="70">
        <f t="shared" si="31"/>
        <v>0</v>
      </c>
      <c r="Q122" s="150">
        <f t="shared" si="32"/>
        <v>0</v>
      </c>
      <c r="R122" s="46">
        <v>0</v>
      </c>
      <c r="S122" s="70">
        <f t="shared" si="33"/>
        <v>0</v>
      </c>
      <c r="T122" s="150">
        <f t="shared" si="34"/>
        <v>0</v>
      </c>
      <c r="U122" s="137">
        <f t="shared" si="35"/>
        <v>7</v>
      </c>
      <c r="V122" s="70">
        <f t="shared" si="36"/>
        <v>500.5</v>
      </c>
      <c r="W122" s="70">
        <f t="shared" si="37"/>
        <v>315</v>
      </c>
    </row>
    <row r="123" spans="6:23" ht="25.5">
      <c r="F123" s="75"/>
      <c r="G123" s="76"/>
      <c r="H123" s="77" t="s">
        <v>144</v>
      </c>
      <c r="I123" s="72" t="s">
        <v>19</v>
      </c>
      <c r="J123" s="74">
        <v>6</v>
      </c>
      <c r="K123" s="74">
        <v>390</v>
      </c>
      <c r="L123" s="74">
        <f>J123*K123</f>
        <v>2340</v>
      </c>
      <c r="M123" s="74">
        <v>90</v>
      </c>
      <c r="N123" s="128">
        <f>J123*M123</f>
        <v>540</v>
      </c>
      <c r="O123" s="46">
        <v>0</v>
      </c>
      <c r="P123" s="70">
        <f t="shared" si="31"/>
        <v>0</v>
      </c>
      <c r="Q123" s="150">
        <f t="shared" si="32"/>
        <v>0</v>
      </c>
      <c r="R123" s="46">
        <v>0</v>
      </c>
      <c r="S123" s="70">
        <f t="shared" si="33"/>
        <v>0</v>
      </c>
      <c r="T123" s="150">
        <f t="shared" si="34"/>
        <v>0</v>
      </c>
      <c r="U123" s="137">
        <f t="shared" si="35"/>
        <v>6</v>
      </c>
      <c r="V123" s="70">
        <f t="shared" si="36"/>
        <v>2340</v>
      </c>
      <c r="W123" s="70">
        <f t="shared" si="37"/>
        <v>540</v>
      </c>
    </row>
    <row r="124" spans="6:23" ht="76.5">
      <c r="F124" s="829" t="s">
        <v>145</v>
      </c>
      <c r="G124" s="829"/>
      <c r="H124" s="77" t="s">
        <v>146</v>
      </c>
      <c r="I124" s="72" t="s">
        <v>19</v>
      </c>
      <c r="J124" s="74">
        <v>1</v>
      </c>
      <c r="K124" s="74">
        <v>650</v>
      </c>
      <c r="L124" s="74">
        <f>J124*K124</f>
        <v>650</v>
      </c>
      <c r="M124" s="74">
        <v>120</v>
      </c>
      <c r="N124" s="128">
        <f>J124*M124</f>
        <v>120</v>
      </c>
      <c r="O124" s="46">
        <v>0</v>
      </c>
      <c r="P124" s="70">
        <f t="shared" si="31"/>
        <v>0</v>
      </c>
      <c r="Q124" s="150">
        <f t="shared" si="32"/>
        <v>0</v>
      </c>
      <c r="R124" s="46">
        <v>0</v>
      </c>
      <c r="S124" s="70">
        <f t="shared" si="33"/>
        <v>0</v>
      </c>
      <c r="T124" s="150">
        <f t="shared" si="34"/>
        <v>0</v>
      </c>
      <c r="U124" s="137">
        <f t="shared" si="35"/>
        <v>1</v>
      </c>
      <c r="V124" s="70">
        <f t="shared" si="36"/>
        <v>650</v>
      </c>
      <c r="W124" s="70">
        <f t="shared" si="37"/>
        <v>120</v>
      </c>
    </row>
    <row r="125" spans="6:23" ht="25.5">
      <c r="F125" s="75"/>
      <c r="G125" s="76"/>
      <c r="H125" s="77" t="s">
        <v>147</v>
      </c>
      <c r="I125" s="72" t="s">
        <v>19</v>
      </c>
      <c r="J125" s="74">
        <v>3</v>
      </c>
      <c r="K125" s="74">
        <v>71.5</v>
      </c>
      <c r="L125" s="74">
        <f>J125*K125</f>
        <v>214.5</v>
      </c>
      <c r="M125" s="74">
        <v>45</v>
      </c>
      <c r="N125" s="128">
        <f>J125*M125</f>
        <v>135</v>
      </c>
      <c r="O125" s="46">
        <v>0</v>
      </c>
      <c r="P125" s="70">
        <f t="shared" si="31"/>
        <v>0</v>
      </c>
      <c r="Q125" s="150">
        <f t="shared" si="32"/>
        <v>0</v>
      </c>
      <c r="R125" s="46">
        <v>0</v>
      </c>
      <c r="S125" s="70">
        <f t="shared" si="33"/>
        <v>0</v>
      </c>
      <c r="T125" s="150">
        <f t="shared" si="34"/>
        <v>0</v>
      </c>
      <c r="U125" s="137">
        <f t="shared" si="35"/>
        <v>3</v>
      </c>
      <c r="V125" s="70">
        <f t="shared" si="36"/>
        <v>214.5</v>
      </c>
      <c r="W125" s="70">
        <f t="shared" si="37"/>
        <v>135</v>
      </c>
    </row>
    <row r="126" spans="6:23" ht="89.25">
      <c r="F126" s="829" t="s">
        <v>148</v>
      </c>
      <c r="G126" s="829"/>
      <c r="H126" s="77" t="s">
        <v>149</v>
      </c>
      <c r="I126" s="72" t="s">
        <v>19</v>
      </c>
      <c r="J126" s="74">
        <v>1</v>
      </c>
      <c r="K126" s="74">
        <v>759</v>
      </c>
      <c r="L126" s="74">
        <f>J126*K126</f>
        <v>759</v>
      </c>
      <c r="M126" s="74">
        <v>120</v>
      </c>
      <c r="N126" s="128">
        <f>J126*M126</f>
        <v>120</v>
      </c>
      <c r="O126" s="46">
        <v>0</v>
      </c>
      <c r="P126" s="70">
        <f t="shared" si="31"/>
        <v>0</v>
      </c>
      <c r="Q126" s="150">
        <f t="shared" si="32"/>
        <v>0</v>
      </c>
      <c r="R126" s="46">
        <v>0</v>
      </c>
      <c r="S126" s="70">
        <f t="shared" si="33"/>
        <v>0</v>
      </c>
      <c r="T126" s="150">
        <f t="shared" si="34"/>
        <v>0</v>
      </c>
      <c r="U126" s="137">
        <f t="shared" si="35"/>
        <v>1</v>
      </c>
      <c r="V126" s="70">
        <f t="shared" si="36"/>
        <v>759</v>
      </c>
      <c r="W126" s="70">
        <f t="shared" si="37"/>
        <v>120</v>
      </c>
    </row>
    <row r="127" spans="6:23" ht="76.5">
      <c r="F127" s="75"/>
      <c r="G127" s="76"/>
      <c r="H127" s="77" t="s">
        <v>150</v>
      </c>
      <c r="I127" s="72" t="s">
        <v>19</v>
      </c>
      <c r="J127" s="74">
        <v>3</v>
      </c>
      <c r="K127" s="74">
        <v>650</v>
      </c>
      <c r="L127" s="74">
        <f t="shared" si="29"/>
        <v>1950</v>
      </c>
      <c r="M127" s="74">
        <v>120</v>
      </c>
      <c r="N127" s="128">
        <f t="shared" si="30"/>
        <v>360</v>
      </c>
      <c r="O127" s="46">
        <v>0</v>
      </c>
      <c r="P127" s="70">
        <f t="shared" si="31"/>
        <v>0</v>
      </c>
      <c r="Q127" s="150">
        <f t="shared" si="32"/>
        <v>0</v>
      </c>
      <c r="R127" s="46">
        <v>0</v>
      </c>
      <c r="S127" s="70">
        <f t="shared" si="33"/>
        <v>0</v>
      </c>
      <c r="T127" s="150">
        <f t="shared" si="34"/>
        <v>0</v>
      </c>
      <c r="U127" s="137">
        <f t="shared" si="35"/>
        <v>3</v>
      </c>
      <c r="V127" s="70">
        <f t="shared" si="36"/>
        <v>1950</v>
      </c>
      <c r="W127" s="70">
        <f t="shared" si="37"/>
        <v>360</v>
      </c>
    </row>
    <row r="128" spans="6:23" ht="38.25">
      <c r="F128" s="829" t="s">
        <v>151</v>
      </c>
      <c r="G128" s="829"/>
      <c r="H128" s="77" t="s">
        <v>142</v>
      </c>
      <c r="I128" s="72" t="s">
        <v>19</v>
      </c>
      <c r="J128" s="74">
        <v>1</v>
      </c>
      <c r="K128" s="74">
        <v>264</v>
      </c>
      <c r="L128" s="74">
        <f>J128*K128</f>
        <v>264</v>
      </c>
      <c r="M128" s="74">
        <v>90</v>
      </c>
      <c r="N128" s="128">
        <f>J128*M128</f>
        <v>90</v>
      </c>
      <c r="O128" s="46">
        <v>0</v>
      </c>
      <c r="P128" s="70">
        <f t="shared" si="31"/>
        <v>0</v>
      </c>
      <c r="Q128" s="150">
        <f t="shared" si="32"/>
        <v>0</v>
      </c>
      <c r="R128" s="46">
        <v>0</v>
      </c>
      <c r="S128" s="70">
        <f t="shared" si="33"/>
        <v>0</v>
      </c>
      <c r="T128" s="150">
        <f t="shared" si="34"/>
        <v>0</v>
      </c>
      <c r="U128" s="137">
        <f t="shared" si="35"/>
        <v>1</v>
      </c>
      <c r="V128" s="70">
        <f t="shared" si="36"/>
        <v>264</v>
      </c>
      <c r="W128" s="70">
        <f t="shared" si="37"/>
        <v>90</v>
      </c>
    </row>
    <row r="129" spans="6:23" ht="25.5">
      <c r="F129" s="75"/>
      <c r="G129" s="76"/>
      <c r="H129" s="77" t="s">
        <v>147</v>
      </c>
      <c r="I129" s="72" t="s">
        <v>19</v>
      </c>
      <c r="J129" s="74">
        <v>7</v>
      </c>
      <c r="K129" s="74">
        <v>71.5</v>
      </c>
      <c r="L129" s="74">
        <f t="shared" si="29"/>
        <v>500.5</v>
      </c>
      <c r="M129" s="74">
        <v>45</v>
      </c>
      <c r="N129" s="128">
        <f t="shared" si="30"/>
        <v>315</v>
      </c>
      <c r="O129" s="46">
        <v>0</v>
      </c>
      <c r="P129" s="70">
        <f t="shared" si="31"/>
        <v>0</v>
      </c>
      <c r="Q129" s="150">
        <f t="shared" si="32"/>
        <v>0</v>
      </c>
      <c r="R129" s="46">
        <v>0</v>
      </c>
      <c r="S129" s="70">
        <f t="shared" si="33"/>
        <v>0</v>
      </c>
      <c r="T129" s="150">
        <f t="shared" si="34"/>
        <v>0</v>
      </c>
      <c r="U129" s="137">
        <f t="shared" si="35"/>
        <v>7</v>
      </c>
      <c r="V129" s="70">
        <f t="shared" si="36"/>
        <v>500.5</v>
      </c>
      <c r="W129" s="70">
        <f t="shared" si="37"/>
        <v>315</v>
      </c>
    </row>
    <row r="130" spans="6:23" ht="25.5">
      <c r="F130" s="75"/>
      <c r="G130" s="76"/>
      <c r="H130" s="77" t="s">
        <v>152</v>
      </c>
      <c r="I130" s="72" t="s">
        <v>19</v>
      </c>
      <c r="J130" s="74">
        <v>2</v>
      </c>
      <c r="K130" s="74">
        <v>167</v>
      </c>
      <c r="L130" s="74">
        <f t="shared" si="29"/>
        <v>334</v>
      </c>
      <c r="M130" s="74">
        <v>45</v>
      </c>
      <c r="N130" s="128">
        <f t="shared" si="30"/>
        <v>90</v>
      </c>
      <c r="O130" s="46">
        <v>0</v>
      </c>
      <c r="P130" s="70">
        <f t="shared" si="31"/>
        <v>0</v>
      </c>
      <c r="Q130" s="150">
        <f t="shared" si="32"/>
        <v>0</v>
      </c>
      <c r="R130" s="46">
        <v>0</v>
      </c>
      <c r="S130" s="70">
        <f t="shared" si="33"/>
        <v>0</v>
      </c>
      <c r="T130" s="150">
        <f t="shared" si="34"/>
        <v>0</v>
      </c>
      <c r="U130" s="137">
        <f t="shared" si="35"/>
        <v>2</v>
      </c>
      <c r="V130" s="70">
        <f t="shared" si="36"/>
        <v>334</v>
      </c>
      <c r="W130" s="70">
        <f t="shared" si="37"/>
        <v>90</v>
      </c>
    </row>
    <row r="131" spans="6:23" ht="25.5">
      <c r="F131" s="75"/>
      <c r="G131" s="76"/>
      <c r="H131" s="77" t="s">
        <v>153</v>
      </c>
      <c r="I131" s="72" t="s">
        <v>19</v>
      </c>
      <c r="J131" s="74">
        <v>1</v>
      </c>
      <c r="K131" s="123">
        <v>1786</v>
      </c>
      <c r="L131" s="74">
        <f t="shared" si="29"/>
        <v>1786</v>
      </c>
      <c r="M131" s="74">
        <v>245</v>
      </c>
      <c r="N131" s="128">
        <f t="shared" si="30"/>
        <v>245</v>
      </c>
      <c r="O131" s="46">
        <v>0</v>
      </c>
      <c r="P131" s="70">
        <f t="shared" si="31"/>
        <v>0</v>
      </c>
      <c r="Q131" s="150">
        <f t="shared" si="32"/>
        <v>0</v>
      </c>
      <c r="R131" s="46">
        <v>0</v>
      </c>
      <c r="S131" s="70">
        <f t="shared" si="33"/>
        <v>0</v>
      </c>
      <c r="T131" s="150">
        <f t="shared" si="34"/>
        <v>0</v>
      </c>
      <c r="U131" s="137">
        <f t="shared" si="35"/>
        <v>1</v>
      </c>
      <c r="V131" s="70">
        <f t="shared" si="36"/>
        <v>1786</v>
      </c>
      <c r="W131" s="70">
        <f t="shared" si="37"/>
        <v>245</v>
      </c>
    </row>
    <row r="132" spans="6:23" ht="25.5">
      <c r="F132" s="75"/>
      <c r="G132" s="76"/>
      <c r="H132" s="77" t="s">
        <v>154</v>
      </c>
      <c r="I132" s="72" t="s">
        <v>19</v>
      </c>
      <c r="J132" s="74">
        <v>2</v>
      </c>
      <c r="K132" s="74">
        <v>97</v>
      </c>
      <c r="L132" s="74">
        <f t="shared" si="29"/>
        <v>194</v>
      </c>
      <c r="M132" s="74">
        <v>120</v>
      </c>
      <c r="N132" s="128">
        <f t="shared" si="30"/>
        <v>240</v>
      </c>
      <c r="O132" s="46">
        <v>0</v>
      </c>
      <c r="P132" s="70">
        <f t="shared" si="31"/>
        <v>0</v>
      </c>
      <c r="Q132" s="150">
        <f t="shared" si="32"/>
        <v>0</v>
      </c>
      <c r="R132" s="46">
        <v>0</v>
      </c>
      <c r="S132" s="70">
        <f t="shared" si="33"/>
        <v>0</v>
      </c>
      <c r="T132" s="150">
        <f t="shared" si="34"/>
        <v>0</v>
      </c>
      <c r="U132" s="137">
        <f t="shared" si="35"/>
        <v>2</v>
      </c>
      <c r="V132" s="70">
        <f t="shared" si="36"/>
        <v>194</v>
      </c>
      <c r="W132" s="70">
        <f t="shared" si="37"/>
        <v>240</v>
      </c>
    </row>
    <row r="133" spans="6:23" ht="63.75">
      <c r="F133" s="75"/>
      <c r="G133" s="76"/>
      <c r="H133" s="77" t="s">
        <v>155</v>
      </c>
      <c r="I133" s="72" t="s">
        <v>19</v>
      </c>
      <c r="J133" s="74">
        <v>1</v>
      </c>
      <c r="K133" s="74">
        <v>83.6</v>
      </c>
      <c r="L133" s="74">
        <f t="shared" si="29"/>
        <v>83.6</v>
      </c>
      <c r="M133" s="74">
        <v>45</v>
      </c>
      <c r="N133" s="128">
        <f t="shared" si="30"/>
        <v>45</v>
      </c>
      <c r="O133" s="46">
        <v>0</v>
      </c>
      <c r="P133" s="70">
        <f t="shared" si="31"/>
        <v>0</v>
      </c>
      <c r="Q133" s="150">
        <f t="shared" si="32"/>
        <v>0</v>
      </c>
      <c r="R133" s="46">
        <v>0</v>
      </c>
      <c r="S133" s="70">
        <f t="shared" si="33"/>
        <v>0</v>
      </c>
      <c r="T133" s="150">
        <f t="shared" si="34"/>
        <v>0</v>
      </c>
      <c r="U133" s="137">
        <f t="shared" si="35"/>
        <v>1</v>
      </c>
      <c r="V133" s="70">
        <f t="shared" si="36"/>
        <v>83.6</v>
      </c>
      <c r="W133" s="70">
        <f t="shared" si="37"/>
        <v>45</v>
      </c>
    </row>
    <row r="134" spans="6:23" ht="25.5">
      <c r="F134" s="75"/>
      <c r="G134" s="76"/>
      <c r="H134" s="77" t="s">
        <v>132</v>
      </c>
      <c r="I134" s="72" t="s">
        <v>19</v>
      </c>
      <c r="J134" s="74">
        <v>45</v>
      </c>
      <c r="K134" s="74">
        <v>8.25</v>
      </c>
      <c r="L134" s="74">
        <f t="shared" si="29"/>
        <v>371.25</v>
      </c>
      <c r="M134" s="74">
        <v>15</v>
      </c>
      <c r="N134" s="128">
        <f t="shared" si="30"/>
        <v>675</v>
      </c>
      <c r="O134" s="46">
        <v>0</v>
      </c>
      <c r="P134" s="70">
        <f t="shared" si="31"/>
        <v>0</v>
      </c>
      <c r="Q134" s="150">
        <f t="shared" si="32"/>
        <v>0</v>
      </c>
      <c r="R134" s="46">
        <v>0</v>
      </c>
      <c r="S134" s="70">
        <f t="shared" si="33"/>
        <v>0</v>
      </c>
      <c r="T134" s="150">
        <f t="shared" si="34"/>
        <v>0</v>
      </c>
      <c r="U134" s="137">
        <f t="shared" si="35"/>
        <v>45</v>
      </c>
      <c r="V134" s="70">
        <f t="shared" si="36"/>
        <v>371.25</v>
      </c>
      <c r="W134" s="70">
        <f t="shared" si="37"/>
        <v>675</v>
      </c>
    </row>
    <row r="135" spans="6:23" ht="51">
      <c r="F135" s="75"/>
      <c r="G135" s="76"/>
      <c r="H135" s="77" t="s">
        <v>156</v>
      </c>
      <c r="I135" s="72" t="s">
        <v>19</v>
      </c>
      <c r="J135" s="74">
        <v>1</v>
      </c>
      <c r="K135" s="74">
        <v>8.25</v>
      </c>
      <c r="L135" s="74">
        <f t="shared" si="29"/>
        <v>8.25</v>
      </c>
      <c r="M135" s="74">
        <v>15</v>
      </c>
      <c r="N135" s="128">
        <f t="shared" si="30"/>
        <v>15</v>
      </c>
      <c r="O135" s="46">
        <v>0</v>
      </c>
      <c r="P135" s="70">
        <f t="shared" si="31"/>
        <v>0</v>
      </c>
      <c r="Q135" s="150">
        <f t="shared" si="32"/>
        <v>0</v>
      </c>
      <c r="R135" s="46">
        <v>0</v>
      </c>
      <c r="S135" s="70">
        <f t="shared" si="33"/>
        <v>0</v>
      </c>
      <c r="T135" s="150">
        <f t="shared" si="34"/>
        <v>0</v>
      </c>
      <c r="U135" s="137">
        <f t="shared" si="35"/>
        <v>1</v>
      </c>
      <c r="V135" s="70">
        <f t="shared" si="36"/>
        <v>8.25</v>
      </c>
      <c r="W135" s="70">
        <f t="shared" si="37"/>
        <v>15</v>
      </c>
    </row>
    <row r="136" spans="6:23" ht="38.25">
      <c r="F136" s="75"/>
      <c r="G136" s="76"/>
      <c r="H136" s="77" t="s">
        <v>157</v>
      </c>
      <c r="I136" s="72" t="s">
        <v>4</v>
      </c>
      <c r="J136" s="74">
        <v>1</v>
      </c>
      <c r="K136" s="74">
        <v>971</v>
      </c>
      <c r="L136" s="74">
        <f t="shared" si="29"/>
        <v>971</v>
      </c>
      <c r="M136" s="74">
        <v>245</v>
      </c>
      <c r="N136" s="128">
        <f t="shared" si="30"/>
        <v>245</v>
      </c>
      <c r="O136" s="46">
        <v>0</v>
      </c>
      <c r="P136" s="70">
        <f t="shared" si="31"/>
        <v>0</v>
      </c>
      <c r="Q136" s="150">
        <f t="shared" si="32"/>
        <v>0</v>
      </c>
      <c r="R136" s="46">
        <v>0</v>
      </c>
      <c r="S136" s="70">
        <f t="shared" si="33"/>
        <v>0</v>
      </c>
      <c r="T136" s="150">
        <f t="shared" si="34"/>
        <v>0</v>
      </c>
      <c r="U136" s="137">
        <f t="shared" si="35"/>
        <v>1</v>
      </c>
      <c r="V136" s="70">
        <f t="shared" si="36"/>
        <v>971</v>
      </c>
      <c r="W136" s="70">
        <f t="shared" si="37"/>
        <v>245</v>
      </c>
    </row>
    <row r="137" spans="6:23" ht="25.5">
      <c r="F137" s="75"/>
      <c r="G137" s="76"/>
      <c r="H137" s="77" t="s">
        <v>158</v>
      </c>
      <c r="I137" s="72" t="s">
        <v>0</v>
      </c>
      <c r="J137" s="74">
        <v>8</v>
      </c>
      <c r="K137" s="74">
        <v>36.93</v>
      </c>
      <c r="L137" s="74">
        <f t="shared" si="29"/>
        <v>295.44</v>
      </c>
      <c r="M137" s="74">
        <v>19</v>
      </c>
      <c r="N137" s="128">
        <f t="shared" si="30"/>
        <v>152</v>
      </c>
      <c r="O137" s="46">
        <v>0</v>
      </c>
      <c r="P137" s="70">
        <f t="shared" si="31"/>
        <v>0</v>
      </c>
      <c r="Q137" s="150">
        <f t="shared" si="32"/>
        <v>0</v>
      </c>
      <c r="R137" s="46">
        <v>0</v>
      </c>
      <c r="S137" s="70">
        <f t="shared" si="33"/>
        <v>0</v>
      </c>
      <c r="T137" s="150">
        <f t="shared" si="34"/>
        <v>0</v>
      </c>
      <c r="U137" s="137">
        <f t="shared" si="35"/>
        <v>8</v>
      </c>
      <c r="V137" s="70">
        <f t="shared" si="36"/>
        <v>295.44</v>
      </c>
      <c r="W137" s="70">
        <f t="shared" si="37"/>
        <v>152</v>
      </c>
    </row>
    <row r="138" spans="6:23" ht="25.5">
      <c r="F138" s="75"/>
      <c r="G138" s="76"/>
      <c r="H138" s="77" t="s">
        <v>159</v>
      </c>
      <c r="I138" s="72" t="s">
        <v>19</v>
      </c>
      <c r="J138" s="74">
        <v>12</v>
      </c>
      <c r="K138" s="74">
        <v>23.97</v>
      </c>
      <c r="L138" s="74">
        <f t="shared" si="29"/>
        <v>287.64</v>
      </c>
      <c r="M138" s="74">
        <v>19</v>
      </c>
      <c r="N138" s="128">
        <f t="shared" si="30"/>
        <v>228</v>
      </c>
      <c r="O138" s="46">
        <v>0</v>
      </c>
      <c r="P138" s="70">
        <f t="shared" si="31"/>
        <v>0</v>
      </c>
      <c r="Q138" s="150">
        <f t="shared" si="32"/>
        <v>0</v>
      </c>
      <c r="R138" s="46">
        <v>0</v>
      </c>
      <c r="S138" s="70">
        <f t="shared" si="33"/>
        <v>0</v>
      </c>
      <c r="T138" s="150">
        <f t="shared" si="34"/>
        <v>0</v>
      </c>
      <c r="U138" s="137">
        <f t="shared" si="35"/>
        <v>12</v>
      </c>
      <c r="V138" s="70">
        <f t="shared" si="36"/>
        <v>287.64</v>
      </c>
      <c r="W138" s="70">
        <f t="shared" si="37"/>
        <v>228</v>
      </c>
    </row>
    <row r="139" spans="6:23">
      <c r="F139" s="75"/>
      <c r="G139" s="76"/>
      <c r="H139" s="77"/>
      <c r="I139" s="72"/>
      <c r="J139" s="74"/>
      <c r="K139" s="74"/>
      <c r="L139" s="74"/>
      <c r="M139" s="74"/>
      <c r="N139" s="128"/>
      <c r="O139" s="156"/>
      <c r="P139" s="107"/>
      <c r="Q139" s="157"/>
      <c r="R139" s="156"/>
      <c r="S139" s="107"/>
      <c r="T139" s="157"/>
      <c r="U139" s="140"/>
      <c r="V139" s="107"/>
      <c r="W139" s="107"/>
    </row>
    <row r="140" spans="6:23">
      <c r="F140" s="83"/>
      <c r="G140" s="84"/>
      <c r="H140" s="85" t="s">
        <v>73</v>
      </c>
      <c r="I140" s="86" t="s">
        <v>74</v>
      </c>
      <c r="J140" s="87">
        <v>0.03</v>
      </c>
      <c r="K140" s="88" t="s">
        <v>75</v>
      </c>
      <c r="L140" s="89">
        <f>SUM(L116:L139)*J140</f>
        <v>652.28039999999987</v>
      </c>
      <c r="M140" s="88" t="s">
        <v>75</v>
      </c>
      <c r="N140" s="129" t="s">
        <v>75</v>
      </c>
      <c r="O140" s="151">
        <v>0.03</v>
      </c>
      <c r="P140" s="89">
        <f>SUM(P116:P139)*O140</f>
        <v>0</v>
      </c>
      <c r="Q140" s="157"/>
      <c r="R140" s="151">
        <v>0.03</v>
      </c>
      <c r="S140" s="89">
        <f>SUM(S116:S139)*R140</f>
        <v>0</v>
      </c>
      <c r="T140" s="157"/>
      <c r="U140" s="138">
        <v>0.03</v>
      </c>
      <c r="V140" s="89">
        <f>SUM(V116:V139)*U140</f>
        <v>652.28039999999987</v>
      </c>
      <c r="W140" s="107"/>
    </row>
    <row r="141" spans="6:23">
      <c r="F141" s="83"/>
      <c r="G141" s="120"/>
      <c r="H141" s="85" t="s">
        <v>104</v>
      </c>
      <c r="I141" s="86" t="s">
        <v>74</v>
      </c>
      <c r="J141" s="87">
        <v>0.05</v>
      </c>
      <c r="K141" s="88" t="s">
        <v>75</v>
      </c>
      <c r="L141" s="89">
        <f>SUM(L136:L138)*J141</f>
        <v>77.704000000000008</v>
      </c>
      <c r="M141" s="88" t="s">
        <v>75</v>
      </c>
      <c r="N141" s="129" t="s">
        <v>75</v>
      </c>
      <c r="O141" s="151">
        <v>0.05</v>
      </c>
      <c r="P141" s="89">
        <f>SUM(P136:P138)*O141</f>
        <v>0</v>
      </c>
      <c r="Q141" s="157"/>
      <c r="R141" s="151">
        <v>0.05</v>
      </c>
      <c r="S141" s="89">
        <f>SUM(S136:S138)*R141</f>
        <v>0</v>
      </c>
      <c r="T141" s="157"/>
      <c r="U141" s="138">
        <v>0.05</v>
      </c>
      <c r="V141" s="89">
        <f>SUM(V136:V138)*U141</f>
        <v>77.704000000000008</v>
      </c>
      <c r="W141" s="107"/>
    </row>
    <row r="142" spans="6:23" ht="25.5">
      <c r="F142" s="83"/>
      <c r="G142" s="84"/>
      <c r="H142" s="90" t="s">
        <v>76</v>
      </c>
      <c r="I142" s="72" t="s">
        <v>75</v>
      </c>
      <c r="J142" s="91" t="s">
        <v>75</v>
      </c>
      <c r="K142" s="91" t="s">
        <v>75</v>
      </c>
      <c r="L142" s="92">
        <f>SUM(L116:L141)</f>
        <v>22472.664399999998</v>
      </c>
      <c r="M142" s="91" t="s">
        <v>75</v>
      </c>
      <c r="N142" s="135">
        <f>L142</f>
        <v>22472.664399999998</v>
      </c>
      <c r="O142" s="156"/>
      <c r="P142" s="92">
        <f>SUM(P116:P141)</f>
        <v>0</v>
      </c>
      <c r="Q142" s="160">
        <f>P142</f>
        <v>0</v>
      </c>
      <c r="R142" s="156"/>
      <c r="S142" s="92">
        <f>SUM(S116:S141)</f>
        <v>0</v>
      </c>
      <c r="T142" s="160">
        <f>S142</f>
        <v>0</v>
      </c>
      <c r="U142" s="140"/>
      <c r="V142" s="92">
        <f>SUM(V116:V141)</f>
        <v>22472.664399999998</v>
      </c>
      <c r="W142" s="116">
        <f>V142</f>
        <v>22472.664399999998</v>
      </c>
    </row>
    <row r="143" spans="6:23" ht="25.5">
      <c r="F143" s="83"/>
      <c r="G143" s="94"/>
      <c r="H143" s="77" t="s">
        <v>77</v>
      </c>
      <c r="I143" s="72" t="s">
        <v>75</v>
      </c>
      <c r="J143" s="95" t="s">
        <v>75</v>
      </c>
      <c r="K143" s="91" t="s">
        <v>75</v>
      </c>
      <c r="L143" s="91" t="s">
        <v>75</v>
      </c>
      <c r="M143" s="91" t="s">
        <v>75</v>
      </c>
      <c r="N143" s="131">
        <f>SUM(N116:N139)</f>
        <v>5350</v>
      </c>
      <c r="O143" s="156"/>
      <c r="P143" s="107"/>
      <c r="Q143" s="153">
        <f>SUM(Q116:Q139)</f>
        <v>0</v>
      </c>
      <c r="R143" s="156"/>
      <c r="S143" s="107"/>
      <c r="T143" s="153">
        <f>SUM(T116:T139)</f>
        <v>0</v>
      </c>
      <c r="U143" s="140"/>
      <c r="V143" s="107"/>
      <c r="W143" s="92">
        <f>SUM(W116:W139)</f>
        <v>5350</v>
      </c>
    </row>
    <row r="144" spans="6:23" ht="38.25">
      <c r="F144" s="83"/>
      <c r="G144" s="94"/>
      <c r="H144" s="77" t="s">
        <v>136</v>
      </c>
      <c r="I144" s="72"/>
      <c r="J144" s="95"/>
      <c r="K144" s="91"/>
      <c r="L144" s="91"/>
      <c r="M144" s="91"/>
      <c r="N144" s="131">
        <v>1960</v>
      </c>
      <c r="O144" s="156"/>
      <c r="P144" s="107"/>
      <c r="Q144" s="153">
        <v>0</v>
      </c>
      <c r="R144" s="156"/>
      <c r="S144" s="107"/>
      <c r="T144" s="153">
        <v>0</v>
      </c>
      <c r="U144" s="140"/>
      <c r="V144" s="107"/>
      <c r="W144" s="92">
        <f>SUM(N144-Q144-T144)</f>
        <v>1960</v>
      </c>
    </row>
    <row r="145" spans="6:23">
      <c r="F145" s="96" t="s">
        <v>78</v>
      </c>
      <c r="G145" s="97"/>
      <c r="H145" s="98" t="str">
        <f>H115</f>
        <v>Rozvaděč RS1.1 - spol. prostory 1.NP</v>
      </c>
      <c r="I145" s="99"/>
      <c r="J145" s="100"/>
      <c r="K145" s="100"/>
      <c r="L145" s="100"/>
      <c r="M145" s="100"/>
      <c r="N145" s="132">
        <f>SUM(N142:N144)</f>
        <v>29782.664399999998</v>
      </c>
      <c r="O145" s="154"/>
      <c r="P145" s="100"/>
      <c r="Q145" s="155">
        <f>SUM(Q142:Q144)</f>
        <v>0</v>
      </c>
      <c r="R145" s="154"/>
      <c r="S145" s="100"/>
      <c r="T145" s="155">
        <f>SUM(T142:T144)</f>
        <v>0</v>
      </c>
      <c r="U145" s="139"/>
      <c r="V145" s="100"/>
      <c r="W145" s="101">
        <f>SUM(W142:W144)</f>
        <v>29782.664399999998</v>
      </c>
    </row>
    <row r="146" spans="6:23">
      <c r="F146" s="102"/>
      <c r="G146" s="103"/>
      <c r="H146" s="104"/>
      <c r="I146" s="105"/>
      <c r="J146" s="106"/>
      <c r="K146" s="106"/>
      <c r="L146" s="106"/>
      <c r="M146" s="106"/>
      <c r="N146" s="133"/>
      <c r="O146" s="156"/>
      <c r="P146" s="107"/>
      <c r="Q146" s="157"/>
      <c r="R146" s="156"/>
      <c r="S146" s="107"/>
      <c r="T146" s="157"/>
      <c r="U146" s="140"/>
      <c r="V146" s="107"/>
      <c r="W146" s="107"/>
    </row>
    <row r="147" spans="6:23">
      <c r="F147" s="108" t="s">
        <v>43</v>
      </c>
      <c r="G147" s="109"/>
      <c r="H147" s="110" t="s">
        <v>44</v>
      </c>
      <c r="I147" s="109"/>
      <c r="J147" s="111"/>
      <c r="K147" s="112" t="s">
        <v>5</v>
      </c>
      <c r="L147" s="112" t="s">
        <v>5</v>
      </c>
      <c r="M147" s="112" t="s">
        <v>5</v>
      </c>
      <c r="N147" s="134" t="s">
        <v>5</v>
      </c>
      <c r="O147" s="158"/>
      <c r="P147" s="112" t="s">
        <v>5</v>
      </c>
      <c r="Q147" s="159" t="s">
        <v>5</v>
      </c>
      <c r="R147" s="158"/>
      <c r="S147" s="112" t="s">
        <v>5</v>
      </c>
      <c r="T147" s="159" t="s">
        <v>5</v>
      </c>
      <c r="U147" s="141"/>
      <c r="V147" s="112" t="s">
        <v>5</v>
      </c>
      <c r="W147" s="112" t="s">
        <v>5</v>
      </c>
    </row>
    <row r="148" spans="6:23" ht="51">
      <c r="F148" s="75"/>
      <c r="G148" s="78"/>
      <c r="H148" s="77" t="s">
        <v>137</v>
      </c>
      <c r="I148" s="119" t="s">
        <v>19</v>
      </c>
      <c r="J148" s="74">
        <v>1</v>
      </c>
      <c r="K148" s="123">
        <v>3176</v>
      </c>
      <c r="L148" s="74">
        <f t="shared" ref="L148:L164" si="38">J148*K148</f>
        <v>3176</v>
      </c>
      <c r="M148" s="74">
        <v>490</v>
      </c>
      <c r="N148" s="128">
        <f t="shared" ref="N148:N164" si="39">J148*M148</f>
        <v>490</v>
      </c>
      <c r="O148" s="46">
        <v>0</v>
      </c>
      <c r="P148" s="70">
        <f t="shared" ref="P148:P164" si="40">SUM(K148*O148)</f>
        <v>0</v>
      </c>
      <c r="Q148" s="150">
        <f t="shared" ref="Q148:Q164" si="41">SUM(M148*O148)</f>
        <v>0</v>
      </c>
      <c r="R148" s="46">
        <v>0</v>
      </c>
      <c r="S148" s="70">
        <f t="shared" ref="S148:S164" si="42">SUM(K148*R148)</f>
        <v>0</v>
      </c>
      <c r="T148" s="150">
        <f t="shared" ref="T148:T164" si="43">SUM(M148*R148)</f>
        <v>0</v>
      </c>
      <c r="U148" s="137">
        <f t="shared" ref="U148:U164" si="44">SUM(J148-O148-R148)</f>
        <v>1</v>
      </c>
      <c r="V148" s="70">
        <f t="shared" ref="V148:V164" si="45">SUM(K148*U148)</f>
        <v>3176</v>
      </c>
      <c r="W148" s="70">
        <f t="shared" ref="W148:W164" si="46">SUM(M148*U148)</f>
        <v>490</v>
      </c>
    </row>
    <row r="149" spans="6:23" ht="51">
      <c r="F149" s="75"/>
      <c r="G149" s="76"/>
      <c r="H149" s="77" t="s">
        <v>139</v>
      </c>
      <c r="I149" s="72" t="s">
        <v>19</v>
      </c>
      <c r="J149" s="74">
        <v>1</v>
      </c>
      <c r="K149" s="74">
        <v>769</v>
      </c>
      <c r="L149" s="74">
        <f t="shared" si="38"/>
        <v>769</v>
      </c>
      <c r="M149" s="74">
        <v>120</v>
      </c>
      <c r="N149" s="128">
        <f t="shared" si="39"/>
        <v>120</v>
      </c>
      <c r="O149" s="46">
        <v>0</v>
      </c>
      <c r="P149" s="70">
        <f t="shared" si="40"/>
        <v>0</v>
      </c>
      <c r="Q149" s="150">
        <f t="shared" si="41"/>
        <v>0</v>
      </c>
      <c r="R149" s="46">
        <v>0</v>
      </c>
      <c r="S149" s="70">
        <f t="shared" si="42"/>
        <v>0</v>
      </c>
      <c r="T149" s="150">
        <f t="shared" si="43"/>
        <v>0</v>
      </c>
      <c r="U149" s="137">
        <f t="shared" si="44"/>
        <v>1</v>
      </c>
      <c r="V149" s="70">
        <f t="shared" si="45"/>
        <v>769</v>
      </c>
      <c r="W149" s="70">
        <f t="shared" si="46"/>
        <v>120</v>
      </c>
    </row>
    <row r="150" spans="6:23" ht="63.75">
      <c r="F150" s="121"/>
      <c r="G150" s="76"/>
      <c r="H150" s="77" t="s">
        <v>140</v>
      </c>
      <c r="I150" s="72" t="s">
        <v>19</v>
      </c>
      <c r="J150" s="74">
        <v>1</v>
      </c>
      <c r="K150" s="74">
        <v>360</v>
      </c>
      <c r="L150" s="74">
        <f t="shared" si="38"/>
        <v>360</v>
      </c>
      <c r="M150" s="74">
        <v>90</v>
      </c>
      <c r="N150" s="128">
        <f t="shared" si="39"/>
        <v>90</v>
      </c>
      <c r="O150" s="46">
        <v>0</v>
      </c>
      <c r="P150" s="70">
        <f t="shared" si="40"/>
        <v>0</v>
      </c>
      <c r="Q150" s="150">
        <f t="shared" si="41"/>
        <v>0</v>
      </c>
      <c r="R150" s="46">
        <v>0</v>
      </c>
      <c r="S150" s="70">
        <f t="shared" si="42"/>
        <v>0</v>
      </c>
      <c r="T150" s="150">
        <f t="shared" si="43"/>
        <v>0</v>
      </c>
      <c r="U150" s="137">
        <f t="shared" si="44"/>
        <v>1</v>
      </c>
      <c r="V150" s="70">
        <f t="shared" si="45"/>
        <v>360</v>
      </c>
      <c r="W150" s="70">
        <f t="shared" si="46"/>
        <v>90</v>
      </c>
    </row>
    <row r="151" spans="6:23" ht="51">
      <c r="F151" s="121"/>
      <c r="G151" s="76"/>
      <c r="H151" s="77" t="s">
        <v>141</v>
      </c>
      <c r="I151" s="72" t="s">
        <v>19</v>
      </c>
      <c r="J151" s="74">
        <v>1</v>
      </c>
      <c r="K151" s="123">
        <v>3450</v>
      </c>
      <c r="L151" s="74">
        <f t="shared" si="38"/>
        <v>3450</v>
      </c>
      <c r="M151" s="74">
        <v>120</v>
      </c>
      <c r="N151" s="128">
        <f t="shared" si="39"/>
        <v>120</v>
      </c>
      <c r="O151" s="46">
        <v>0</v>
      </c>
      <c r="P151" s="70">
        <f t="shared" si="40"/>
        <v>0</v>
      </c>
      <c r="Q151" s="150">
        <f t="shared" si="41"/>
        <v>0</v>
      </c>
      <c r="R151" s="46">
        <v>0</v>
      </c>
      <c r="S151" s="70">
        <f t="shared" si="42"/>
        <v>0</v>
      </c>
      <c r="T151" s="150">
        <f t="shared" si="43"/>
        <v>0</v>
      </c>
      <c r="U151" s="137">
        <f t="shared" si="44"/>
        <v>1</v>
      </c>
      <c r="V151" s="70">
        <f t="shared" si="45"/>
        <v>3450</v>
      </c>
      <c r="W151" s="70">
        <f t="shared" si="46"/>
        <v>120</v>
      </c>
    </row>
    <row r="152" spans="6:23" ht="25.5">
      <c r="F152" s="75"/>
      <c r="G152" s="76"/>
      <c r="H152" s="77" t="s">
        <v>160</v>
      </c>
      <c r="I152" s="72" t="s">
        <v>19</v>
      </c>
      <c r="J152" s="74">
        <v>8</v>
      </c>
      <c r="K152" s="74">
        <v>135</v>
      </c>
      <c r="L152" s="74">
        <f t="shared" si="38"/>
        <v>1080</v>
      </c>
      <c r="M152" s="74">
        <v>45</v>
      </c>
      <c r="N152" s="128">
        <f t="shared" si="39"/>
        <v>360</v>
      </c>
      <c r="O152" s="46">
        <v>0</v>
      </c>
      <c r="P152" s="70">
        <f t="shared" si="40"/>
        <v>0</v>
      </c>
      <c r="Q152" s="150">
        <f t="shared" si="41"/>
        <v>0</v>
      </c>
      <c r="R152" s="46">
        <v>0</v>
      </c>
      <c r="S152" s="70">
        <f t="shared" si="42"/>
        <v>0</v>
      </c>
      <c r="T152" s="150">
        <f t="shared" si="43"/>
        <v>0</v>
      </c>
      <c r="U152" s="137">
        <f t="shared" si="44"/>
        <v>8</v>
      </c>
      <c r="V152" s="70">
        <f t="shared" si="45"/>
        <v>1080</v>
      </c>
      <c r="W152" s="70">
        <f t="shared" si="46"/>
        <v>360</v>
      </c>
    </row>
    <row r="153" spans="6:23" ht="76.5">
      <c r="F153" s="75"/>
      <c r="G153" s="76"/>
      <c r="H153" s="77" t="s">
        <v>161</v>
      </c>
      <c r="I153" s="72" t="s">
        <v>19</v>
      </c>
      <c r="J153" s="74">
        <v>8</v>
      </c>
      <c r="K153" s="74">
        <f>K124</f>
        <v>650</v>
      </c>
      <c r="L153" s="74">
        <f t="shared" si="38"/>
        <v>5200</v>
      </c>
      <c r="M153" s="74">
        <v>120</v>
      </c>
      <c r="N153" s="128">
        <f t="shared" si="39"/>
        <v>960</v>
      </c>
      <c r="O153" s="46">
        <v>0</v>
      </c>
      <c r="P153" s="70">
        <f t="shared" si="40"/>
        <v>0</v>
      </c>
      <c r="Q153" s="150">
        <f t="shared" si="41"/>
        <v>0</v>
      </c>
      <c r="R153" s="46">
        <v>0</v>
      </c>
      <c r="S153" s="70">
        <f t="shared" si="42"/>
        <v>0</v>
      </c>
      <c r="T153" s="150">
        <f t="shared" si="43"/>
        <v>0</v>
      </c>
      <c r="U153" s="137">
        <f t="shared" si="44"/>
        <v>8</v>
      </c>
      <c r="V153" s="70">
        <f t="shared" si="45"/>
        <v>5200</v>
      </c>
      <c r="W153" s="70">
        <f t="shared" si="46"/>
        <v>960</v>
      </c>
    </row>
    <row r="154" spans="6:23" ht="25.5">
      <c r="F154" s="75"/>
      <c r="G154" s="76"/>
      <c r="H154" s="77" t="s">
        <v>143</v>
      </c>
      <c r="I154" s="72" t="s">
        <v>19</v>
      </c>
      <c r="J154" s="74">
        <v>8</v>
      </c>
      <c r="K154" s="74">
        <v>76.16</v>
      </c>
      <c r="L154" s="74">
        <f t="shared" si="38"/>
        <v>609.28</v>
      </c>
      <c r="M154" s="74">
        <v>45</v>
      </c>
      <c r="N154" s="128">
        <f t="shared" si="39"/>
        <v>360</v>
      </c>
      <c r="O154" s="46">
        <v>0</v>
      </c>
      <c r="P154" s="70">
        <f t="shared" si="40"/>
        <v>0</v>
      </c>
      <c r="Q154" s="150">
        <f t="shared" si="41"/>
        <v>0</v>
      </c>
      <c r="R154" s="46">
        <v>0</v>
      </c>
      <c r="S154" s="70">
        <f t="shared" si="42"/>
        <v>0</v>
      </c>
      <c r="T154" s="150">
        <f t="shared" si="43"/>
        <v>0</v>
      </c>
      <c r="U154" s="137">
        <f t="shared" si="44"/>
        <v>8</v>
      </c>
      <c r="V154" s="70">
        <f t="shared" si="45"/>
        <v>609.28</v>
      </c>
      <c r="W154" s="70">
        <f t="shared" si="46"/>
        <v>360</v>
      </c>
    </row>
    <row r="155" spans="6:23" ht="25.5">
      <c r="F155" s="75"/>
      <c r="G155" s="76"/>
      <c r="H155" s="77" t="s">
        <v>147</v>
      </c>
      <c r="I155" s="72" t="s">
        <v>19</v>
      </c>
      <c r="J155" s="74">
        <v>16</v>
      </c>
      <c r="K155" s="74">
        <v>76.16</v>
      </c>
      <c r="L155" s="74">
        <f t="shared" si="38"/>
        <v>1218.56</v>
      </c>
      <c r="M155" s="74">
        <v>45</v>
      </c>
      <c r="N155" s="128">
        <f t="shared" si="39"/>
        <v>720</v>
      </c>
      <c r="O155" s="46">
        <v>0</v>
      </c>
      <c r="P155" s="70">
        <f t="shared" si="40"/>
        <v>0</v>
      </c>
      <c r="Q155" s="150">
        <f t="shared" si="41"/>
        <v>0</v>
      </c>
      <c r="R155" s="46">
        <v>0</v>
      </c>
      <c r="S155" s="70">
        <f t="shared" si="42"/>
        <v>0</v>
      </c>
      <c r="T155" s="150">
        <f t="shared" si="43"/>
        <v>0</v>
      </c>
      <c r="U155" s="137">
        <f t="shared" si="44"/>
        <v>16</v>
      </c>
      <c r="V155" s="70">
        <f t="shared" si="45"/>
        <v>1218.56</v>
      </c>
      <c r="W155" s="70">
        <f t="shared" si="46"/>
        <v>720</v>
      </c>
    </row>
    <row r="156" spans="6:23" ht="76.5">
      <c r="F156" s="75"/>
      <c r="G156" s="76"/>
      <c r="H156" s="77" t="s">
        <v>150</v>
      </c>
      <c r="I156" s="72" t="s">
        <v>19</v>
      </c>
      <c r="J156" s="74">
        <v>1</v>
      </c>
      <c r="K156" s="74">
        <v>650</v>
      </c>
      <c r="L156" s="74">
        <f t="shared" si="38"/>
        <v>650</v>
      </c>
      <c r="M156" s="74">
        <v>120</v>
      </c>
      <c r="N156" s="128">
        <f t="shared" si="39"/>
        <v>120</v>
      </c>
      <c r="O156" s="46">
        <v>0</v>
      </c>
      <c r="P156" s="70">
        <f t="shared" si="40"/>
        <v>0</v>
      </c>
      <c r="Q156" s="150">
        <f t="shared" si="41"/>
        <v>0</v>
      </c>
      <c r="R156" s="46">
        <v>0</v>
      </c>
      <c r="S156" s="70">
        <f t="shared" si="42"/>
        <v>0</v>
      </c>
      <c r="T156" s="150">
        <f t="shared" si="43"/>
        <v>0</v>
      </c>
      <c r="U156" s="137">
        <f t="shared" si="44"/>
        <v>1</v>
      </c>
      <c r="V156" s="70">
        <f t="shared" si="45"/>
        <v>650</v>
      </c>
      <c r="W156" s="70">
        <f t="shared" si="46"/>
        <v>120</v>
      </c>
    </row>
    <row r="157" spans="6:23" ht="25.5">
      <c r="F157" s="75"/>
      <c r="G157" s="76"/>
      <c r="H157" s="77" t="s">
        <v>162</v>
      </c>
      <c r="I157" s="72" t="s">
        <v>19</v>
      </c>
      <c r="J157" s="74">
        <v>1</v>
      </c>
      <c r="K157" s="74">
        <v>264</v>
      </c>
      <c r="L157" s="74">
        <f t="shared" si="38"/>
        <v>264</v>
      </c>
      <c r="M157" s="74">
        <v>90</v>
      </c>
      <c r="N157" s="128">
        <f t="shared" si="39"/>
        <v>90</v>
      </c>
      <c r="O157" s="46">
        <v>0</v>
      </c>
      <c r="P157" s="70">
        <f t="shared" si="40"/>
        <v>0</v>
      </c>
      <c r="Q157" s="150">
        <f t="shared" si="41"/>
        <v>0</v>
      </c>
      <c r="R157" s="46">
        <v>0</v>
      </c>
      <c r="S157" s="70">
        <f t="shared" si="42"/>
        <v>0</v>
      </c>
      <c r="T157" s="150">
        <f t="shared" si="43"/>
        <v>0</v>
      </c>
      <c r="U157" s="137">
        <f t="shared" si="44"/>
        <v>1</v>
      </c>
      <c r="V157" s="70">
        <f t="shared" si="45"/>
        <v>264</v>
      </c>
      <c r="W157" s="70">
        <f t="shared" si="46"/>
        <v>90</v>
      </c>
    </row>
    <row r="158" spans="6:23" ht="25.5">
      <c r="F158" s="75"/>
      <c r="G158" s="76"/>
      <c r="H158" s="77" t="s">
        <v>154</v>
      </c>
      <c r="I158" s="72" t="s">
        <v>19</v>
      </c>
      <c r="J158" s="74">
        <v>8</v>
      </c>
      <c r="K158" s="74">
        <v>97</v>
      </c>
      <c r="L158" s="74">
        <f t="shared" si="38"/>
        <v>776</v>
      </c>
      <c r="M158" s="74">
        <v>120</v>
      </c>
      <c r="N158" s="128">
        <f t="shared" si="39"/>
        <v>960</v>
      </c>
      <c r="O158" s="46">
        <v>0</v>
      </c>
      <c r="P158" s="70">
        <f t="shared" si="40"/>
        <v>0</v>
      </c>
      <c r="Q158" s="150">
        <f t="shared" si="41"/>
        <v>0</v>
      </c>
      <c r="R158" s="46">
        <v>0</v>
      </c>
      <c r="S158" s="70">
        <f t="shared" si="42"/>
        <v>0</v>
      </c>
      <c r="T158" s="150">
        <f t="shared" si="43"/>
        <v>0</v>
      </c>
      <c r="U158" s="137">
        <f t="shared" si="44"/>
        <v>8</v>
      </c>
      <c r="V158" s="70">
        <f t="shared" si="45"/>
        <v>776</v>
      </c>
      <c r="W158" s="70">
        <f t="shared" si="46"/>
        <v>960</v>
      </c>
    </row>
    <row r="159" spans="6:23" ht="63.75">
      <c r="F159" s="75"/>
      <c r="G159" s="76"/>
      <c r="H159" s="77" t="s">
        <v>155</v>
      </c>
      <c r="I159" s="72" t="s">
        <v>19</v>
      </c>
      <c r="J159" s="74">
        <v>1</v>
      </c>
      <c r="K159" s="74">
        <v>83.6</v>
      </c>
      <c r="L159" s="74">
        <f t="shared" si="38"/>
        <v>83.6</v>
      </c>
      <c r="M159" s="74">
        <v>45</v>
      </c>
      <c r="N159" s="128">
        <f t="shared" si="39"/>
        <v>45</v>
      </c>
      <c r="O159" s="46">
        <v>0</v>
      </c>
      <c r="P159" s="70">
        <f t="shared" si="40"/>
        <v>0</v>
      </c>
      <c r="Q159" s="150">
        <f t="shared" si="41"/>
        <v>0</v>
      </c>
      <c r="R159" s="46">
        <v>0</v>
      </c>
      <c r="S159" s="70">
        <f t="shared" si="42"/>
        <v>0</v>
      </c>
      <c r="T159" s="150">
        <f t="shared" si="43"/>
        <v>0</v>
      </c>
      <c r="U159" s="137">
        <f t="shared" si="44"/>
        <v>1</v>
      </c>
      <c r="V159" s="70">
        <f t="shared" si="45"/>
        <v>83.6</v>
      </c>
      <c r="W159" s="70">
        <f t="shared" si="46"/>
        <v>45</v>
      </c>
    </row>
    <row r="160" spans="6:23" ht="25.5">
      <c r="F160" s="75"/>
      <c r="G160" s="76"/>
      <c r="H160" s="77" t="s">
        <v>132</v>
      </c>
      <c r="I160" s="72" t="s">
        <v>19</v>
      </c>
      <c r="J160" s="74">
        <v>48</v>
      </c>
      <c r="K160" s="74">
        <v>8.25</v>
      </c>
      <c r="L160" s="74">
        <f t="shared" si="38"/>
        <v>396</v>
      </c>
      <c r="M160" s="74">
        <v>15</v>
      </c>
      <c r="N160" s="128">
        <f t="shared" si="39"/>
        <v>720</v>
      </c>
      <c r="O160" s="46">
        <v>0</v>
      </c>
      <c r="P160" s="70">
        <f t="shared" si="40"/>
        <v>0</v>
      </c>
      <c r="Q160" s="150">
        <f t="shared" si="41"/>
        <v>0</v>
      </c>
      <c r="R160" s="46">
        <v>0</v>
      </c>
      <c r="S160" s="70">
        <f t="shared" si="42"/>
        <v>0</v>
      </c>
      <c r="T160" s="150">
        <f t="shared" si="43"/>
        <v>0</v>
      </c>
      <c r="U160" s="137">
        <f t="shared" si="44"/>
        <v>48</v>
      </c>
      <c r="V160" s="70">
        <f t="shared" si="45"/>
        <v>396</v>
      </c>
      <c r="W160" s="70">
        <f t="shared" si="46"/>
        <v>720</v>
      </c>
    </row>
    <row r="161" spans="6:23" ht="51">
      <c r="F161" s="75"/>
      <c r="G161" s="76"/>
      <c r="H161" s="77" t="s">
        <v>156</v>
      </c>
      <c r="I161" s="72" t="s">
        <v>19</v>
      </c>
      <c r="J161" s="74">
        <v>1</v>
      </c>
      <c r="K161" s="74">
        <v>8.25</v>
      </c>
      <c r="L161" s="74">
        <f t="shared" si="38"/>
        <v>8.25</v>
      </c>
      <c r="M161" s="74">
        <v>15</v>
      </c>
      <c r="N161" s="128">
        <f t="shared" si="39"/>
        <v>15</v>
      </c>
      <c r="O161" s="46">
        <v>0</v>
      </c>
      <c r="P161" s="70">
        <f t="shared" si="40"/>
        <v>0</v>
      </c>
      <c r="Q161" s="150">
        <f t="shared" si="41"/>
        <v>0</v>
      </c>
      <c r="R161" s="46">
        <v>0</v>
      </c>
      <c r="S161" s="70">
        <f t="shared" si="42"/>
        <v>0</v>
      </c>
      <c r="T161" s="150">
        <f t="shared" si="43"/>
        <v>0</v>
      </c>
      <c r="U161" s="137">
        <f t="shared" si="44"/>
        <v>1</v>
      </c>
      <c r="V161" s="70">
        <f t="shared" si="45"/>
        <v>8.25</v>
      </c>
      <c r="W161" s="70">
        <f t="shared" si="46"/>
        <v>15</v>
      </c>
    </row>
    <row r="162" spans="6:23" ht="38.25">
      <c r="F162" s="75"/>
      <c r="G162" s="76"/>
      <c r="H162" s="77" t="s">
        <v>157</v>
      </c>
      <c r="I162" s="72" t="s">
        <v>4</v>
      </c>
      <c r="J162" s="74">
        <v>1</v>
      </c>
      <c r="K162" s="74">
        <v>485</v>
      </c>
      <c r="L162" s="74">
        <f t="shared" si="38"/>
        <v>485</v>
      </c>
      <c r="M162" s="74">
        <v>245</v>
      </c>
      <c r="N162" s="128">
        <f t="shared" si="39"/>
        <v>245</v>
      </c>
      <c r="O162" s="46">
        <v>0</v>
      </c>
      <c r="P162" s="70">
        <f t="shared" si="40"/>
        <v>0</v>
      </c>
      <c r="Q162" s="150">
        <f t="shared" si="41"/>
        <v>0</v>
      </c>
      <c r="R162" s="46">
        <v>0</v>
      </c>
      <c r="S162" s="70">
        <f t="shared" si="42"/>
        <v>0</v>
      </c>
      <c r="T162" s="150">
        <f t="shared" si="43"/>
        <v>0</v>
      </c>
      <c r="U162" s="137">
        <f t="shared" si="44"/>
        <v>1</v>
      </c>
      <c r="V162" s="70">
        <f t="shared" si="45"/>
        <v>485</v>
      </c>
      <c r="W162" s="70">
        <f t="shared" si="46"/>
        <v>245</v>
      </c>
    </row>
    <row r="163" spans="6:23" ht="25.5">
      <c r="F163" s="75"/>
      <c r="G163" s="76"/>
      <c r="H163" s="77" t="s">
        <v>158</v>
      </c>
      <c r="I163" s="72" t="s">
        <v>0</v>
      </c>
      <c r="J163" s="74">
        <v>4</v>
      </c>
      <c r="K163" s="74">
        <v>36.93</v>
      </c>
      <c r="L163" s="74">
        <f t="shared" si="38"/>
        <v>147.72</v>
      </c>
      <c r="M163" s="74">
        <v>19</v>
      </c>
      <c r="N163" s="128">
        <f t="shared" si="39"/>
        <v>76</v>
      </c>
      <c r="O163" s="46">
        <v>0</v>
      </c>
      <c r="P163" s="70">
        <f t="shared" si="40"/>
        <v>0</v>
      </c>
      <c r="Q163" s="150">
        <f t="shared" si="41"/>
        <v>0</v>
      </c>
      <c r="R163" s="46">
        <v>0</v>
      </c>
      <c r="S163" s="70">
        <f t="shared" si="42"/>
        <v>0</v>
      </c>
      <c r="T163" s="150">
        <f t="shared" si="43"/>
        <v>0</v>
      </c>
      <c r="U163" s="137">
        <f t="shared" si="44"/>
        <v>4</v>
      </c>
      <c r="V163" s="70">
        <f t="shared" si="45"/>
        <v>147.72</v>
      </c>
      <c r="W163" s="70">
        <f t="shared" si="46"/>
        <v>76</v>
      </c>
    </row>
    <row r="164" spans="6:23" ht="25.5">
      <c r="F164" s="75"/>
      <c r="G164" s="76"/>
      <c r="H164" s="77" t="s">
        <v>159</v>
      </c>
      <c r="I164" s="72" t="s">
        <v>19</v>
      </c>
      <c r="J164" s="74">
        <v>10</v>
      </c>
      <c r="K164" s="74">
        <v>23.97</v>
      </c>
      <c r="L164" s="74">
        <f t="shared" si="38"/>
        <v>239.7</v>
      </c>
      <c r="M164" s="74">
        <v>19</v>
      </c>
      <c r="N164" s="128">
        <f t="shared" si="39"/>
        <v>190</v>
      </c>
      <c r="O164" s="46">
        <v>0</v>
      </c>
      <c r="P164" s="70">
        <f t="shared" si="40"/>
        <v>0</v>
      </c>
      <c r="Q164" s="150">
        <f t="shared" si="41"/>
        <v>0</v>
      </c>
      <c r="R164" s="46">
        <v>0</v>
      </c>
      <c r="S164" s="70">
        <f t="shared" si="42"/>
        <v>0</v>
      </c>
      <c r="T164" s="150">
        <f t="shared" si="43"/>
        <v>0</v>
      </c>
      <c r="U164" s="137">
        <f t="shared" si="44"/>
        <v>10</v>
      </c>
      <c r="V164" s="70">
        <f t="shared" si="45"/>
        <v>239.7</v>
      </c>
      <c r="W164" s="70">
        <f t="shared" si="46"/>
        <v>190</v>
      </c>
    </row>
    <row r="165" spans="6:23">
      <c r="F165" s="75"/>
      <c r="G165" s="76"/>
      <c r="H165" s="77"/>
      <c r="I165" s="72"/>
      <c r="J165" s="74"/>
      <c r="K165" s="74"/>
      <c r="L165" s="74"/>
      <c r="M165" s="74"/>
      <c r="N165" s="128"/>
      <c r="O165" s="156"/>
      <c r="P165" s="107"/>
      <c r="Q165" s="157"/>
      <c r="R165" s="156"/>
      <c r="S165" s="107"/>
      <c r="T165" s="157"/>
      <c r="U165" s="140"/>
      <c r="V165" s="107"/>
      <c r="W165" s="107"/>
    </row>
    <row r="166" spans="6:23">
      <c r="F166" s="83"/>
      <c r="G166" s="84"/>
      <c r="H166" s="85" t="s">
        <v>73</v>
      </c>
      <c r="I166" s="86" t="s">
        <v>74</v>
      </c>
      <c r="J166" s="87">
        <v>0.03</v>
      </c>
      <c r="K166" s="88" t="s">
        <v>75</v>
      </c>
      <c r="L166" s="89">
        <f>SUM(L148:L165)*J166</f>
        <v>567.39329999999995</v>
      </c>
      <c r="M166" s="88" t="s">
        <v>75</v>
      </c>
      <c r="N166" s="129" t="s">
        <v>75</v>
      </c>
      <c r="O166" s="151">
        <v>0.03</v>
      </c>
      <c r="P166" s="89">
        <f>SUM(P148:P165)*O166</f>
        <v>0</v>
      </c>
      <c r="Q166" s="157"/>
      <c r="R166" s="151">
        <v>0.03</v>
      </c>
      <c r="S166" s="89">
        <f>SUM(S148:S165)*R166</f>
        <v>0</v>
      </c>
      <c r="T166" s="157"/>
      <c r="U166" s="138">
        <v>0.03</v>
      </c>
      <c r="V166" s="89">
        <f>SUM(V148:V165)*U166</f>
        <v>567.39329999999995</v>
      </c>
      <c r="W166" s="107"/>
    </row>
    <row r="167" spans="6:23">
      <c r="F167" s="83"/>
      <c r="G167" s="120"/>
      <c r="H167" s="85" t="s">
        <v>104</v>
      </c>
      <c r="I167" s="86" t="s">
        <v>74</v>
      </c>
      <c r="J167" s="87">
        <v>0.05</v>
      </c>
      <c r="K167" s="88" t="s">
        <v>75</v>
      </c>
      <c r="L167" s="89">
        <f>SUM(L162:L164)*J167</f>
        <v>43.621000000000009</v>
      </c>
      <c r="M167" s="88" t="s">
        <v>75</v>
      </c>
      <c r="N167" s="129" t="s">
        <v>75</v>
      </c>
      <c r="O167" s="151">
        <v>0.05</v>
      </c>
      <c r="P167" s="89">
        <f>SUM(P162:P164)*O167</f>
        <v>0</v>
      </c>
      <c r="Q167" s="157"/>
      <c r="R167" s="151">
        <v>0.05</v>
      </c>
      <c r="S167" s="89">
        <f>SUM(S162:S164)*R167</f>
        <v>0</v>
      </c>
      <c r="T167" s="157"/>
      <c r="U167" s="138">
        <v>0.05</v>
      </c>
      <c r="V167" s="89">
        <f>SUM(V162:V164)*U167</f>
        <v>43.621000000000009</v>
      </c>
      <c r="W167" s="107"/>
    </row>
    <row r="168" spans="6:23" ht="25.5">
      <c r="F168" s="83"/>
      <c r="G168" s="84"/>
      <c r="H168" s="90" t="s">
        <v>76</v>
      </c>
      <c r="I168" s="72" t="s">
        <v>75</v>
      </c>
      <c r="J168" s="91" t="s">
        <v>75</v>
      </c>
      <c r="K168" s="91" t="s">
        <v>75</v>
      </c>
      <c r="L168" s="92">
        <f>SUM(L148:L167)</f>
        <v>19524.124299999999</v>
      </c>
      <c r="M168" s="91" t="s">
        <v>75</v>
      </c>
      <c r="N168" s="130" t="s">
        <v>75</v>
      </c>
      <c r="O168" s="156"/>
      <c r="P168" s="92">
        <f>SUM(P148:P167)</f>
        <v>0</v>
      </c>
      <c r="Q168" s="157"/>
      <c r="R168" s="156"/>
      <c r="S168" s="92">
        <f>SUM(S148:S167)</f>
        <v>0</v>
      </c>
      <c r="T168" s="157"/>
      <c r="U168" s="140"/>
      <c r="V168" s="92">
        <f>SUM(V148:V167)</f>
        <v>19524.124299999999</v>
      </c>
      <c r="W168" s="107"/>
    </row>
    <row r="169" spans="6:23" ht="25.5">
      <c r="F169" s="83"/>
      <c r="G169" s="94"/>
      <c r="H169" s="77" t="s">
        <v>77</v>
      </c>
      <c r="I169" s="72" t="s">
        <v>75</v>
      </c>
      <c r="J169" s="95" t="s">
        <v>75</v>
      </c>
      <c r="K169" s="91" t="s">
        <v>75</v>
      </c>
      <c r="L169" s="91" t="s">
        <v>75</v>
      </c>
      <c r="M169" s="91" t="s">
        <v>75</v>
      </c>
      <c r="N169" s="131">
        <f>SUM(N148:N165)</f>
        <v>5681</v>
      </c>
      <c r="O169" s="156"/>
      <c r="P169" s="107"/>
      <c r="Q169" s="153">
        <f>SUM(Q148:Q165)</f>
        <v>0</v>
      </c>
      <c r="R169" s="156"/>
      <c r="S169" s="107"/>
      <c r="T169" s="153">
        <f>SUM(T148:T165)</f>
        <v>0</v>
      </c>
      <c r="U169" s="140"/>
      <c r="V169" s="107"/>
      <c r="W169" s="92">
        <f>SUM(W148:W165)</f>
        <v>5681</v>
      </c>
    </row>
    <row r="170" spans="6:23" ht="38.25">
      <c r="F170" s="83"/>
      <c r="G170" s="94"/>
      <c r="H170" s="77" t="s">
        <v>136</v>
      </c>
      <c r="I170" s="72"/>
      <c r="J170" s="95"/>
      <c r="K170" s="91"/>
      <c r="L170" s="91"/>
      <c r="M170" s="91"/>
      <c r="N170" s="131">
        <v>1470</v>
      </c>
      <c r="O170" s="156"/>
      <c r="P170" s="107"/>
      <c r="Q170" s="153">
        <v>0</v>
      </c>
      <c r="R170" s="156"/>
      <c r="S170" s="107"/>
      <c r="T170" s="153">
        <v>0</v>
      </c>
      <c r="U170" s="140"/>
      <c r="V170" s="107"/>
      <c r="W170" s="92">
        <f>SUM(N170-Q170-T170)</f>
        <v>1470</v>
      </c>
    </row>
    <row r="171" spans="6:23">
      <c r="F171" s="96" t="s">
        <v>168</v>
      </c>
      <c r="G171" s="97"/>
      <c r="H171" s="98" t="str">
        <f>H147</f>
        <v>Rozvaděč RS1.2 - ordinace 1.NP</v>
      </c>
      <c r="I171" s="99"/>
      <c r="J171" s="100"/>
      <c r="K171" s="100"/>
      <c r="L171" s="100"/>
      <c r="M171" s="100"/>
      <c r="N171" s="132">
        <f>L168+N169+N170</f>
        <v>26675.124299999999</v>
      </c>
      <c r="O171" s="154"/>
      <c r="P171" s="100"/>
      <c r="Q171" s="155">
        <f>P168+Q169+Q170</f>
        <v>0</v>
      </c>
      <c r="R171" s="154"/>
      <c r="S171" s="100"/>
      <c r="T171" s="155">
        <f>S168+T169+T170</f>
        <v>0</v>
      </c>
      <c r="U171" s="139"/>
      <c r="V171" s="100"/>
      <c r="W171" s="101">
        <f>V168+W169+W170</f>
        <v>26675.124299999999</v>
      </c>
    </row>
    <row r="172" spans="6:23">
      <c r="F172" s="102"/>
      <c r="G172" s="103"/>
      <c r="H172" s="104"/>
      <c r="I172" s="105"/>
      <c r="J172" s="106"/>
      <c r="K172" s="106"/>
      <c r="L172" s="106"/>
      <c r="M172" s="106"/>
      <c r="N172" s="133"/>
      <c r="O172" s="156"/>
      <c r="P172" s="107"/>
      <c r="Q172" s="157"/>
      <c r="R172" s="156"/>
      <c r="S172" s="107"/>
      <c r="T172" s="157"/>
      <c r="U172" s="140"/>
      <c r="V172" s="107"/>
      <c r="W172" s="107"/>
    </row>
    <row r="173" spans="6:23">
      <c r="F173" s="108" t="s">
        <v>45</v>
      </c>
      <c r="G173" s="109"/>
      <c r="H173" s="110" t="s">
        <v>46</v>
      </c>
      <c r="I173" s="109"/>
      <c r="J173" s="111"/>
      <c r="K173" s="112" t="s">
        <v>5</v>
      </c>
      <c r="L173" s="112" t="s">
        <v>5</v>
      </c>
      <c r="M173" s="112" t="s">
        <v>5</v>
      </c>
      <c r="N173" s="134" t="s">
        <v>5</v>
      </c>
      <c r="O173" s="158"/>
      <c r="P173" s="112" t="s">
        <v>5</v>
      </c>
      <c r="Q173" s="159" t="s">
        <v>5</v>
      </c>
      <c r="R173" s="158"/>
      <c r="S173" s="112" t="s">
        <v>5</v>
      </c>
      <c r="T173" s="159" t="s">
        <v>5</v>
      </c>
      <c r="U173" s="141"/>
      <c r="V173" s="112" t="s">
        <v>5</v>
      </c>
      <c r="W173" s="112" t="s">
        <v>5</v>
      </c>
    </row>
    <row r="174" spans="6:23" ht="51">
      <c r="F174" s="75"/>
      <c r="G174" s="78"/>
      <c r="H174" s="77" t="s">
        <v>137</v>
      </c>
      <c r="I174" s="119" t="s">
        <v>19</v>
      </c>
      <c r="J174" s="74">
        <v>1</v>
      </c>
      <c r="K174" s="123">
        <v>2242</v>
      </c>
      <c r="L174" s="74">
        <f t="shared" ref="L174:L188" si="47">J174*K174</f>
        <v>2242</v>
      </c>
      <c r="M174" s="74">
        <v>490</v>
      </c>
      <c r="N174" s="128">
        <f t="shared" ref="N174:N188" si="48">J174*M174</f>
        <v>490</v>
      </c>
      <c r="O174" s="46">
        <v>0</v>
      </c>
      <c r="P174" s="70">
        <f t="shared" ref="P174:P188" si="49">SUM(K174*O174)</f>
        <v>0</v>
      </c>
      <c r="Q174" s="150">
        <f t="shared" ref="Q174:Q188" si="50">SUM(M174*O174)</f>
        <v>0</v>
      </c>
      <c r="R174" s="46">
        <v>0</v>
      </c>
      <c r="S174" s="70">
        <f t="shared" ref="S174:S188" si="51">SUM(K174*R174)</f>
        <v>0</v>
      </c>
      <c r="T174" s="150">
        <f t="shared" ref="T174:T188" si="52">SUM(M174*R174)</f>
        <v>0</v>
      </c>
      <c r="U174" s="137">
        <f t="shared" ref="U174:U188" si="53">SUM(J174-O174-R174)</f>
        <v>1</v>
      </c>
      <c r="V174" s="70">
        <f t="shared" ref="V174:V188" si="54">SUM(K174*U174)</f>
        <v>2242</v>
      </c>
      <c r="W174" s="70">
        <f t="shared" ref="W174:W188" si="55">SUM(M174*U174)</f>
        <v>490</v>
      </c>
    </row>
    <row r="175" spans="6:23" ht="51">
      <c r="F175" s="75"/>
      <c r="G175" s="76"/>
      <c r="H175" s="77" t="s">
        <v>139</v>
      </c>
      <c r="I175" s="72" t="s">
        <v>19</v>
      </c>
      <c r="J175" s="74">
        <v>1</v>
      </c>
      <c r="K175" s="74">
        <v>769</v>
      </c>
      <c r="L175" s="74">
        <f t="shared" si="47"/>
        <v>769</v>
      </c>
      <c r="M175" s="74">
        <v>120</v>
      </c>
      <c r="N175" s="128">
        <f t="shared" si="48"/>
        <v>120</v>
      </c>
      <c r="O175" s="46">
        <v>0</v>
      </c>
      <c r="P175" s="70">
        <f t="shared" si="49"/>
        <v>0</v>
      </c>
      <c r="Q175" s="150">
        <f t="shared" si="50"/>
        <v>0</v>
      </c>
      <c r="R175" s="46">
        <v>0</v>
      </c>
      <c r="S175" s="70">
        <f t="shared" si="51"/>
        <v>0</v>
      </c>
      <c r="T175" s="150">
        <f t="shared" si="52"/>
        <v>0</v>
      </c>
      <c r="U175" s="137">
        <f t="shared" si="53"/>
        <v>1</v>
      </c>
      <c r="V175" s="70">
        <f t="shared" si="54"/>
        <v>769</v>
      </c>
      <c r="W175" s="70">
        <f t="shared" si="55"/>
        <v>120</v>
      </c>
    </row>
    <row r="176" spans="6:23" ht="25.5">
      <c r="F176" s="75"/>
      <c r="G176" s="76"/>
      <c r="H176" s="77" t="s">
        <v>160</v>
      </c>
      <c r="I176" s="72" t="s">
        <v>19</v>
      </c>
      <c r="J176" s="74">
        <v>0</v>
      </c>
      <c r="K176" s="74">
        <v>135</v>
      </c>
      <c r="L176" s="74">
        <f t="shared" si="47"/>
        <v>0</v>
      </c>
      <c r="M176" s="74">
        <v>45</v>
      </c>
      <c r="N176" s="128">
        <f t="shared" si="48"/>
        <v>0</v>
      </c>
      <c r="O176" s="46">
        <v>0</v>
      </c>
      <c r="P176" s="70">
        <f t="shared" si="49"/>
        <v>0</v>
      </c>
      <c r="Q176" s="150">
        <f t="shared" si="50"/>
        <v>0</v>
      </c>
      <c r="R176" s="46">
        <v>0</v>
      </c>
      <c r="S176" s="70">
        <f t="shared" si="51"/>
        <v>0</v>
      </c>
      <c r="T176" s="150">
        <f t="shared" si="52"/>
        <v>0</v>
      </c>
      <c r="U176" s="137">
        <f t="shared" si="53"/>
        <v>0</v>
      </c>
      <c r="V176" s="70">
        <f t="shared" si="54"/>
        <v>0</v>
      </c>
      <c r="W176" s="70">
        <f t="shared" si="55"/>
        <v>0</v>
      </c>
    </row>
    <row r="177" spans="6:23" ht="76.5">
      <c r="F177" s="75"/>
      <c r="G177" s="76"/>
      <c r="H177" s="77" t="s">
        <v>161</v>
      </c>
      <c r="I177" s="72" t="s">
        <v>19</v>
      </c>
      <c r="J177" s="74">
        <v>0</v>
      </c>
      <c r="K177" s="123">
        <f>K148</f>
        <v>3176</v>
      </c>
      <c r="L177" s="74">
        <f t="shared" si="47"/>
        <v>0</v>
      </c>
      <c r="M177" s="74">
        <v>120</v>
      </c>
      <c r="N177" s="128">
        <f t="shared" si="48"/>
        <v>0</v>
      </c>
      <c r="O177" s="46">
        <v>0</v>
      </c>
      <c r="P177" s="70">
        <f t="shared" si="49"/>
        <v>0</v>
      </c>
      <c r="Q177" s="150">
        <f t="shared" si="50"/>
        <v>0</v>
      </c>
      <c r="R177" s="46">
        <v>0</v>
      </c>
      <c r="S177" s="70">
        <f t="shared" si="51"/>
        <v>0</v>
      </c>
      <c r="T177" s="150">
        <f t="shared" si="52"/>
        <v>0</v>
      </c>
      <c r="U177" s="137">
        <f t="shared" si="53"/>
        <v>0</v>
      </c>
      <c r="V177" s="70">
        <f t="shared" si="54"/>
        <v>0</v>
      </c>
      <c r="W177" s="70">
        <f t="shared" si="55"/>
        <v>0</v>
      </c>
    </row>
    <row r="178" spans="6:23" ht="25.5">
      <c r="F178" s="75"/>
      <c r="G178" s="76"/>
      <c r="H178" s="77" t="s">
        <v>143</v>
      </c>
      <c r="I178" s="72" t="s">
        <v>19</v>
      </c>
      <c r="J178" s="74">
        <v>0</v>
      </c>
      <c r="K178" s="74">
        <v>76.16</v>
      </c>
      <c r="L178" s="74">
        <f t="shared" si="47"/>
        <v>0</v>
      </c>
      <c r="M178" s="74">
        <v>45</v>
      </c>
      <c r="N178" s="128">
        <f t="shared" si="48"/>
        <v>0</v>
      </c>
      <c r="O178" s="46">
        <v>0</v>
      </c>
      <c r="P178" s="70">
        <f t="shared" si="49"/>
        <v>0</v>
      </c>
      <c r="Q178" s="150">
        <f t="shared" si="50"/>
        <v>0</v>
      </c>
      <c r="R178" s="46">
        <v>0</v>
      </c>
      <c r="S178" s="70">
        <f t="shared" si="51"/>
        <v>0</v>
      </c>
      <c r="T178" s="150">
        <f t="shared" si="52"/>
        <v>0</v>
      </c>
      <c r="U178" s="137">
        <f t="shared" si="53"/>
        <v>0</v>
      </c>
      <c r="V178" s="70">
        <f t="shared" si="54"/>
        <v>0</v>
      </c>
      <c r="W178" s="70">
        <f t="shared" si="55"/>
        <v>0</v>
      </c>
    </row>
    <row r="179" spans="6:23" ht="25.5">
      <c r="F179" s="75"/>
      <c r="G179" s="76"/>
      <c r="H179" s="77" t="s">
        <v>147</v>
      </c>
      <c r="I179" s="72" t="s">
        <v>19</v>
      </c>
      <c r="J179" s="74">
        <v>0</v>
      </c>
      <c r="K179" s="74">
        <v>76.16</v>
      </c>
      <c r="L179" s="74">
        <f t="shared" si="47"/>
        <v>0</v>
      </c>
      <c r="M179" s="74">
        <v>45</v>
      </c>
      <c r="N179" s="128">
        <f t="shared" si="48"/>
        <v>0</v>
      </c>
      <c r="O179" s="46">
        <v>0</v>
      </c>
      <c r="P179" s="70">
        <f t="shared" si="49"/>
        <v>0</v>
      </c>
      <c r="Q179" s="150">
        <f t="shared" si="50"/>
        <v>0</v>
      </c>
      <c r="R179" s="46">
        <v>0</v>
      </c>
      <c r="S179" s="70">
        <f t="shared" si="51"/>
        <v>0</v>
      </c>
      <c r="T179" s="150">
        <f t="shared" si="52"/>
        <v>0</v>
      </c>
      <c r="U179" s="137">
        <f t="shared" si="53"/>
        <v>0</v>
      </c>
      <c r="V179" s="70">
        <f t="shared" si="54"/>
        <v>0</v>
      </c>
      <c r="W179" s="70">
        <f t="shared" si="55"/>
        <v>0</v>
      </c>
    </row>
    <row r="180" spans="6:23" ht="76.5">
      <c r="F180" s="75"/>
      <c r="G180" s="76"/>
      <c r="H180" s="77" t="s">
        <v>150</v>
      </c>
      <c r="I180" s="72" t="s">
        <v>19</v>
      </c>
      <c r="J180" s="74">
        <v>0</v>
      </c>
      <c r="K180" s="74">
        <v>650</v>
      </c>
      <c r="L180" s="74">
        <f t="shared" si="47"/>
        <v>0</v>
      </c>
      <c r="M180" s="74">
        <v>120</v>
      </c>
      <c r="N180" s="128">
        <f t="shared" si="48"/>
        <v>0</v>
      </c>
      <c r="O180" s="46">
        <v>0</v>
      </c>
      <c r="P180" s="70">
        <f t="shared" si="49"/>
        <v>0</v>
      </c>
      <c r="Q180" s="150">
        <f t="shared" si="50"/>
        <v>0</v>
      </c>
      <c r="R180" s="46">
        <v>0</v>
      </c>
      <c r="S180" s="70">
        <f t="shared" si="51"/>
        <v>0</v>
      </c>
      <c r="T180" s="150">
        <f t="shared" si="52"/>
        <v>0</v>
      </c>
      <c r="U180" s="137">
        <f t="shared" si="53"/>
        <v>0</v>
      </c>
      <c r="V180" s="70">
        <f t="shared" si="54"/>
        <v>0</v>
      </c>
      <c r="W180" s="70">
        <f t="shared" si="55"/>
        <v>0</v>
      </c>
    </row>
    <row r="181" spans="6:23" ht="25.5">
      <c r="F181" s="75"/>
      <c r="G181" s="76"/>
      <c r="H181" s="77" t="s">
        <v>162</v>
      </c>
      <c r="I181" s="72" t="s">
        <v>19</v>
      </c>
      <c r="J181" s="74">
        <v>0</v>
      </c>
      <c r="K181" s="74">
        <v>264</v>
      </c>
      <c r="L181" s="74">
        <f t="shared" si="47"/>
        <v>0</v>
      </c>
      <c r="M181" s="74">
        <v>90</v>
      </c>
      <c r="N181" s="128">
        <f t="shared" si="48"/>
        <v>0</v>
      </c>
      <c r="O181" s="46">
        <v>0</v>
      </c>
      <c r="P181" s="70">
        <f t="shared" si="49"/>
        <v>0</v>
      </c>
      <c r="Q181" s="150">
        <f t="shared" si="50"/>
        <v>0</v>
      </c>
      <c r="R181" s="46">
        <v>0</v>
      </c>
      <c r="S181" s="70">
        <f t="shared" si="51"/>
        <v>0</v>
      </c>
      <c r="T181" s="150">
        <f t="shared" si="52"/>
        <v>0</v>
      </c>
      <c r="U181" s="137">
        <f t="shared" si="53"/>
        <v>0</v>
      </c>
      <c r="V181" s="70">
        <f t="shared" si="54"/>
        <v>0</v>
      </c>
      <c r="W181" s="70">
        <f t="shared" si="55"/>
        <v>0</v>
      </c>
    </row>
    <row r="182" spans="6:23" ht="25.5">
      <c r="F182" s="75"/>
      <c r="G182" s="76"/>
      <c r="H182" s="77" t="s">
        <v>154</v>
      </c>
      <c r="I182" s="72" t="s">
        <v>19</v>
      </c>
      <c r="J182" s="74">
        <v>0</v>
      </c>
      <c r="K182" s="74">
        <v>97</v>
      </c>
      <c r="L182" s="74">
        <f t="shared" si="47"/>
        <v>0</v>
      </c>
      <c r="M182" s="74">
        <v>120</v>
      </c>
      <c r="N182" s="128">
        <f t="shared" si="48"/>
        <v>0</v>
      </c>
      <c r="O182" s="46">
        <v>0</v>
      </c>
      <c r="P182" s="70">
        <f t="shared" si="49"/>
        <v>0</v>
      </c>
      <c r="Q182" s="150">
        <f t="shared" si="50"/>
        <v>0</v>
      </c>
      <c r="R182" s="46">
        <v>0</v>
      </c>
      <c r="S182" s="70">
        <f t="shared" si="51"/>
        <v>0</v>
      </c>
      <c r="T182" s="150">
        <f t="shared" si="52"/>
        <v>0</v>
      </c>
      <c r="U182" s="137">
        <f t="shared" si="53"/>
        <v>0</v>
      </c>
      <c r="V182" s="70">
        <f t="shared" si="54"/>
        <v>0</v>
      </c>
      <c r="W182" s="70">
        <f t="shared" si="55"/>
        <v>0</v>
      </c>
    </row>
    <row r="183" spans="6:23" ht="63.75">
      <c r="F183" s="75"/>
      <c r="G183" s="76"/>
      <c r="H183" s="77" t="s">
        <v>155</v>
      </c>
      <c r="I183" s="72" t="s">
        <v>19</v>
      </c>
      <c r="J183" s="74">
        <v>0</v>
      </c>
      <c r="K183" s="74">
        <v>83.6</v>
      </c>
      <c r="L183" s="74">
        <f t="shared" si="47"/>
        <v>0</v>
      </c>
      <c r="M183" s="74">
        <v>45</v>
      </c>
      <c r="N183" s="128">
        <f t="shared" si="48"/>
        <v>0</v>
      </c>
      <c r="O183" s="46">
        <v>0</v>
      </c>
      <c r="P183" s="70">
        <f t="shared" si="49"/>
        <v>0</v>
      </c>
      <c r="Q183" s="150">
        <f t="shared" si="50"/>
        <v>0</v>
      </c>
      <c r="R183" s="46">
        <v>0</v>
      </c>
      <c r="S183" s="70">
        <f t="shared" si="51"/>
        <v>0</v>
      </c>
      <c r="T183" s="150">
        <f t="shared" si="52"/>
        <v>0</v>
      </c>
      <c r="U183" s="137">
        <f t="shared" si="53"/>
        <v>0</v>
      </c>
      <c r="V183" s="70">
        <f t="shared" si="54"/>
        <v>0</v>
      </c>
      <c r="W183" s="70">
        <f t="shared" si="55"/>
        <v>0</v>
      </c>
    </row>
    <row r="184" spans="6:23" ht="25.5">
      <c r="F184" s="75"/>
      <c r="G184" s="76"/>
      <c r="H184" s="77" t="s">
        <v>132</v>
      </c>
      <c r="I184" s="72" t="s">
        <v>19</v>
      </c>
      <c r="J184" s="74">
        <v>0</v>
      </c>
      <c r="K184" s="74">
        <v>8.25</v>
      </c>
      <c r="L184" s="74">
        <f t="shared" si="47"/>
        <v>0</v>
      </c>
      <c r="M184" s="74">
        <v>15</v>
      </c>
      <c r="N184" s="128">
        <f t="shared" si="48"/>
        <v>0</v>
      </c>
      <c r="O184" s="46">
        <v>0</v>
      </c>
      <c r="P184" s="70">
        <f t="shared" si="49"/>
        <v>0</v>
      </c>
      <c r="Q184" s="150">
        <f t="shared" si="50"/>
        <v>0</v>
      </c>
      <c r="R184" s="46">
        <v>0</v>
      </c>
      <c r="S184" s="70">
        <f t="shared" si="51"/>
        <v>0</v>
      </c>
      <c r="T184" s="150">
        <f t="shared" si="52"/>
        <v>0</v>
      </c>
      <c r="U184" s="137">
        <f t="shared" si="53"/>
        <v>0</v>
      </c>
      <c r="V184" s="70">
        <f t="shared" si="54"/>
        <v>0</v>
      </c>
      <c r="W184" s="70">
        <f t="shared" si="55"/>
        <v>0</v>
      </c>
    </row>
    <row r="185" spans="6:23" ht="51">
      <c r="F185" s="75"/>
      <c r="G185" s="76"/>
      <c r="H185" s="77" t="s">
        <v>156</v>
      </c>
      <c r="I185" s="72" t="s">
        <v>19</v>
      </c>
      <c r="J185" s="74">
        <v>5</v>
      </c>
      <c r="K185" s="74">
        <v>8.25</v>
      </c>
      <c r="L185" s="74">
        <f t="shared" si="47"/>
        <v>41.25</v>
      </c>
      <c r="M185" s="74">
        <v>15</v>
      </c>
      <c r="N185" s="128">
        <f t="shared" si="48"/>
        <v>75</v>
      </c>
      <c r="O185" s="46">
        <v>0</v>
      </c>
      <c r="P185" s="70">
        <f t="shared" si="49"/>
        <v>0</v>
      </c>
      <c r="Q185" s="150">
        <f t="shared" si="50"/>
        <v>0</v>
      </c>
      <c r="R185" s="46">
        <v>0</v>
      </c>
      <c r="S185" s="70">
        <f t="shared" si="51"/>
        <v>0</v>
      </c>
      <c r="T185" s="150">
        <f t="shared" si="52"/>
        <v>0</v>
      </c>
      <c r="U185" s="137">
        <f t="shared" si="53"/>
        <v>5</v>
      </c>
      <c r="V185" s="70">
        <f t="shared" si="54"/>
        <v>41.25</v>
      </c>
      <c r="W185" s="70">
        <f t="shared" si="55"/>
        <v>75</v>
      </c>
    </row>
    <row r="186" spans="6:23" ht="38.25">
      <c r="F186" s="75"/>
      <c r="G186" s="76"/>
      <c r="H186" s="77" t="s">
        <v>157</v>
      </c>
      <c r="I186" s="72" t="s">
        <v>4</v>
      </c>
      <c r="J186" s="74">
        <v>0</v>
      </c>
      <c r="K186" s="74">
        <v>485</v>
      </c>
      <c r="L186" s="74">
        <f t="shared" si="47"/>
        <v>0</v>
      </c>
      <c r="M186" s="74">
        <v>245</v>
      </c>
      <c r="N186" s="128">
        <f t="shared" si="48"/>
        <v>0</v>
      </c>
      <c r="O186" s="46">
        <v>0</v>
      </c>
      <c r="P186" s="70">
        <f t="shared" si="49"/>
        <v>0</v>
      </c>
      <c r="Q186" s="150">
        <f t="shared" si="50"/>
        <v>0</v>
      </c>
      <c r="R186" s="46">
        <v>0</v>
      </c>
      <c r="S186" s="70">
        <f t="shared" si="51"/>
        <v>0</v>
      </c>
      <c r="T186" s="150">
        <f t="shared" si="52"/>
        <v>0</v>
      </c>
      <c r="U186" s="137">
        <f t="shared" si="53"/>
        <v>0</v>
      </c>
      <c r="V186" s="70">
        <f t="shared" si="54"/>
        <v>0</v>
      </c>
      <c r="W186" s="70">
        <f t="shared" si="55"/>
        <v>0</v>
      </c>
    </row>
    <row r="187" spans="6:23" ht="25.5">
      <c r="F187" s="75"/>
      <c r="G187" s="76"/>
      <c r="H187" s="77" t="s">
        <v>158</v>
      </c>
      <c r="I187" s="72" t="s">
        <v>0</v>
      </c>
      <c r="J187" s="74">
        <v>0</v>
      </c>
      <c r="K187" s="74">
        <v>36.93</v>
      </c>
      <c r="L187" s="74">
        <f t="shared" si="47"/>
        <v>0</v>
      </c>
      <c r="M187" s="74">
        <v>19</v>
      </c>
      <c r="N187" s="128">
        <f t="shared" si="48"/>
        <v>0</v>
      </c>
      <c r="O187" s="46">
        <v>0</v>
      </c>
      <c r="P187" s="70">
        <f t="shared" si="49"/>
        <v>0</v>
      </c>
      <c r="Q187" s="150">
        <f t="shared" si="50"/>
        <v>0</v>
      </c>
      <c r="R187" s="46">
        <v>0</v>
      </c>
      <c r="S187" s="70">
        <f t="shared" si="51"/>
        <v>0</v>
      </c>
      <c r="T187" s="150">
        <f t="shared" si="52"/>
        <v>0</v>
      </c>
      <c r="U187" s="137">
        <f t="shared" si="53"/>
        <v>0</v>
      </c>
      <c r="V187" s="70">
        <f t="shared" si="54"/>
        <v>0</v>
      </c>
      <c r="W187" s="70">
        <f t="shared" si="55"/>
        <v>0</v>
      </c>
    </row>
    <row r="188" spans="6:23" ht="25.5">
      <c r="F188" s="75"/>
      <c r="G188" s="76"/>
      <c r="H188" s="77" t="s">
        <v>159</v>
      </c>
      <c r="I188" s="72" t="s">
        <v>19</v>
      </c>
      <c r="J188" s="74">
        <v>0</v>
      </c>
      <c r="K188" s="74">
        <v>23.97</v>
      </c>
      <c r="L188" s="74">
        <f t="shared" si="47"/>
        <v>0</v>
      </c>
      <c r="M188" s="74">
        <v>19</v>
      </c>
      <c r="N188" s="128">
        <f t="shared" si="48"/>
        <v>0</v>
      </c>
      <c r="O188" s="46">
        <v>0</v>
      </c>
      <c r="P188" s="70">
        <f t="shared" si="49"/>
        <v>0</v>
      </c>
      <c r="Q188" s="150">
        <f t="shared" si="50"/>
        <v>0</v>
      </c>
      <c r="R188" s="46">
        <v>0</v>
      </c>
      <c r="S188" s="70">
        <f t="shared" si="51"/>
        <v>0</v>
      </c>
      <c r="T188" s="150">
        <f t="shared" si="52"/>
        <v>0</v>
      </c>
      <c r="U188" s="137">
        <f t="shared" si="53"/>
        <v>0</v>
      </c>
      <c r="V188" s="70">
        <f t="shared" si="54"/>
        <v>0</v>
      </c>
      <c r="W188" s="70">
        <f t="shared" si="55"/>
        <v>0</v>
      </c>
    </row>
    <row r="189" spans="6:23">
      <c r="F189" s="75"/>
      <c r="G189" s="76"/>
      <c r="H189" s="77"/>
      <c r="I189" s="72"/>
      <c r="J189" s="74"/>
      <c r="K189" s="74"/>
      <c r="L189" s="74"/>
      <c r="M189" s="74"/>
      <c r="N189" s="128"/>
      <c r="O189" s="156"/>
      <c r="P189" s="107"/>
      <c r="Q189" s="157"/>
      <c r="R189" s="156"/>
      <c r="S189" s="107"/>
      <c r="T189" s="157"/>
      <c r="U189" s="140"/>
      <c r="V189" s="107"/>
      <c r="W189" s="107"/>
    </row>
    <row r="190" spans="6:23">
      <c r="F190" s="83"/>
      <c r="G190" s="84"/>
      <c r="H190" s="85" t="s">
        <v>73</v>
      </c>
      <c r="I190" s="86" t="s">
        <v>74</v>
      </c>
      <c r="J190" s="87">
        <v>0.03</v>
      </c>
      <c r="K190" s="88" t="s">
        <v>75</v>
      </c>
      <c r="L190" s="89">
        <f>SUM(L174:L189)*J190</f>
        <v>91.567499999999995</v>
      </c>
      <c r="M190" s="88" t="s">
        <v>75</v>
      </c>
      <c r="N190" s="129" t="s">
        <v>75</v>
      </c>
      <c r="O190" s="151">
        <v>0.03</v>
      </c>
      <c r="P190" s="89">
        <f>SUM(P174:P189)*O190</f>
        <v>0</v>
      </c>
      <c r="Q190" s="157"/>
      <c r="R190" s="151">
        <v>0.03</v>
      </c>
      <c r="S190" s="89">
        <f>SUM(S174:S189)*R190</f>
        <v>0</v>
      </c>
      <c r="T190" s="157"/>
      <c r="U190" s="138">
        <v>0.03</v>
      </c>
      <c r="V190" s="89">
        <f>SUM(V174:V189)*U190</f>
        <v>91.567499999999995</v>
      </c>
      <c r="W190" s="107"/>
    </row>
    <row r="191" spans="6:23">
      <c r="F191" s="83"/>
      <c r="G191" s="120"/>
      <c r="H191" s="85" t="s">
        <v>104</v>
      </c>
      <c r="I191" s="86" t="s">
        <v>74</v>
      </c>
      <c r="J191" s="87">
        <v>0.05</v>
      </c>
      <c r="K191" s="88" t="s">
        <v>75</v>
      </c>
      <c r="L191" s="89">
        <f>SUM(L186:L188)*J191</f>
        <v>0</v>
      </c>
      <c r="M191" s="88" t="s">
        <v>75</v>
      </c>
      <c r="N191" s="129" t="s">
        <v>75</v>
      </c>
      <c r="O191" s="151">
        <v>0.05</v>
      </c>
      <c r="P191" s="89">
        <f>SUM(P186:P188)*O191</f>
        <v>0</v>
      </c>
      <c r="Q191" s="157"/>
      <c r="R191" s="151">
        <v>0.05</v>
      </c>
      <c r="S191" s="89">
        <f>SUM(S186:S188)*R191</f>
        <v>0</v>
      </c>
      <c r="T191" s="157"/>
      <c r="U191" s="138">
        <v>0.05</v>
      </c>
      <c r="V191" s="89">
        <f>SUM(V186:V188)*U191</f>
        <v>0</v>
      </c>
      <c r="W191" s="107"/>
    </row>
    <row r="192" spans="6:23" ht="25.5">
      <c r="F192" s="83"/>
      <c r="G192" s="84"/>
      <c r="H192" s="90" t="s">
        <v>76</v>
      </c>
      <c r="I192" s="72" t="s">
        <v>75</v>
      </c>
      <c r="J192" s="91" t="s">
        <v>75</v>
      </c>
      <c r="K192" s="91" t="s">
        <v>75</v>
      </c>
      <c r="L192" s="92">
        <f>SUM(L174:L191)</f>
        <v>3143.8175000000001</v>
      </c>
      <c r="M192" s="91" t="s">
        <v>75</v>
      </c>
      <c r="N192" s="130" t="s">
        <v>75</v>
      </c>
      <c r="O192" s="156"/>
      <c r="P192" s="92">
        <f>SUM(P174:P191)</f>
        <v>0</v>
      </c>
      <c r="Q192" s="157"/>
      <c r="R192" s="156"/>
      <c r="S192" s="92">
        <f>SUM(S174:S191)</f>
        <v>0</v>
      </c>
      <c r="T192" s="157"/>
      <c r="U192" s="140"/>
      <c r="V192" s="92">
        <f>SUM(V174:V191)</f>
        <v>3143.8175000000001</v>
      </c>
      <c r="W192" s="107"/>
    </row>
    <row r="193" spans="6:23" ht="25.5">
      <c r="F193" s="83"/>
      <c r="G193" s="94"/>
      <c r="H193" s="77" t="s">
        <v>77</v>
      </c>
      <c r="I193" s="72" t="s">
        <v>75</v>
      </c>
      <c r="J193" s="95" t="s">
        <v>75</v>
      </c>
      <c r="K193" s="91" t="s">
        <v>75</v>
      </c>
      <c r="L193" s="91" t="s">
        <v>75</v>
      </c>
      <c r="M193" s="91" t="s">
        <v>75</v>
      </c>
      <c r="N193" s="131">
        <f>SUM(N174:N189)</f>
        <v>685</v>
      </c>
      <c r="O193" s="156"/>
      <c r="P193" s="107"/>
      <c r="Q193" s="153">
        <f>SUM(Q174:Q189)</f>
        <v>0</v>
      </c>
      <c r="R193" s="156"/>
      <c r="S193" s="107"/>
      <c r="T193" s="153">
        <f>SUM(T174:T189)</f>
        <v>0</v>
      </c>
      <c r="U193" s="140"/>
      <c r="V193" s="107"/>
      <c r="W193" s="92">
        <f>SUM(W174:W189)</f>
        <v>685</v>
      </c>
    </row>
    <row r="194" spans="6:23" ht="38.25">
      <c r="F194" s="83"/>
      <c r="G194" s="94"/>
      <c r="H194" s="77" t="s">
        <v>136</v>
      </c>
      <c r="I194" s="72"/>
      <c r="J194" s="95"/>
      <c r="K194" s="91"/>
      <c r="L194" s="91"/>
      <c r="M194" s="91"/>
      <c r="N194" s="131">
        <v>120</v>
      </c>
      <c r="O194" s="156"/>
      <c r="P194" s="107"/>
      <c r="Q194" s="153">
        <v>0</v>
      </c>
      <c r="R194" s="156"/>
      <c r="S194" s="107"/>
      <c r="T194" s="153">
        <v>0</v>
      </c>
      <c r="U194" s="140"/>
      <c r="V194" s="107"/>
      <c r="W194" s="92">
        <f>SUM(N194-Q194-T194)</f>
        <v>120</v>
      </c>
    </row>
    <row r="195" spans="6:23">
      <c r="F195" s="96" t="s">
        <v>168</v>
      </c>
      <c r="G195" s="97"/>
      <c r="H195" s="98" t="str">
        <f>H173</f>
        <v>Rozvaděč RS1.3 - veterina ( rezerva bez výbavy )</v>
      </c>
      <c r="I195" s="99"/>
      <c r="J195" s="100"/>
      <c r="K195" s="100"/>
      <c r="L195" s="100"/>
      <c r="M195" s="100"/>
      <c r="N195" s="132">
        <f>L192+N193+N194</f>
        <v>3948.8175000000001</v>
      </c>
      <c r="O195" s="154"/>
      <c r="P195" s="100"/>
      <c r="Q195" s="155">
        <f>P192+Q193+Q194</f>
        <v>0</v>
      </c>
      <c r="R195" s="154"/>
      <c r="S195" s="100"/>
      <c r="T195" s="155">
        <f>S192+T193+T194</f>
        <v>0</v>
      </c>
      <c r="U195" s="139"/>
      <c r="V195" s="100"/>
      <c r="W195" s="101">
        <f>V192+W193+W194</f>
        <v>3948.8175000000001</v>
      </c>
    </row>
    <row r="196" spans="6:23">
      <c r="F196" s="102"/>
      <c r="G196" s="103"/>
      <c r="H196" s="104"/>
      <c r="I196" s="105"/>
      <c r="J196" s="106"/>
      <c r="K196" s="106"/>
      <c r="L196" s="106"/>
      <c r="M196" s="106"/>
      <c r="N196" s="133"/>
      <c r="O196" s="156"/>
      <c r="P196" s="107"/>
      <c r="Q196" s="157"/>
      <c r="R196" s="156"/>
      <c r="S196" s="107"/>
      <c r="T196" s="157"/>
      <c r="U196" s="140"/>
      <c r="V196" s="107"/>
      <c r="W196" s="107"/>
    </row>
    <row r="197" spans="6:23">
      <c r="F197" s="109" t="s">
        <v>47</v>
      </c>
      <c r="G197" s="109"/>
      <c r="H197" s="110" t="s">
        <v>48</v>
      </c>
      <c r="I197" s="109"/>
      <c r="J197" s="111"/>
      <c r="K197" s="112" t="s">
        <v>5</v>
      </c>
      <c r="L197" s="112" t="s">
        <v>5</v>
      </c>
      <c r="M197" s="112" t="s">
        <v>5</v>
      </c>
      <c r="N197" s="134" t="s">
        <v>5</v>
      </c>
      <c r="O197" s="158"/>
      <c r="P197" s="112" t="s">
        <v>5</v>
      </c>
      <c r="Q197" s="159" t="s">
        <v>5</v>
      </c>
      <c r="R197" s="158"/>
      <c r="S197" s="112" t="s">
        <v>5</v>
      </c>
      <c r="T197" s="159" t="s">
        <v>5</v>
      </c>
      <c r="U197" s="141"/>
      <c r="V197" s="112" t="s">
        <v>5</v>
      </c>
      <c r="W197" s="112" t="s">
        <v>5</v>
      </c>
    </row>
    <row r="198" spans="6:23">
      <c r="F198" s="122"/>
      <c r="G198" s="114"/>
      <c r="H198" s="85" t="s">
        <v>163</v>
      </c>
      <c r="I198" s="86" t="s">
        <v>19</v>
      </c>
      <c r="J198" s="74">
        <v>306</v>
      </c>
      <c r="K198" s="74">
        <f>Q198</f>
        <v>0</v>
      </c>
      <c r="L198" s="74">
        <f>J198*K198</f>
        <v>0</v>
      </c>
      <c r="M198" s="74">
        <v>25</v>
      </c>
      <c r="N198" s="128">
        <f>J198*M198</f>
        <v>7650</v>
      </c>
      <c r="O198" s="46">
        <v>0</v>
      </c>
      <c r="P198" s="70">
        <f>SUM(K198*O198)</f>
        <v>0</v>
      </c>
      <c r="Q198" s="150">
        <f>SUM(M198*O198)</f>
        <v>0</v>
      </c>
      <c r="R198" s="46">
        <v>0</v>
      </c>
      <c r="S198" s="70">
        <f>SUM(K198*R198)</f>
        <v>0</v>
      </c>
      <c r="T198" s="150">
        <f>SUM(M198*R198)</f>
        <v>0</v>
      </c>
      <c r="U198" s="137">
        <f>SUM(J198-O198-R198)</f>
        <v>306</v>
      </c>
      <c r="V198" s="70">
        <f>SUM(K198*U198)</f>
        <v>0</v>
      </c>
      <c r="W198" s="70">
        <f>SUM(M198*U198)</f>
        <v>7650</v>
      </c>
    </row>
    <row r="199" spans="6:23" ht="38.25">
      <c r="F199" s="75"/>
      <c r="G199" s="76"/>
      <c r="H199" s="71" t="s">
        <v>164</v>
      </c>
      <c r="I199" s="72" t="s">
        <v>4</v>
      </c>
      <c r="J199" s="74">
        <v>3</v>
      </c>
      <c r="K199" s="74">
        <f>Q199</f>
        <v>0</v>
      </c>
      <c r="L199" s="74">
        <f>J199*K199</f>
        <v>0</v>
      </c>
      <c r="M199" s="74">
        <v>980</v>
      </c>
      <c r="N199" s="128">
        <f>J199*M199</f>
        <v>2940</v>
      </c>
      <c r="O199" s="46">
        <v>0</v>
      </c>
      <c r="P199" s="70">
        <f>SUM(K199*O199)</f>
        <v>0</v>
      </c>
      <c r="Q199" s="150">
        <f>SUM(M199*O199)</f>
        <v>0</v>
      </c>
      <c r="R199" s="46">
        <v>0</v>
      </c>
      <c r="S199" s="70">
        <f>SUM(K199*R199)</f>
        <v>0</v>
      </c>
      <c r="T199" s="150">
        <f>SUM(M199*R199)</f>
        <v>0</v>
      </c>
      <c r="U199" s="137">
        <f>SUM(J199-O199-R199)</f>
        <v>3</v>
      </c>
      <c r="V199" s="70">
        <f>SUM(K199*U199)</f>
        <v>0</v>
      </c>
      <c r="W199" s="70">
        <f>SUM(M199*U199)</f>
        <v>2940</v>
      </c>
    </row>
    <row r="200" spans="6:23">
      <c r="F200" s="75"/>
      <c r="G200" s="76"/>
      <c r="H200" s="77" t="s">
        <v>165</v>
      </c>
      <c r="I200" s="72" t="s">
        <v>4</v>
      </c>
      <c r="J200" s="74">
        <v>1</v>
      </c>
      <c r="K200" s="74">
        <f>Q200</f>
        <v>0</v>
      </c>
      <c r="L200" s="74">
        <f>J200*K200</f>
        <v>0</v>
      </c>
      <c r="M200" s="123">
        <v>18840</v>
      </c>
      <c r="N200" s="128">
        <f>J200*M200</f>
        <v>18840</v>
      </c>
      <c r="O200" s="46">
        <v>0</v>
      </c>
      <c r="P200" s="70">
        <f>SUM(K200*O200)</f>
        <v>0</v>
      </c>
      <c r="Q200" s="150">
        <f>SUM(M200*O200)</f>
        <v>0</v>
      </c>
      <c r="R200" s="46">
        <v>0</v>
      </c>
      <c r="S200" s="70">
        <f>SUM(K200*R200)</f>
        <v>0</v>
      </c>
      <c r="T200" s="150">
        <f>SUM(M200*R200)</f>
        <v>0</v>
      </c>
      <c r="U200" s="137">
        <f>SUM(J200-O200-R200)</f>
        <v>1</v>
      </c>
      <c r="V200" s="70">
        <f>SUM(K200*U200)</f>
        <v>0</v>
      </c>
      <c r="W200" s="70">
        <f>SUM(M200*U200)</f>
        <v>18840</v>
      </c>
    </row>
    <row r="201" spans="6:23">
      <c r="F201" s="75"/>
      <c r="G201" s="76"/>
      <c r="H201" s="77" t="s">
        <v>166</v>
      </c>
      <c r="I201" s="72" t="s">
        <v>4</v>
      </c>
      <c r="J201" s="74">
        <v>1</v>
      </c>
      <c r="K201" s="74">
        <f>Q201</f>
        <v>0</v>
      </c>
      <c r="L201" s="74">
        <f>J201*K201</f>
        <v>0</v>
      </c>
      <c r="M201" s="123">
        <v>2600</v>
      </c>
      <c r="N201" s="128">
        <f>J201*M201</f>
        <v>2600</v>
      </c>
      <c r="O201" s="46">
        <v>0</v>
      </c>
      <c r="P201" s="70">
        <f>SUM(K201*O201)</f>
        <v>0</v>
      </c>
      <c r="Q201" s="150">
        <f>SUM(M201*O201)</f>
        <v>0</v>
      </c>
      <c r="R201" s="46">
        <v>0</v>
      </c>
      <c r="S201" s="70">
        <f>SUM(K201*R201)</f>
        <v>0</v>
      </c>
      <c r="T201" s="150">
        <f>SUM(M201*R201)</f>
        <v>0</v>
      </c>
      <c r="U201" s="137">
        <f>SUM(J201-O201-R201)</f>
        <v>1</v>
      </c>
      <c r="V201" s="70">
        <f>SUM(K201*U201)</f>
        <v>0</v>
      </c>
      <c r="W201" s="70">
        <f>SUM(M201*U201)</f>
        <v>2600</v>
      </c>
    </row>
    <row r="202" spans="6:23">
      <c r="F202" s="121"/>
      <c r="G202" s="76"/>
      <c r="H202" s="77"/>
      <c r="I202" s="72"/>
      <c r="J202" s="74"/>
      <c r="K202" s="74"/>
      <c r="L202" s="74"/>
      <c r="M202" s="74"/>
      <c r="N202" s="128"/>
      <c r="O202" s="156"/>
      <c r="P202" s="107"/>
      <c r="Q202" s="157"/>
      <c r="R202" s="156"/>
      <c r="S202" s="107"/>
      <c r="T202" s="157"/>
      <c r="U202" s="140"/>
      <c r="V202" s="107"/>
      <c r="W202" s="107"/>
    </row>
    <row r="203" spans="6:23">
      <c r="F203" s="96" t="s">
        <v>78</v>
      </c>
      <c r="G203" s="97"/>
      <c r="H203" s="98" t="str">
        <f>H197</f>
        <v>Zednické výpomoci ( drážky, průrazy, niky )</v>
      </c>
      <c r="I203" s="99"/>
      <c r="J203" s="100"/>
      <c r="K203" s="100"/>
      <c r="L203" s="100"/>
      <c r="M203" s="100"/>
      <c r="N203" s="132">
        <f>SUM(N198:N202)</f>
        <v>32030</v>
      </c>
      <c r="O203" s="154"/>
      <c r="P203" s="100"/>
      <c r="Q203" s="155">
        <f>SUM(Q198:Q202)</f>
        <v>0</v>
      </c>
      <c r="R203" s="154"/>
      <c r="S203" s="100"/>
      <c r="T203" s="155">
        <f>SUM(T198:T202)</f>
        <v>0</v>
      </c>
      <c r="U203" s="139"/>
      <c r="V203" s="100"/>
      <c r="W203" s="101">
        <f>SUM(W198:W202)</f>
        <v>32030</v>
      </c>
    </row>
  </sheetData>
  <dataConsolidate link="1"/>
  <mergeCells count="75">
    <mergeCell ref="R1:S1"/>
    <mergeCell ref="F1:M1"/>
    <mergeCell ref="N1:O1"/>
    <mergeCell ref="P1:Q1"/>
    <mergeCell ref="F3:M3"/>
    <mergeCell ref="O3:Q3"/>
    <mergeCell ref="R3:T3"/>
    <mergeCell ref="U3:W3"/>
    <mergeCell ref="G4:M4"/>
    <mergeCell ref="O4:Q4"/>
    <mergeCell ref="R4:T4"/>
    <mergeCell ref="U4:W4"/>
    <mergeCell ref="G5:M5"/>
    <mergeCell ref="O5:Q5"/>
    <mergeCell ref="R5:T5"/>
    <mergeCell ref="U5:W5"/>
    <mergeCell ref="G6:M6"/>
    <mergeCell ref="O6:Q6"/>
    <mergeCell ref="R6:T6"/>
    <mergeCell ref="U6:W6"/>
    <mergeCell ref="G7:M7"/>
    <mergeCell ref="O7:Q7"/>
    <mergeCell ref="R7:T7"/>
    <mergeCell ref="U7:W7"/>
    <mergeCell ref="G8:M8"/>
    <mergeCell ref="O8:Q8"/>
    <mergeCell ref="R8:T8"/>
    <mergeCell ref="U8:W8"/>
    <mergeCell ref="G9:M9"/>
    <mergeCell ref="O9:Q9"/>
    <mergeCell ref="R9:T9"/>
    <mergeCell ref="U9:W9"/>
    <mergeCell ref="G10:M10"/>
    <mergeCell ref="O10:Q10"/>
    <mergeCell ref="R10:T10"/>
    <mergeCell ref="U10:W10"/>
    <mergeCell ref="G11:M11"/>
    <mergeCell ref="O11:Q11"/>
    <mergeCell ref="R11:T11"/>
    <mergeCell ref="U11:W11"/>
    <mergeCell ref="G12:M12"/>
    <mergeCell ref="O12:Q12"/>
    <mergeCell ref="R12:T12"/>
    <mergeCell ref="U12:W12"/>
    <mergeCell ref="G13:M13"/>
    <mergeCell ref="O13:Q13"/>
    <mergeCell ref="R13:T13"/>
    <mergeCell ref="U13:W13"/>
    <mergeCell ref="G14:M14"/>
    <mergeCell ref="O14:Q14"/>
    <mergeCell ref="R14:T14"/>
    <mergeCell ref="U14:W14"/>
    <mergeCell ref="G15:M15"/>
    <mergeCell ref="O15:Q15"/>
    <mergeCell ref="R15:T15"/>
    <mergeCell ref="U15:W15"/>
    <mergeCell ref="G16:M16"/>
    <mergeCell ref="O16:Q16"/>
    <mergeCell ref="R16:T16"/>
    <mergeCell ref="U16:W16"/>
    <mergeCell ref="G17:M17"/>
    <mergeCell ref="O17:Q17"/>
    <mergeCell ref="R17:T17"/>
    <mergeCell ref="U17:W17"/>
    <mergeCell ref="J19:J20"/>
    <mergeCell ref="O19:O20"/>
    <mergeCell ref="R19:R20"/>
    <mergeCell ref="U19:U20"/>
    <mergeCell ref="F126:G126"/>
    <mergeCell ref="F128:G128"/>
    <mergeCell ref="F22:G22"/>
    <mergeCell ref="F23:G23"/>
    <mergeCell ref="F24:G24"/>
    <mergeCell ref="F27:G27"/>
    <mergeCell ref="F124:G124"/>
  </mergeCells>
  <pageMargins left="0.27559055118110237" right="0.19685039370078741" top="0.9055118110236221" bottom="0.27559055118110237" header="0.27559055118110237" footer="0.15748031496062992"/>
  <pageSetup paperSize="9" fitToHeight="0" orientation="landscape" r:id="rId1"/>
  <headerFooter>
    <oddHeader xml:space="preserve">&amp;L&amp;"Arial,Tučné"&amp;12Revitalizace nemocnice v Sokolově
Stavební opravy pavilonu B
1.NP - odd. SONO&amp;C&amp;"Arial,Tučné"&amp;16Soupis provedených prací&amp;"Arial,Obyčejné"&amp;10
&amp;14za období od 1.9.15 - 30.9.15&amp;RZhotovitel  :&amp;12 JURICA GROUP a.s.
Silnoproud
</oddHeader>
    <oddFooter>&amp;C&amp;8&amp;P z &amp;N&amp;R&amp;8&amp;D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outlinePr summaryBelow="0"/>
    <pageSetUpPr fitToPage="1"/>
  </sheetPr>
  <dimension ref="A2:AH327"/>
  <sheetViews>
    <sheetView view="pageBreakPreview" topLeftCell="A32" zoomScale="130" zoomScaleNormal="120" zoomScaleSheetLayoutView="130" workbookViewId="0">
      <selection activeCell="A27" sqref="A27"/>
    </sheetView>
  </sheetViews>
  <sheetFormatPr defaultRowHeight="12.75"/>
  <cols>
    <col min="1" max="1" width="5.140625" style="3" customWidth="1"/>
    <col min="2" max="3" width="10.85546875" style="3" customWidth="1"/>
    <col min="4" max="4" width="18.5703125" style="5" customWidth="1"/>
    <col min="5" max="5" width="6.140625" style="7" customWidth="1"/>
    <col min="6" max="6" width="8.85546875" style="7" customWidth="1"/>
    <col min="7" max="7" width="8.7109375" style="7" customWidth="1"/>
    <col min="8" max="8" width="11.28515625" style="14" customWidth="1"/>
    <col min="9" max="9" width="8.5703125" style="14" customWidth="1"/>
    <col min="10" max="10" width="6.7109375" style="1" customWidth="1"/>
    <col min="11" max="11" width="8" style="1" customWidth="1"/>
    <col min="12" max="12" width="9.85546875" style="1" customWidth="1"/>
    <col min="13" max="13" width="6.7109375" style="1" customWidth="1"/>
    <col min="14" max="14" width="10" style="1" customWidth="1"/>
    <col min="15" max="15" width="11.140625" style="1" customWidth="1"/>
    <col min="16" max="16" width="7" style="1" customWidth="1"/>
    <col min="17" max="17" width="9.42578125" style="1" customWidth="1"/>
    <col min="18" max="18" width="9" style="1" customWidth="1"/>
    <col min="19" max="19" width="5.140625" style="1" customWidth="1"/>
    <col min="20" max="20" width="9.140625" style="1" customWidth="1"/>
    <col min="21" max="21" width="3.7109375" style="1" customWidth="1"/>
    <col min="22" max="22" width="9.85546875" style="1" bestFit="1" customWidth="1"/>
    <col min="23" max="16384" width="9.140625" style="1"/>
  </cols>
  <sheetData>
    <row r="2" spans="1:34" ht="30" customHeight="1">
      <c r="A2" s="819" t="str">
        <f>Rekapitulace!A1</f>
        <v>Stavební úpravy objektu Jáchymovská ul., č.p.225, Ostrov</v>
      </c>
      <c r="B2" s="824"/>
      <c r="C2" s="824"/>
      <c r="D2" s="824"/>
      <c r="E2" s="824"/>
      <c r="F2" s="824"/>
      <c r="G2" s="824"/>
      <c r="H2" s="824"/>
      <c r="I2" s="824"/>
      <c r="J2" s="824"/>
      <c r="K2" s="824"/>
      <c r="L2" s="824"/>
      <c r="M2" s="824"/>
      <c r="N2" s="824"/>
      <c r="O2" s="824"/>
      <c r="P2" s="824"/>
      <c r="Q2" s="824"/>
      <c r="R2" s="824"/>
    </row>
    <row r="3" spans="1:34" ht="24" customHeight="1">
      <c r="A3" s="908" t="s">
        <v>288</v>
      </c>
      <c r="B3" s="824"/>
      <c r="C3" s="824"/>
      <c r="D3" s="824"/>
      <c r="E3" s="824"/>
      <c r="F3" s="824"/>
      <c r="G3" s="824"/>
      <c r="H3" s="824"/>
      <c r="I3" s="824"/>
      <c r="J3" s="824"/>
      <c r="K3" s="824"/>
      <c r="L3" s="824"/>
      <c r="M3" s="824"/>
      <c r="N3" s="824"/>
      <c r="O3" s="824"/>
      <c r="P3" s="824"/>
      <c r="Q3" s="824"/>
      <c r="R3" s="824"/>
    </row>
    <row r="4" spans="1:34" ht="9.75" customHeight="1">
      <c r="A4" s="827"/>
      <c r="B4" s="824"/>
      <c r="C4" s="824"/>
      <c r="D4" s="824"/>
      <c r="E4" s="824"/>
      <c r="F4" s="824"/>
      <c r="G4" s="824"/>
      <c r="H4" s="824"/>
      <c r="I4" s="824"/>
      <c r="J4" s="824"/>
      <c r="K4" s="824"/>
      <c r="L4" s="824"/>
      <c r="M4" s="824"/>
      <c r="N4" s="824"/>
      <c r="O4" s="824"/>
      <c r="P4" s="824"/>
      <c r="Q4" s="824"/>
      <c r="R4" s="824"/>
    </row>
    <row r="5" spans="1:34">
      <c r="A5" s="909"/>
      <c r="B5" s="824"/>
      <c r="C5" s="824"/>
      <c r="D5" s="824"/>
      <c r="E5" s="824"/>
      <c r="F5" s="824"/>
      <c r="G5" s="824"/>
      <c r="H5" s="824"/>
      <c r="I5" s="824"/>
      <c r="J5" s="824"/>
      <c r="K5" s="824"/>
      <c r="L5" s="824"/>
      <c r="M5" s="824"/>
      <c r="N5" s="824"/>
      <c r="O5" s="824"/>
      <c r="P5" s="824"/>
      <c r="Q5" s="824"/>
      <c r="R5" s="824"/>
    </row>
    <row r="6" spans="1:34">
      <c r="A6" s="909"/>
      <c r="B6" s="824"/>
      <c r="C6" s="824"/>
      <c r="D6" s="824"/>
      <c r="E6" s="824"/>
      <c r="F6" s="824"/>
      <c r="G6" s="824"/>
      <c r="H6" s="824"/>
      <c r="I6" s="824"/>
      <c r="J6" s="824"/>
      <c r="K6" s="824"/>
      <c r="L6" s="824"/>
      <c r="M6" s="824"/>
      <c r="N6" s="824"/>
      <c r="O6" s="824"/>
      <c r="P6" s="824"/>
      <c r="Q6" s="824"/>
      <c r="R6" s="824"/>
    </row>
    <row r="7" spans="1:34">
      <c r="A7" s="909"/>
      <c r="B7" s="824"/>
      <c r="C7" s="824"/>
      <c r="D7" s="824"/>
      <c r="E7" s="824"/>
      <c r="F7" s="824"/>
      <c r="G7" s="824"/>
      <c r="H7" s="824"/>
      <c r="I7" s="824"/>
      <c r="J7" s="824"/>
      <c r="K7" s="824"/>
      <c r="L7" s="824"/>
      <c r="M7" s="824"/>
      <c r="N7" s="824"/>
      <c r="O7" s="824"/>
      <c r="P7" s="824"/>
      <c r="Q7" s="824"/>
      <c r="R7" s="824"/>
    </row>
    <row r="8" spans="1:34" ht="15" customHeight="1">
      <c r="A8" s="909"/>
      <c r="B8" s="824"/>
      <c r="C8" s="298" t="s">
        <v>271</v>
      </c>
      <c r="D8" s="299" t="s">
        <v>272</v>
      </c>
      <c r="E8" s="300"/>
      <c r="F8" s="300"/>
      <c r="G8" s="300"/>
      <c r="H8" s="300"/>
      <c r="I8" s="300"/>
      <c r="J8" s="300"/>
      <c r="K8" s="300"/>
      <c r="L8" s="821" t="s">
        <v>278</v>
      </c>
      <c r="M8" s="821"/>
      <c r="N8" s="821" t="s">
        <v>279</v>
      </c>
      <c r="O8" s="821"/>
      <c r="P8" s="300"/>
      <c r="Q8" s="300"/>
      <c r="R8" s="300"/>
    </row>
    <row r="9" spans="1:34" ht="14.25" customHeight="1">
      <c r="A9" s="824"/>
      <c r="B9" s="824"/>
      <c r="C9" s="298" t="s">
        <v>273</v>
      </c>
      <c r="D9" s="910" t="s">
        <v>274</v>
      </c>
      <c r="E9" s="824"/>
      <c r="F9" s="824"/>
      <c r="G9" s="824"/>
      <c r="H9" s="824"/>
      <c r="I9" s="824"/>
      <c r="J9" s="824"/>
      <c r="K9" s="824"/>
      <c r="L9" s="824"/>
      <c r="M9" s="824"/>
      <c r="N9" s="824"/>
      <c r="O9" s="824"/>
      <c r="P9" s="824"/>
      <c r="Q9" s="824"/>
      <c r="R9" s="824"/>
    </row>
    <row r="10" spans="1:34" ht="14.25">
      <c r="A10" s="824"/>
      <c r="B10" s="824"/>
      <c r="C10" s="298" t="s">
        <v>275</v>
      </c>
      <c r="D10" s="288" t="s">
        <v>276</v>
      </c>
      <c r="E10" s="912">
        <v>44122</v>
      </c>
      <c r="F10" s="824"/>
      <c r="G10" s="291"/>
      <c r="H10" s="291"/>
      <c r="I10" s="290"/>
      <c r="J10" s="170"/>
      <c r="K10" s="170"/>
    </row>
    <row r="11" spans="1:34" ht="14.25">
      <c r="A11" s="911"/>
      <c r="B11" s="911"/>
      <c r="C11" s="298" t="s">
        <v>275</v>
      </c>
      <c r="D11" s="288" t="s">
        <v>277</v>
      </c>
      <c r="E11" s="913"/>
      <c r="F11" s="911"/>
      <c r="G11" s="287"/>
      <c r="H11" s="292"/>
      <c r="I11" s="293"/>
      <c r="J11" s="292"/>
      <c r="K11" s="292"/>
      <c r="L11" s="301"/>
      <c r="M11" s="301"/>
      <c r="N11" s="301"/>
      <c r="O11" s="301"/>
      <c r="P11" s="301"/>
      <c r="Q11" s="301"/>
      <c r="R11" s="301"/>
    </row>
    <row r="12" spans="1:34">
      <c r="A12" s="170"/>
      <c r="B12" s="170"/>
      <c r="C12" s="294"/>
      <c r="D12" s="295"/>
      <c r="E12" s="296"/>
      <c r="F12" s="297"/>
      <c r="G12" s="297"/>
      <c r="H12" s="170"/>
      <c r="I12" s="197"/>
      <c r="J12" s="170"/>
      <c r="K12" s="170"/>
    </row>
    <row r="14" spans="1:34" ht="18.75">
      <c r="A14" s="822">
        <f>Rekapitulace!B12</f>
        <v>0</v>
      </c>
      <c r="B14" s="822"/>
      <c r="C14" s="822"/>
      <c r="D14" s="822"/>
      <c r="E14" s="822"/>
      <c r="F14" s="822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2"/>
      <c r="R14" s="822"/>
    </row>
    <row r="15" spans="1:34">
      <c r="A15" s="891" t="s">
        <v>18</v>
      </c>
      <c r="B15" s="891"/>
      <c r="C15" s="891"/>
      <c r="D15" s="891"/>
      <c r="E15" s="891"/>
      <c r="F15" s="891"/>
      <c r="G15" s="891"/>
      <c r="H15" s="891"/>
      <c r="I15" s="891"/>
      <c r="J15" s="859" t="s">
        <v>15</v>
      </c>
      <c r="K15" s="856"/>
      <c r="L15" s="890"/>
      <c r="M15" s="892" t="s">
        <v>16</v>
      </c>
      <c r="N15" s="893"/>
      <c r="O15" s="894"/>
      <c r="P15" s="856" t="s">
        <v>17</v>
      </c>
      <c r="Q15" s="856"/>
      <c r="R15" s="856"/>
      <c r="S15" s="31"/>
    </row>
    <row r="16" spans="1:34" ht="13.5" thickBot="1">
      <c r="A16" s="25"/>
      <c r="B16" s="25"/>
      <c r="C16" s="25"/>
      <c r="D16" s="25"/>
      <c r="E16" s="25"/>
      <c r="F16" s="25"/>
      <c r="G16" s="25"/>
      <c r="H16" s="26"/>
      <c r="I16" s="26"/>
      <c r="J16" s="27"/>
      <c r="K16" s="27"/>
      <c r="L16" s="189"/>
      <c r="M16" s="190"/>
      <c r="N16" s="190"/>
      <c r="O16" s="191"/>
      <c r="P16" s="27"/>
      <c r="Q16" s="27"/>
      <c r="R16" s="27"/>
      <c r="S16" s="32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  <row r="17" spans="1:34" ht="15">
      <c r="A17" s="888" t="s">
        <v>183</v>
      </c>
      <c r="B17" s="889"/>
      <c r="C17" s="889"/>
      <c r="D17" s="889"/>
      <c r="E17" s="618"/>
      <c r="F17" s="618"/>
      <c r="G17" s="618"/>
      <c r="H17" s="886">
        <f>SUM(I18:I33)</f>
        <v>1225178.7804866112</v>
      </c>
      <c r="I17" s="887"/>
      <c r="J17" s="512"/>
      <c r="K17" s="874">
        <f>SUM(L18:L34)</f>
        <v>0</v>
      </c>
      <c r="L17" s="875"/>
      <c r="M17" s="476"/>
      <c r="N17" s="876">
        <f>SUM(O18:O34)</f>
        <v>0</v>
      </c>
      <c r="O17" s="877"/>
      <c r="P17" s="475"/>
      <c r="Q17" s="874">
        <f>SUM(R18:R34)</f>
        <v>1225178.7804866112</v>
      </c>
      <c r="R17" s="875"/>
      <c r="S17" s="434"/>
      <c r="T17" s="766">
        <f>SUM(T18:T34)</f>
        <v>1225178.7804866112</v>
      </c>
    </row>
    <row r="18" spans="1:34">
      <c r="A18" s="636" t="s">
        <v>249</v>
      </c>
      <c r="B18" s="637"/>
      <c r="C18" s="637"/>
      <c r="D18" s="637"/>
      <c r="E18" s="638"/>
      <c r="F18" s="639"/>
      <c r="G18" s="640"/>
      <c r="H18" s="639"/>
      <c r="I18" s="641">
        <f>G60</f>
        <v>154803.5577</v>
      </c>
      <c r="J18" s="642"/>
      <c r="K18" s="643"/>
      <c r="L18" s="617">
        <f>J60</f>
        <v>0</v>
      </c>
      <c r="M18" s="644"/>
      <c r="N18" s="645"/>
      <c r="O18" s="616">
        <f>M60</f>
        <v>0</v>
      </c>
      <c r="P18" s="646"/>
      <c r="Q18" s="643"/>
      <c r="R18" s="617">
        <f>P60</f>
        <v>154803.5577</v>
      </c>
      <c r="S18" s="346"/>
      <c r="T18" s="647">
        <f t="shared" ref="T18:T33" si="0">L18+O18+R18</f>
        <v>154803.5577</v>
      </c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</row>
    <row r="19" spans="1:34" ht="14.25" customHeight="1">
      <c r="A19" s="507" t="str">
        <f>A62</f>
        <v>2) Spínače, zásuvky a kompletační materiál</v>
      </c>
      <c r="B19" s="453"/>
      <c r="C19" s="453"/>
      <c r="D19" s="453"/>
      <c r="E19" s="454"/>
      <c r="F19" s="455"/>
      <c r="G19" s="615"/>
      <c r="H19" s="615"/>
      <c r="I19" s="508">
        <f>G102</f>
        <v>234606.75320000001</v>
      </c>
      <c r="J19" s="642"/>
      <c r="K19" s="643"/>
      <c r="L19" s="617">
        <f>J102</f>
        <v>0</v>
      </c>
      <c r="M19" s="644"/>
      <c r="N19" s="645"/>
      <c r="O19" s="616">
        <f>M102</f>
        <v>0</v>
      </c>
      <c r="P19" s="646"/>
      <c r="Q19" s="643"/>
      <c r="R19" s="617">
        <f>P102</f>
        <v>234606.75320000001</v>
      </c>
      <c r="S19" s="346"/>
      <c r="T19" s="647">
        <f t="shared" si="0"/>
        <v>234606.75320000001</v>
      </c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</row>
    <row r="20" spans="1:34" ht="12" customHeight="1">
      <c r="A20" s="507" t="str">
        <f>A104</f>
        <v>3) Kabely,vodiče, ostatní úložný materiál</v>
      </c>
      <c r="B20" s="453"/>
      <c r="C20" s="453"/>
      <c r="D20" s="453"/>
      <c r="E20" s="509"/>
      <c r="F20" s="455"/>
      <c r="G20" s="615"/>
      <c r="H20" s="615"/>
      <c r="I20" s="508">
        <f>G135</f>
        <v>412553.74560000002</v>
      </c>
      <c r="J20" s="642"/>
      <c r="K20" s="643"/>
      <c r="L20" s="617">
        <f>J135</f>
        <v>0</v>
      </c>
      <c r="M20" s="644"/>
      <c r="N20" s="645"/>
      <c r="O20" s="616">
        <f>M135</f>
        <v>0</v>
      </c>
      <c r="P20" s="646"/>
      <c r="Q20" s="643"/>
      <c r="R20" s="617">
        <f>P135</f>
        <v>412553.74560000002</v>
      </c>
      <c r="S20" s="346"/>
      <c r="T20" s="647">
        <f t="shared" si="0"/>
        <v>412553.74560000002</v>
      </c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</row>
    <row r="21" spans="1:34" s="10" customFormat="1" ht="15.75" customHeight="1">
      <c r="A21" s="507" t="str">
        <f>A137</f>
        <v>4) Rozvaděč měření RE požární odolnost EIS 30DP1</v>
      </c>
      <c r="B21" s="453"/>
      <c r="C21" s="453"/>
      <c r="D21" s="453"/>
      <c r="E21" s="454"/>
      <c r="F21" s="455"/>
      <c r="G21" s="615"/>
      <c r="H21" s="615"/>
      <c r="I21" s="508">
        <f>G150</f>
        <v>61412.628300000004</v>
      </c>
      <c r="J21" s="642"/>
      <c r="K21" s="643"/>
      <c r="L21" s="617">
        <f>J150</f>
        <v>0</v>
      </c>
      <c r="M21" s="644"/>
      <c r="N21" s="645"/>
      <c r="O21" s="616">
        <f>M150</f>
        <v>0</v>
      </c>
      <c r="P21" s="646"/>
      <c r="Q21" s="643"/>
      <c r="R21" s="617">
        <f>P150</f>
        <v>61412.628300000004</v>
      </c>
      <c r="S21" s="346"/>
      <c r="T21" s="647">
        <f t="shared" si="0"/>
        <v>61412.628300000004</v>
      </c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</row>
    <row r="22" spans="1:34" s="10" customFormat="1" ht="15.75" customHeight="1">
      <c r="A22" s="507" t="str">
        <f>A152</f>
        <v>5) Rozvaděč RSP požární odolnost EIS 30DP1</v>
      </c>
      <c r="B22" s="453"/>
      <c r="C22" s="453"/>
      <c r="D22" s="453"/>
      <c r="E22" s="454"/>
      <c r="F22" s="455"/>
      <c r="G22" s="615"/>
      <c r="H22" s="615"/>
      <c r="I22" s="508">
        <f>G176</f>
        <v>24106.118600000002</v>
      </c>
      <c r="J22" s="642"/>
      <c r="K22" s="643"/>
      <c r="L22" s="617">
        <f>J176</f>
        <v>0</v>
      </c>
      <c r="M22" s="644"/>
      <c r="N22" s="645"/>
      <c r="O22" s="616">
        <f>M176</f>
        <v>0</v>
      </c>
      <c r="P22" s="646"/>
      <c r="Q22" s="643"/>
      <c r="R22" s="617">
        <f>P176</f>
        <v>24106.118600000002</v>
      </c>
      <c r="S22" s="346"/>
      <c r="T22" s="647">
        <f>L22+O22+R22</f>
        <v>24106.118600000002</v>
      </c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</row>
    <row r="23" spans="1:34" ht="12.75" customHeight="1">
      <c r="A23" s="507" t="str">
        <f>A178</f>
        <v>6) Rozvaděč hlavní RS1</v>
      </c>
      <c r="B23" s="453"/>
      <c r="C23" s="453"/>
      <c r="D23" s="453"/>
      <c r="E23" s="454"/>
      <c r="F23" s="455"/>
      <c r="G23" s="615"/>
      <c r="H23" s="615"/>
      <c r="I23" s="508">
        <f>G200</f>
        <v>25576.297299999998</v>
      </c>
      <c r="J23" s="642"/>
      <c r="K23" s="643"/>
      <c r="L23" s="617">
        <f>J200</f>
        <v>0</v>
      </c>
      <c r="M23" s="644"/>
      <c r="N23" s="645"/>
      <c r="O23" s="616">
        <f>M200</f>
        <v>0</v>
      </c>
      <c r="P23" s="646"/>
      <c r="Q23" s="643"/>
      <c r="R23" s="617">
        <f>P200</f>
        <v>25576.297299999998</v>
      </c>
      <c r="S23" s="346"/>
      <c r="T23" s="647">
        <f t="shared" si="0"/>
        <v>25576.297299999998</v>
      </c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</row>
    <row r="24" spans="1:34" s="2" customFormat="1" ht="12.75" customHeight="1">
      <c r="A24" s="507" t="str">
        <f>A202</f>
        <v>7) Rozvaděče podružné RB</v>
      </c>
      <c r="B24" s="453"/>
      <c r="C24" s="453"/>
      <c r="D24" s="453"/>
      <c r="E24" s="454"/>
      <c r="F24" s="455"/>
      <c r="G24" s="615"/>
      <c r="H24" s="615"/>
      <c r="I24" s="508">
        <f>G224</f>
        <v>128958.94700000001</v>
      </c>
      <c r="J24" s="642"/>
      <c r="K24" s="643"/>
      <c r="L24" s="617">
        <f>K224</f>
        <v>0</v>
      </c>
      <c r="M24" s="644"/>
      <c r="N24" s="645"/>
      <c r="O24" s="616">
        <f>N224</f>
        <v>0</v>
      </c>
      <c r="P24" s="646"/>
      <c r="Q24" s="643"/>
      <c r="R24" s="617">
        <f>Q224</f>
        <v>128958.94700000001</v>
      </c>
      <c r="S24" s="346"/>
      <c r="T24" s="647">
        <f t="shared" si="0"/>
        <v>128958.94700000001</v>
      </c>
      <c r="V24" s="501"/>
    </row>
    <row r="25" spans="1:34" s="2" customFormat="1" ht="12.75" customHeight="1">
      <c r="A25" s="507" t="str">
        <f>A226</f>
        <v>8) Ukončení vodičů v rozvaděčích</v>
      </c>
      <c r="B25" s="453"/>
      <c r="C25" s="453"/>
      <c r="D25" s="453"/>
      <c r="E25" s="454"/>
      <c r="F25" s="455"/>
      <c r="G25" s="615"/>
      <c r="H25" s="615"/>
      <c r="I25" s="508">
        <f>G248</f>
        <v>15356</v>
      </c>
      <c r="J25" s="642"/>
      <c r="K25" s="643"/>
      <c r="L25" s="617">
        <f>J248</f>
        <v>0</v>
      </c>
      <c r="M25" s="644"/>
      <c r="N25" s="645"/>
      <c r="O25" s="616">
        <f>M248</f>
        <v>0</v>
      </c>
      <c r="P25" s="646"/>
      <c r="Q25" s="643"/>
      <c r="R25" s="617">
        <f>P248</f>
        <v>15356</v>
      </c>
      <c r="S25" s="346"/>
      <c r="T25" s="647">
        <f t="shared" si="0"/>
        <v>15356</v>
      </c>
      <c r="V25" s="501"/>
    </row>
    <row r="26" spans="1:34" s="2" customFormat="1" ht="12.75" customHeight="1">
      <c r="A26" s="507" t="str">
        <f>A250</f>
        <v>9) Zednické výpomoci ( drážky, průrazy, niky pro rozvaděče a krabice )</v>
      </c>
      <c r="B26" s="453"/>
      <c r="C26" s="453"/>
      <c r="D26" s="453"/>
      <c r="E26" s="454"/>
      <c r="F26" s="455"/>
      <c r="G26" s="615"/>
      <c r="H26" s="615"/>
      <c r="I26" s="508">
        <f>G257</f>
        <v>89080</v>
      </c>
      <c r="J26" s="642"/>
      <c r="K26" s="643"/>
      <c r="L26" s="617">
        <f>J257</f>
        <v>0</v>
      </c>
      <c r="M26" s="644"/>
      <c r="N26" s="645"/>
      <c r="O26" s="616">
        <f>M257</f>
        <v>0</v>
      </c>
      <c r="P26" s="646"/>
      <c r="Q26" s="643"/>
      <c r="R26" s="617">
        <f>P257</f>
        <v>89080</v>
      </c>
      <c r="S26" s="346"/>
      <c r="T26" s="647">
        <f t="shared" si="0"/>
        <v>89080</v>
      </c>
      <c r="V26" s="501"/>
    </row>
    <row r="27" spans="1:34" s="2" customFormat="1" ht="12.75" customHeight="1">
      <c r="A27" s="507" t="s">
        <v>370</v>
      </c>
      <c r="B27" s="453"/>
      <c r="C27" s="569"/>
      <c r="D27" s="570"/>
      <c r="E27" s="509" t="s">
        <v>371</v>
      </c>
      <c r="F27" s="669">
        <v>16</v>
      </c>
      <c r="G27" s="626">
        <v>310</v>
      </c>
      <c r="H27" s="626"/>
      <c r="I27" s="508">
        <f>F27*G27</f>
        <v>4960</v>
      </c>
      <c r="J27" s="642"/>
      <c r="K27" s="643"/>
      <c r="L27" s="628">
        <v>0</v>
      </c>
      <c r="M27" s="644"/>
      <c r="N27" s="645"/>
      <c r="O27" s="627">
        <v>0</v>
      </c>
      <c r="P27" s="646"/>
      <c r="Q27" s="643"/>
      <c r="R27" s="628">
        <f>SUM(I27-L27-O27)</f>
        <v>4960</v>
      </c>
      <c r="S27" s="346"/>
      <c r="T27" s="647">
        <f t="shared" ref="T27" si="1">L27+O27+R27</f>
        <v>4960</v>
      </c>
      <c r="V27" s="501"/>
    </row>
    <row r="28" spans="1:34" s="2" customFormat="1" ht="12.75" customHeight="1">
      <c r="A28" s="507" t="s">
        <v>372</v>
      </c>
      <c r="B28" s="453"/>
      <c r="C28" s="569"/>
      <c r="D28" s="570"/>
      <c r="E28" s="665">
        <v>1.6E-2</v>
      </c>
      <c r="F28" s="626">
        <f>G59+G101+G134</f>
        <v>464449.05650000001</v>
      </c>
      <c r="G28" s="615"/>
      <c r="H28" s="615">
        <f>E28*F28</f>
        <v>7431.1849040000006</v>
      </c>
      <c r="I28" s="508">
        <f>E28*F28</f>
        <v>7431.1849040000006</v>
      </c>
      <c r="J28" s="642"/>
      <c r="K28" s="643"/>
      <c r="L28" s="617">
        <v>0</v>
      </c>
      <c r="M28" s="644"/>
      <c r="N28" s="645"/>
      <c r="O28" s="616">
        <v>0</v>
      </c>
      <c r="P28" s="646"/>
      <c r="Q28" s="643"/>
      <c r="R28" s="617">
        <f>SUM(I28-L28-O28)</f>
        <v>7431.1849040000006</v>
      </c>
      <c r="S28" s="346"/>
      <c r="T28" s="647">
        <f t="shared" si="0"/>
        <v>7431.1849040000006</v>
      </c>
      <c r="V28" s="226"/>
    </row>
    <row r="29" spans="1:34" s="2" customFormat="1" ht="12.75" customHeight="1">
      <c r="A29" s="507" t="s">
        <v>373</v>
      </c>
      <c r="B29" s="453"/>
      <c r="C29" s="569"/>
      <c r="D29" s="570"/>
      <c r="E29" s="665">
        <v>1.6E-2</v>
      </c>
      <c r="F29" s="626">
        <f>G150+G176+G200+G224</f>
        <v>240053.99120000002</v>
      </c>
      <c r="G29" s="615"/>
      <c r="H29" s="615">
        <f>E29*F29</f>
        <v>3840.8638592000002</v>
      </c>
      <c r="I29" s="508">
        <f>E29*F29</f>
        <v>3840.8638592000002</v>
      </c>
      <c r="J29" s="642"/>
      <c r="K29" s="643"/>
      <c r="L29" s="617">
        <v>0</v>
      </c>
      <c r="M29" s="644"/>
      <c r="N29" s="645"/>
      <c r="O29" s="616">
        <v>0</v>
      </c>
      <c r="P29" s="646"/>
      <c r="Q29" s="643"/>
      <c r="R29" s="617">
        <f t="shared" ref="R29:R33" si="2">SUM(I29-L29-O29)</f>
        <v>3840.8638592000002</v>
      </c>
      <c r="S29" s="346"/>
      <c r="T29" s="647">
        <f t="shared" si="0"/>
        <v>3840.8638592000002</v>
      </c>
      <c r="V29" s="226"/>
    </row>
    <row r="30" spans="1:34" s="2" customFormat="1" ht="12.75" customHeight="1">
      <c r="A30" s="571" t="s">
        <v>374</v>
      </c>
      <c r="B30" s="453"/>
      <c r="C30" s="572"/>
      <c r="D30" s="648"/>
      <c r="E30" s="665">
        <v>0.03</v>
      </c>
      <c r="F30" s="626">
        <f>I59+I101+I134+G248+G257</f>
        <v>441951</v>
      </c>
      <c r="G30" s="626"/>
      <c r="H30" s="626">
        <f>E30*F30</f>
        <v>13258.529999999999</v>
      </c>
      <c r="I30" s="508">
        <f>E30*F30</f>
        <v>13258.529999999999</v>
      </c>
      <c r="J30" s="642"/>
      <c r="K30" s="643"/>
      <c r="L30" s="649">
        <v>0</v>
      </c>
      <c r="M30" s="644"/>
      <c r="N30" s="645"/>
      <c r="O30" s="650">
        <v>0</v>
      </c>
      <c r="P30" s="646"/>
      <c r="Q30" s="643"/>
      <c r="R30" s="617">
        <f t="shared" si="2"/>
        <v>13258.529999999999</v>
      </c>
      <c r="S30" s="346"/>
      <c r="T30" s="647">
        <f t="shared" si="0"/>
        <v>13258.529999999999</v>
      </c>
      <c r="V30" s="597"/>
    </row>
    <row r="31" spans="1:34" s="2" customFormat="1">
      <c r="A31" s="571" t="s">
        <v>375</v>
      </c>
      <c r="B31" s="453"/>
      <c r="C31" s="572"/>
      <c r="D31" s="573"/>
      <c r="E31" s="509" t="s">
        <v>371</v>
      </c>
      <c r="F31" s="669">
        <v>24</v>
      </c>
      <c r="G31" s="626">
        <v>310</v>
      </c>
      <c r="H31" s="626"/>
      <c r="I31" s="508">
        <f>F31*G31</f>
        <v>7440</v>
      </c>
      <c r="J31" s="642"/>
      <c r="K31" s="643"/>
      <c r="L31" s="617">
        <v>0</v>
      </c>
      <c r="M31" s="644"/>
      <c r="N31" s="645"/>
      <c r="O31" s="616">
        <v>0</v>
      </c>
      <c r="P31" s="646"/>
      <c r="Q31" s="643"/>
      <c r="R31" s="617">
        <f t="shared" si="2"/>
        <v>7440</v>
      </c>
      <c r="S31" s="346"/>
      <c r="T31" s="647">
        <f t="shared" si="0"/>
        <v>7440</v>
      </c>
      <c r="V31" s="226"/>
    </row>
    <row r="32" spans="1:34" s="2" customFormat="1">
      <c r="A32" s="571" t="s">
        <v>376</v>
      </c>
      <c r="B32" s="453"/>
      <c r="C32" s="572"/>
      <c r="D32" s="651"/>
      <c r="E32" s="509" t="s">
        <v>371</v>
      </c>
      <c r="F32" s="669">
        <v>50</v>
      </c>
      <c r="G32" s="626">
        <v>450</v>
      </c>
      <c r="H32" s="626"/>
      <c r="I32" s="508">
        <f>F32*G32</f>
        <v>22500</v>
      </c>
      <c r="J32" s="642"/>
      <c r="K32" s="643"/>
      <c r="L32" s="649">
        <v>0</v>
      </c>
      <c r="M32" s="644"/>
      <c r="N32" s="645"/>
      <c r="O32" s="650">
        <v>0</v>
      </c>
      <c r="P32" s="646"/>
      <c r="Q32" s="643"/>
      <c r="R32" s="617">
        <f t="shared" si="2"/>
        <v>22500</v>
      </c>
      <c r="S32" s="346"/>
      <c r="T32" s="647">
        <f t="shared" si="0"/>
        <v>22500</v>
      </c>
      <c r="V32" s="597"/>
    </row>
    <row r="33" spans="1:22" s="2" customFormat="1">
      <c r="A33" s="571" t="s">
        <v>377</v>
      </c>
      <c r="B33" s="453"/>
      <c r="C33" s="652"/>
      <c r="D33" s="573"/>
      <c r="E33" s="665">
        <v>1.6E-2</v>
      </c>
      <c r="F33" s="626">
        <f>G154+G180+G204+G228</f>
        <v>0</v>
      </c>
      <c r="G33" s="626"/>
      <c r="H33" s="626">
        <f>SUM(I18:I32)</f>
        <v>1205884.6264632</v>
      </c>
      <c r="I33" s="508">
        <f>E33*H33</f>
        <v>19294.1540234112</v>
      </c>
      <c r="J33" s="642"/>
      <c r="K33" s="643"/>
      <c r="L33" s="617">
        <v>0</v>
      </c>
      <c r="M33" s="644"/>
      <c r="N33" s="645"/>
      <c r="O33" s="616">
        <v>0</v>
      </c>
      <c r="P33" s="646"/>
      <c r="Q33" s="643"/>
      <c r="R33" s="617">
        <f t="shared" si="2"/>
        <v>19294.1540234112</v>
      </c>
      <c r="S33" s="346"/>
      <c r="T33" s="647">
        <f t="shared" si="0"/>
        <v>19294.1540234112</v>
      </c>
      <c r="V33" s="226"/>
    </row>
    <row r="34" spans="1:22" s="2" customFormat="1" ht="13.5" thickBot="1">
      <c r="A34" s="653"/>
      <c r="B34" s="510"/>
      <c r="C34" s="654"/>
      <c r="D34" s="655"/>
      <c r="E34" s="666"/>
      <c r="F34" s="667"/>
      <c r="G34" s="668"/>
      <c r="H34" s="668"/>
      <c r="I34" s="511"/>
      <c r="J34" s="514"/>
      <c r="K34" s="656"/>
      <c r="L34" s="516"/>
      <c r="M34" s="644"/>
      <c r="N34" s="645"/>
      <c r="O34" s="650"/>
      <c r="P34" s="515"/>
      <c r="Q34" s="656"/>
      <c r="R34" s="517"/>
      <c r="S34" s="346"/>
      <c r="T34" s="647"/>
      <c r="V34" s="501"/>
    </row>
    <row r="35" spans="1:22" s="2" customFormat="1" ht="12.75" customHeight="1">
      <c r="A35" s="169"/>
      <c r="B35" s="311"/>
      <c r="C35" s="312"/>
      <c r="D35" s="313"/>
      <c r="E35" s="314"/>
      <c r="F35" s="169"/>
      <c r="G35" s="226"/>
      <c r="H35" s="315"/>
      <c r="I35" s="226"/>
      <c r="J35" s="327"/>
      <c r="K35" s="327"/>
      <c r="L35" s="226"/>
      <c r="M35" s="328"/>
      <c r="N35" s="328"/>
      <c r="O35" s="226"/>
      <c r="P35" s="327"/>
      <c r="Q35" s="327"/>
      <c r="R35" s="226"/>
      <c r="T35" s="17"/>
      <c r="V35" s="501"/>
    </row>
    <row r="36" spans="1:22" s="2" customFormat="1">
      <c r="A36" s="169"/>
      <c r="B36" s="311"/>
      <c r="C36" s="312"/>
      <c r="D36" s="313"/>
      <c r="E36" s="314"/>
      <c r="F36" s="169"/>
      <c r="G36" s="226"/>
      <c r="H36" s="315"/>
      <c r="I36" s="226"/>
      <c r="J36" s="327"/>
      <c r="K36" s="327"/>
      <c r="L36" s="226"/>
      <c r="M36" s="328"/>
      <c r="N36" s="328"/>
      <c r="O36" s="226"/>
      <c r="P36" s="327"/>
      <c r="Q36" s="327"/>
      <c r="R36" s="226"/>
      <c r="T36" s="17"/>
      <c r="V36" s="501"/>
    </row>
    <row r="37" spans="1:22" s="2" customFormat="1">
      <c r="A37" s="169"/>
      <c r="B37" s="311"/>
      <c r="C37" s="312"/>
      <c r="D37" s="313"/>
      <c r="E37" s="314"/>
      <c r="F37" s="169"/>
      <c r="G37" s="226"/>
      <c r="H37" s="315"/>
      <c r="I37" s="226"/>
      <c r="J37" s="327"/>
      <c r="K37" s="327"/>
      <c r="L37" s="226"/>
      <c r="M37" s="328"/>
      <c r="N37" s="328"/>
      <c r="O37" s="226"/>
      <c r="P37" s="327"/>
      <c r="Q37" s="327"/>
      <c r="R37" s="226"/>
      <c r="T37" s="17"/>
      <c r="V37" s="501"/>
    </row>
    <row r="38" spans="1:22" s="2" customFormat="1">
      <c r="A38" s="169"/>
      <c r="B38" s="311"/>
      <c r="C38" s="312"/>
      <c r="D38" s="313"/>
      <c r="E38" s="314"/>
      <c r="F38" s="169"/>
      <c r="G38" s="226"/>
      <c r="H38" s="315"/>
      <c r="I38" s="226"/>
      <c r="J38" s="327"/>
      <c r="K38" s="327"/>
      <c r="L38" s="226"/>
      <c r="M38" s="328"/>
      <c r="N38" s="328"/>
      <c r="O38" s="226"/>
      <c r="P38" s="327"/>
      <c r="Q38" s="327"/>
      <c r="R38" s="226"/>
      <c r="T38" s="17"/>
      <c r="V38" s="501"/>
    </row>
    <row r="39" spans="1:22" s="2" customFormat="1">
      <c r="A39" s="169"/>
      <c r="B39" s="311"/>
      <c r="C39" s="312"/>
      <c r="D39" s="313"/>
      <c r="E39" s="314"/>
      <c r="F39" s="169"/>
      <c r="G39" s="226"/>
      <c r="H39" s="315"/>
      <c r="I39" s="226"/>
      <c r="J39" s="327"/>
      <c r="K39" s="327"/>
      <c r="L39" s="226"/>
      <c r="M39" s="328"/>
      <c r="N39" s="328"/>
      <c r="O39" s="226"/>
      <c r="P39" s="327"/>
      <c r="Q39" s="327"/>
      <c r="R39" s="226"/>
      <c r="T39" s="17"/>
      <c r="V39" s="501"/>
    </row>
    <row r="40" spans="1:22" s="2" customFormat="1">
      <c r="A40" s="169"/>
      <c r="B40" s="311"/>
      <c r="C40" s="312"/>
      <c r="D40" s="313"/>
      <c r="E40" s="314"/>
      <c r="F40" s="169"/>
      <c r="G40" s="226"/>
      <c r="H40" s="315"/>
      <c r="I40" s="226"/>
      <c r="J40" s="327"/>
      <c r="K40" s="327"/>
      <c r="L40" s="226"/>
      <c r="M40" s="328"/>
      <c r="N40" s="328"/>
      <c r="O40" s="226"/>
      <c r="P40" s="327"/>
      <c r="Q40" s="327"/>
      <c r="R40" s="226"/>
      <c r="T40" s="17"/>
      <c r="V40" s="501"/>
    </row>
    <row r="41" spans="1:22" s="2" customFormat="1" ht="12.75" customHeight="1">
      <c r="A41" s="169"/>
      <c r="B41" s="311"/>
      <c r="C41" s="312"/>
      <c r="D41" s="313"/>
      <c r="E41" s="314"/>
      <c r="F41" s="169"/>
      <c r="G41" s="226"/>
      <c r="H41" s="315"/>
      <c r="I41" s="226"/>
      <c r="J41" s="327"/>
      <c r="K41" s="327"/>
      <c r="L41" s="226"/>
      <c r="M41" s="328"/>
      <c r="N41" s="328"/>
      <c r="O41" s="226"/>
      <c r="P41" s="327"/>
      <c r="Q41" s="327"/>
      <c r="R41" s="226"/>
      <c r="T41" s="17"/>
      <c r="V41" s="501"/>
    </row>
    <row r="42" spans="1:22" s="2" customFormat="1" ht="12.75" customHeight="1" thickBot="1">
      <c r="A42" s="415" t="s">
        <v>184</v>
      </c>
      <c r="B42" s="416"/>
      <c r="C42" s="436"/>
      <c r="D42" s="436"/>
      <c r="E42" s="431"/>
      <c r="F42" s="389"/>
      <c r="G42" s="389"/>
      <c r="H42" s="389"/>
      <c r="I42" s="389"/>
      <c r="J42" s="389"/>
      <c r="K42" s="389"/>
      <c r="L42" s="389"/>
      <c r="M42" s="432"/>
      <c r="N42" s="432"/>
      <c r="O42" s="432"/>
      <c r="P42" s="389"/>
      <c r="Q42" s="389"/>
      <c r="R42" s="389"/>
      <c r="S42" s="346"/>
      <c r="T42" s="347"/>
      <c r="V42" s="501"/>
    </row>
    <row r="43" spans="1:22" s="2" customFormat="1" ht="12.75" customHeight="1" thickBot="1">
      <c r="A43" s="433" t="s">
        <v>170</v>
      </c>
      <c r="B43" s="382" t="s">
        <v>185</v>
      </c>
      <c r="C43" s="403"/>
      <c r="D43" s="403"/>
      <c r="E43" s="404" t="s">
        <v>171</v>
      </c>
      <c r="F43" s="383" t="s">
        <v>172</v>
      </c>
      <c r="G43" s="383" t="s">
        <v>173</v>
      </c>
      <c r="H43" s="383" t="s">
        <v>174</v>
      </c>
      <c r="I43" s="384" t="s">
        <v>175</v>
      </c>
      <c r="J43" s="164" t="s">
        <v>171</v>
      </c>
      <c r="K43" s="165" t="s">
        <v>173</v>
      </c>
      <c r="L43" s="166" t="s">
        <v>175</v>
      </c>
      <c r="M43" s="252" t="s">
        <v>171</v>
      </c>
      <c r="N43" s="165" t="s">
        <v>173</v>
      </c>
      <c r="O43" s="253" t="s">
        <v>175</v>
      </c>
      <c r="P43" s="250" t="s">
        <v>171</v>
      </c>
      <c r="Q43" s="165" t="s">
        <v>173</v>
      </c>
      <c r="R43" s="166" t="s">
        <v>175</v>
      </c>
      <c r="S43" s="346"/>
      <c r="T43" s="347"/>
      <c r="V43" s="501"/>
    </row>
    <row r="44" spans="1:22" s="2" customFormat="1" ht="24" customHeight="1">
      <c r="A44" s="721" t="s">
        <v>181</v>
      </c>
      <c r="B44" s="897" t="s">
        <v>289</v>
      </c>
      <c r="C44" s="898"/>
      <c r="D44" s="899"/>
      <c r="E44" s="722">
        <v>14</v>
      </c>
      <c r="F44" s="281">
        <v>555.97</v>
      </c>
      <c r="G44" s="281">
        <f t="shared" ref="G44:G54" si="3">E44*F44</f>
        <v>7783.58</v>
      </c>
      <c r="H44" s="723">
        <v>280</v>
      </c>
      <c r="I44" s="282">
        <f t="shared" ref="I44:I54" si="4">E44*H44</f>
        <v>3920</v>
      </c>
      <c r="J44" s="46">
        <v>0</v>
      </c>
      <c r="K44" s="70">
        <f>SUM(F44*J44)</f>
        <v>0</v>
      </c>
      <c r="L44" s="249">
        <f>SUM(H44*J44)</f>
        <v>0</v>
      </c>
      <c r="M44" s="167">
        <v>0</v>
      </c>
      <c r="N44" s="192">
        <f>SUM(F44*M44)</f>
        <v>0</v>
      </c>
      <c r="O44" s="168">
        <f>SUM(H44*M44)</f>
        <v>0</v>
      </c>
      <c r="P44" s="137">
        <f>SUM(E44-J44-M44)</f>
        <v>14</v>
      </c>
      <c r="Q44" s="70">
        <f>SUM(F44*P44)</f>
        <v>7783.58</v>
      </c>
      <c r="R44" s="70">
        <f>SUM(H44*P44)</f>
        <v>3920</v>
      </c>
      <c r="S44" s="346"/>
      <c r="T44" s="347">
        <f>SUM(J44+M44)</f>
        <v>0</v>
      </c>
      <c r="V44" s="501"/>
    </row>
    <row r="45" spans="1:22" s="2" customFormat="1" ht="25.5" customHeight="1">
      <c r="A45" s="428" t="s">
        <v>186</v>
      </c>
      <c r="B45" s="871" t="s">
        <v>290</v>
      </c>
      <c r="C45" s="872"/>
      <c r="D45" s="873"/>
      <c r="E45" s="246">
        <v>29</v>
      </c>
      <c r="F45" s="247">
        <v>772.07</v>
      </c>
      <c r="G45" s="247">
        <f t="shared" si="3"/>
        <v>22390.030000000002</v>
      </c>
      <c r="H45" s="724">
        <v>280</v>
      </c>
      <c r="I45" s="248">
        <f t="shared" si="4"/>
        <v>8120</v>
      </c>
      <c r="J45" s="46">
        <v>0</v>
      </c>
      <c r="K45" s="70">
        <f t="shared" ref="K45:K54" si="5">SUM(F45*J45)</f>
        <v>0</v>
      </c>
      <c r="L45" s="249">
        <f t="shared" ref="L45:L54" si="6">SUM(H45*J45)</f>
        <v>0</v>
      </c>
      <c r="M45" s="167">
        <v>0</v>
      </c>
      <c r="N45" s="192">
        <f t="shared" ref="N45:N54" si="7">SUM(F45*M45)</f>
        <v>0</v>
      </c>
      <c r="O45" s="168">
        <f t="shared" ref="O45:O54" si="8">SUM(H45*M45)</f>
        <v>0</v>
      </c>
      <c r="P45" s="137">
        <f t="shared" ref="P45:P54" si="9">SUM(E45-J45-M45)</f>
        <v>29</v>
      </c>
      <c r="Q45" s="70">
        <f t="shared" ref="Q45:Q54" si="10">SUM(F45*P45)</f>
        <v>22390.030000000002</v>
      </c>
      <c r="R45" s="70">
        <f t="shared" ref="R45:R54" si="11">SUM(H45*P45)</f>
        <v>8120</v>
      </c>
      <c r="S45" s="346"/>
      <c r="T45" s="347">
        <f t="shared" ref="T45:T54" si="12">SUM(J45+M45)</f>
        <v>0</v>
      </c>
      <c r="V45" s="501"/>
    </row>
    <row r="46" spans="1:22" s="2" customFormat="1" ht="26.25" customHeight="1">
      <c r="A46" s="428" t="s">
        <v>187</v>
      </c>
      <c r="B46" s="871" t="s">
        <v>291</v>
      </c>
      <c r="C46" s="872"/>
      <c r="D46" s="873"/>
      <c r="E46" s="246">
        <v>18</v>
      </c>
      <c r="F46" s="247">
        <v>1342.6</v>
      </c>
      <c r="G46" s="247">
        <f t="shared" si="3"/>
        <v>24166.799999999999</v>
      </c>
      <c r="H46" s="724">
        <v>310</v>
      </c>
      <c r="I46" s="248">
        <f t="shared" si="4"/>
        <v>5580</v>
      </c>
      <c r="J46" s="46">
        <v>0</v>
      </c>
      <c r="K46" s="70">
        <f t="shared" ref="K46:K47" si="13">SUM(F46*J46)</f>
        <v>0</v>
      </c>
      <c r="L46" s="249">
        <f t="shared" ref="L46:L47" si="14">SUM(H46*J46)</f>
        <v>0</v>
      </c>
      <c r="M46" s="167">
        <v>0</v>
      </c>
      <c r="N46" s="192">
        <f t="shared" ref="N46:N47" si="15">SUM(F46*M46)</f>
        <v>0</v>
      </c>
      <c r="O46" s="168">
        <f t="shared" ref="O46:O47" si="16">SUM(H46*M46)</f>
        <v>0</v>
      </c>
      <c r="P46" s="137">
        <f t="shared" ref="P46:P47" si="17">SUM(E46-J46-M46)</f>
        <v>18</v>
      </c>
      <c r="Q46" s="70">
        <f t="shared" ref="Q46:Q47" si="18">SUM(F46*P46)</f>
        <v>24166.799999999999</v>
      </c>
      <c r="R46" s="70">
        <f t="shared" ref="R46:R47" si="19">SUM(H46*P46)</f>
        <v>5580</v>
      </c>
      <c r="S46" s="346"/>
      <c r="T46" s="347">
        <f t="shared" ref="T46:T47" si="20">SUM(J46+M46)</f>
        <v>0</v>
      </c>
      <c r="V46" s="501"/>
    </row>
    <row r="47" spans="1:22" s="2" customFormat="1" ht="27" customHeight="1">
      <c r="A47" s="376" t="s">
        <v>188</v>
      </c>
      <c r="B47" s="871" t="s">
        <v>292</v>
      </c>
      <c r="C47" s="872"/>
      <c r="D47" s="873"/>
      <c r="E47" s="283">
        <v>11</v>
      </c>
      <c r="F47" s="247">
        <v>837.76</v>
      </c>
      <c r="G47" s="247">
        <f t="shared" si="3"/>
        <v>9215.36</v>
      </c>
      <c r="H47" s="724">
        <v>310</v>
      </c>
      <c r="I47" s="248">
        <f t="shared" si="4"/>
        <v>3410</v>
      </c>
      <c r="J47" s="46">
        <v>0</v>
      </c>
      <c r="K47" s="70">
        <f t="shared" si="13"/>
        <v>0</v>
      </c>
      <c r="L47" s="249">
        <f t="shared" si="14"/>
        <v>0</v>
      </c>
      <c r="M47" s="167">
        <v>0</v>
      </c>
      <c r="N47" s="192">
        <f t="shared" si="15"/>
        <v>0</v>
      </c>
      <c r="O47" s="168">
        <f t="shared" si="16"/>
        <v>0</v>
      </c>
      <c r="P47" s="137">
        <f t="shared" si="17"/>
        <v>11</v>
      </c>
      <c r="Q47" s="70">
        <f t="shared" si="18"/>
        <v>9215.36</v>
      </c>
      <c r="R47" s="70">
        <f t="shared" si="19"/>
        <v>3410</v>
      </c>
      <c r="S47" s="346"/>
      <c r="T47" s="347">
        <f t="shared" si="20"/>
        <v>0</v>
      </c>
      <c r="V47" s="501"/>
    </row>
    <row r="48" spans="1:22" s="2" customFormat="1" ht="27.75" customHeight="1">
      <c r="A48" s="376" t="s">
        <v>189</v>
      </c>
      <c r="B48" s="871" t="s">
        <v>293</v>
      </c>
      <c r="C48" s="872"/>
      <c r="D48" s="873"/>
      <c r="E48" s="283">
        <v>20</v>
      </c>
      <c r="F48" s="247">
        <v>1099.56</v>
      </c>
      <c r="G48" s="247">
        <f t="shared" si="3"/>
        <v>21991.199999999997</v>
      </c>
      <c r="H48" s="724">
        <v>310</v>
      </c>
      <c r="I48" s="248">
        <f t="shared" si="4"/>
        <v>6200</v>
      </c>
      <c r="J48" s="46">
        <v>0</v>
      </c>
      <c r="K48" s="70">
        <f t="shared" si="5"/>
        <v>0</v>
      </c>
      <c r="L48" s="249">
        <f t="shared" si="6"/>
        <v>0</v>
      </c>
      <c r="M48" s="167">
        <v>0</v>
      </c>
      <c r="N48" s="192">
        <f t="shared" si="7"/>
        <v>0</v>
      </c>
      <c r="O48" s="168">
        <f t="shared" si="8"/>
        <v>0</v>
      </c>
      <c r="P48" s="137">
        <f t="shared" si="9"/>
        <v>20</v>
      </c>
      <c r="Q48" s="70">
        <f t="shared" si="10"/>
        <v>21991.199999999997</v>
      </c>
      <c r="R48" s="70">
        <f t="shared" si="11"/>
        <v>6200</v>
      </c>
      <c r="S48" s="346"/>
      <c r="T48" s="347">
        <f t="shared" si="12"/>
        <v>0</v>
      </c>
      <c r="V48" s="501"/>
    </row>
    <row r="49" spans="1:34" s="2" customFormat="1" ht="26.25" customHeight="1">
      <c r="A49" s="376" t="s">
        <v>190</v>
      </c>
      <c r="B49" s="871" t="s">
        <v>294</v>
      </c>
      <c r="C49" s="872"/>
      <c r="D49" s="873"/>
      <c r="E49" s="283">
        <v>3</v>
      </c>
      <c r="F49" s="247">
        <v>839.3</v>
      </c>
      <c r="G49" s="247">
        <f t="shared" si="3"/>
        <v>2517.8999999999996</v>
      </c>
      <c r="H49" s="724">
        <v>280</v>
      </c>
      <c r="I49" s="248">
        <f t="shared" si="4"/>
        <v>840</v>
      </c>
      <c r="J49" s="46">
        <v>0</v>
      </c>
      <c r="K49" s="70">
        <f t="shared" si="5"/>
        <v>0</v>
      </c>
      <c r="L49" s="249">
        <f t="shared" si="6"/>
        <v>0</v>
      </c>
      <c r="M49" s="167">
        <v>0</v>
      </c>
      <c r="N49" s="192">
        <f t="shared" si="7"/>
        <v>0</v>
      </c>
      <c r="O49" s="168">
        <f t="shared" si="8"/>
        <v>0</v>
      </c>
      <c r="P49" s="137">
        <f t="shared" si="9"/>
        <v>3</v>
      </c>
      <c r="Q49" s="70">
        <f t="shared" si="10"/>
        <v>2517.8999999999996</v>
      </c>
      <c r="R49" s="70">
        <f t="shared" si="11"/>
        <v>840</v>
      </c>
      <c r="S49" s="421"/>
      <c r="T49" s="347">
        <f t="shared" si="12"/>
        <v>0</v>
      </c>
      <c r="V49" s="501"/>
    </row>
    <row r="50" spans="1:34" s="2" customFormat="1" ht="25.5" customHeight="1">
      <c r="A50" s="376" t="s">
        <v>191</v>
      </c>
      <c r="B50" s="871" t="s">
        <v>295</v>
      </c>
      <c r="C50" s="872"/>
      <c r="D50" s="873"/>
      <c r="E50" s="246">
        <v>15</v>
      </c>
      <c r="F50" s="247">
        <v>806.4</v>
      </c>
      <c r="G50" s="247">
        <f t="shared" si="3"/>
        <v>12096</v>
      </c>
      <c r="H50" s="724">
        <v>280</v>
      </c>
      <c r="I50" s="248">
        <f t="shared" si="4"/>
        <v>4200</v>
      </c>
      <c r="J50" s="46">
        <v>0</v>
      </c>
      <c r="K50" s="70">
        <f t="shared" si="5"/>
        <v>0</v>
      </c>
      <c r="L50" s="249">
        <f t="shared" si="6"/>
        <v>0</v>
      </c>
      <c r="M50" s="167">
        <v>0</v>
      </c>
      <c r="N50" s="192">
        <f t="shared" si="7"/>
        <v>0</v>
      </c>
      <c r="O50" s="168">
        <f t="shared" si="8"/>
        <v>0</v>
      </c>
      <c r="P50" s="137">
        <f t="shared" si="9"/>
        <v>15</v>
      </c>
      <c r="Q50" s="70">
        <f t="shared" si="10"/>
        <v>12096</v>
      </c>
      <c r="R50" s="70">
        <f t="shared" si="11"/>
        <v>4200</v>
      </c>
      <c r="S50" s="346"/>
      <c r="T50" s="347">
        <f t="shared" si="12"/>
        <v>0</v>
      </c>
      <c r="U50" s="1"/>
      <c r="V50" s="501"/>
    </row>
    <row r="51" spans="1:34" s="2" customFormat="1" ht="24.75" customHeight="1">
      <c r="A51" s="428" t="s">
        <v>192</v>
      </c>
      <c r="B51" s="871" t="s">
        <v>296</v>
      </c>
      <c r="C51" s="872"/>
      <c r="D51" s="873"/>
      <c r="E51" s="246">
        <v>3</v>
      </c>
      <c r="F51" s="247">
        <v>1164.24</v>
      </c>
      <c r="G51" s="247">
        <f t="shared" si="3"/>
        <v>3492.7200000000003</v>
      </c>
      <c r="H51" s="724">
        <v>310</v>
      </c>
      <c r="I51" s="248">
        <f t="shared" si="4"/>
        <v>930</v>
      </c>
      <c r="J51" s="46">
        <v>0</v>
      </c>
      <c r="K51" s="70">
        <f t="shared" si="5"/>
        <v>0</v>
      </c>
      <c r="L51" s="249">
        <f t="shared" si="6"/>
        <v>0</v>
      </c>
      <c r="M51" s="167">
        <v>0</v>
      </c>
      <c r="N51" s="192">
        <f t="shared" si="7"/>
        <v>0</v>
      </c>
      <c r="O51" s="168">
        <f t="shared" si="8"/>
        <v>0</v>
      </c>
      <c r="P51" s="137">
        <f t="shared" si="9"/>
        <v>3</v>
      </c>
      <c r="Q51" s="70">
        <f t="shared" si="10"/>
        <v>3492.7200000000003</v>
      </c>
      <c r="R51" s="70">
        <f t="shared" si="11"/>
        <v>930</v>
      </c>
      <c r="S51" s="346"/>
      <c r="T51" s="347">
        <f t="shared" si="12"/>
        <v>0</v>
      </c>
      <c r="U51" s="1"/>
      <c r="V51" s="340"/>
    </row>
    <row r="52" spans="1:34" s="2" customFormat="1" ht="28.5" customHeight="1">
      <c r="A52" s="725" t="s">
        <v>298</v>
      </c>
      <c r="B52" s="871" t="s">
        <v>297</v>
      </c>
      <c r="C52" s="872"/>
      <c r="D52" s="873"/>
      <c r="E52" s="283">
        <v>10</v>
      </c>
      <c r="F52" s="247">
        <v>1121.2</v>
      </c>
      <c r="G52" s="247">
        <f t="shared" si="3"/>
        <v>11212</v>
      </c>
      <c r="H52" s="724">
        <v>280</v>
      </c>
      <c r="I52" s="248">
        <f t="shared" si="4"/>
        <v>2800</v>
      </c>
      <c r="J52" s="46">
        <v>0</v>
      </c>
      <c r="K52" s="70">
        <f t="shared" si="5"/>
        <v>0</v>
      </c>
      <c r="L52" s="249">
        <f t="shared" si="6"/>
        <v>0</v>
      </c>
      <c r="M52" s="167">
        <v>0</v>
      </c>
      <c r="N52" s="192">
        <f t="shared" si="7"/>
        <v>0</v>
      </c>
      <c r="O52" s="168">
        <f t="shared" si="8"/>
        <v>0</v>
      </c>
      <c r="P52" s="137">
        <f t="shared" si="9"/>
        <v>10</v>
      </c>
      <c r="Q52" s="70">
        <f t="shared" si="10"/>
        <v>11212</v>
      </c>
      <c r="R52" s="70">
        <f t="shared" si="11"/>
        <v>2800</v>
      </c>
      <c r="S52" s="346"/>
      <c r="T52" s="347">
        <f t="shared" si="12"/>
        <v>0</v>
      </c>
      <c r="U52" s="1"/>
      <c r="V52" s="340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</row>
    <row r="53" spans="1:34" s="2" customFormat="1" ht="12.75" customHeight="1">
      <c r="A53" s="428"/>
      <c r="B53" s="871"/>
      <c r="C53" s="872"/>
      <c r="D53" s="873"/>
      <c r="E53" s="283">
        <v>0</v>
      </c>
      <c r="F53" s="247">
        <v>0</v>
      </c>
      <c r="G53" s="247">
        <f t="shared" si="3"/>
        <v>0</v>
      </c>
      <c r="H53" s="724">
        <v>0</v>
      </c>
      <c r="I53" s="248">
        <f t="shared" si="4"/>
        <v>0</v>
      </c>
      <c r="J53" s="46">
        <v>0</v>
      </c>
      <c r="K53" s="70">
        <f t="shared" si="5"/>
        <v>0</v>
      </c>
      <c r="L53" s="249">
        <f t="shared" si="6"/>
        <v>0</v>
      </c>
      <c r="M53" s="167">
        <v>0</v>
      </c>
      <c r="N53" s="192">
        <f t="shared" si="7"/>
        <v>0</v>
      </c>
      <c r="O53" s="168">
        <f t="shared" si="8"/>
        <v>0</v>
      </c>
      <c r="P53" s="137">
        <f t="shared" si="9"/>
        <v>0</v>
      </c>
      <c r="Q53" s="70">
        <f t="shared" si="10"/>
        <v>0</v>
      </c>
      <c r="R53" s="70">
        <f t="shared" si="11"/>
        <v>0</v>
      </c>
      <c r="S53" s="346"/>
      <c r="T53" s="347">
        <f t="shared" si="12"/>
        <v>0</v>
      </c>
      <c r="U53" s="1"/>
      <c r="V53" s="340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1:34" s="2" customFormat="1" ht="13.5" thickBot="1">
      <c r="A54" s="376"/>
      <c r="B54" s="902"/>
      <c r="C54" s="903"/>
      <c r="D54" s="904"/>
      <c r="E54" s="283">
        <v>0</v>
      </c>
      <c r="F54" s="247">
        <v>0</v>
      </c>
      <c r="G54" s="247">
        <f t="shared" si="3"/>
        <v>0</v>
      </c>
      <c r="H54" s="724">
        <v>0</v>
      </c>
      <c r="I54" s="248">
        <f t="shared" si="4"/>
        <v>0</v>
      </c>
      <c r="J54" s="46">
        <v>0</v>
      </c>
      <c r="K54" s="70">
        <f t="shared" si="5"/>
        <v>0</v>
      </c>
      <c r="L54" s="249">
        <f t="shared" si="6"/>
        <v>0</v>
      </c>
      <c r="M54" s="167">
        <v>0</v>
      </c>
      <c r="N54" s="192">
        <f t="shared" si="7"/>
        <v>0</v>
      </c>
      <c r="O54" s="168">
        <f t="shared" si="8"/>
        <v>0</v>
      </c>
      <c r="P54" s="137">
        <f t="shared" si="9"/>
        <v>0</v>
      </c>
      <c r="Q54" s="70">
        <f t="shared" si="10"/>
        <v>0</v>
      </c>
      <c r="R54" s="70">
        <f t="shared" si="11"/>
        <v>0</v>
      </c>
      <c r="S54" s="346"/>
      <c r="T54" s="347">
        <f t="shared" si="12"/>
        <v>0</v>
      </c>
      <c r="U54" s="1"/>
      <c r="V54" s="340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</row>
    <row r="55" spans="1:34" s="2" customFormat="1" ht="13.5">
      <c r="A55" s="350"/>
      <c r="B55" s="350" t="s">
        <v>193</v>
      </c>
      <c r="C55" s="351"/>
      <c r="D55" s="351"/>
      <c r="E55" s="352"/>
      <c r="F55" s="353"/>
      <c r="G55" s="354">
        <f>SUM(G44:G54)</f>
        <v>114865.59</v>
      </c>
      <c r="H55" s="726"/>
      <c r="I55" s="355">
        <f>SUM(I44:I54)</f>
        <v>36000</v>
      </c>
      <c r="J55" s="46"/>
      <c r="K55" s="70">
        <f>SUM(K44:K54)</f>
        <v>0</v>
      </c>
      <c r="L55" s="249">
        <f>SUM(L44:L54)</f>
        <v>0</v>
      </c>
      <c r="M55" s="167"/>
      <c r="N55" s="192">
        <f>SUM(N44:N54)</f>
        <v>0</v>
      </c>
      <c r="O55" s="168">
        <f>SUM(O44:O54)</f>
        <v>0</v>
      </c>
      <c r="P55" s="137"/>
      <c r="Q55" s="326">
        <f>SUM(Q44:Q54)</f>
        <v>114865.59</v>
      </c>
      <c r="R55" s="70">
        <f>SUM(R44:R54)</f>
        <v>36000</v>
      </c>
      <c r="S55" s="346"/>
      <c r="T55" s="347"/>
      <c r="U55" s="1"/>
      <c r="V55" s="340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</row>
    <row r="56" spans="1:34" s="2" customFormat="1" ht="12.75" customHeight="1">
      <c r="A56" s="356"/>
      <c r="B56" s="356" t="s">
        <v>73</v>
      </c>
      <c r="C56" s="357"/>
      <c r="D56" s="357"/>
      <c r="E56" s="358">
        <v>0.03</v>
      </c>
      <c r="F56" s="359"/>
      <c r="G56" s="247">
        <f>SUM(G55)*E56</f>
        <v>3445.9676999999997</v>
      </c>
      <c r="H56" s="727"/>
      <c r="I56" s="728"/>
      <c r="J56" s="46"/>
      <c r="K56" s="70">
        <f>SUM(K55*E56)</f>
        <v>0</v>
      </c>
      <c r="L56" s="249"/>
      <c r="M56" s="167"/>
      <c r="N56" s="192">
        <f>SUM(N55*E56)</f>
        <v>0</v>
      </c>
      <c r="O56" s="168"/>
      <c r="P56" s="137"/>
      <c r="Q56" s="70">
        <f>SUM(Q55*E56)</f>
        <v>3445.9676999999997</v>
      </c>
      <c r="R56" s="70"/>
      <c r="S56" s="346"/>
      <c r="T56" s="347"/>
      <c r="U56" s="1"/>
      <c r="V56" s="340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</row>
    <row r="57" spans="1:34" s="2" customFormat="1" ht="13.5">
      <c r="A57" s="356"/>
      <c r="B57" s="356" t="s">
        <v>67</v>
      </c>
      <c r="C57" s="357"/>
      <c r="D57" s="357"/>
      <c r="E57" s="729">
        <f>SUM(E44:E52)</f>
        <v>123</v>
      </c>
      <c r="F57" s="247">
        <v>4</v>
      </c>
      <c r="G57" s="361">
        <f>E57*F57</f>
        <v>492</v>
      </c>
      <c r="H57" s="361">
        <v>0</v>
      </c>
      <c r="I57" s="730">
        <f>E57*H57</f>
        <v>0</v>
      </c>
      <c r="J57" s="46">
        <v>0</v>
      </c>
      <c r="K57" s="70">
        <f>SUM(F57*J57)</f>
        <v>0</v>
      </c>
      <c r="L57" s="249"/>
      <c r="M57" s="167">
        <v>0</v>
      </c>
      <c r="N57" s="192">
        <f>SUM(F57*M57)</f>
        <v>0</v>
      </c>
      <c r="O57" s="168"/>
      <c r="P57" s="137">
        <f t="shared" ref="P57:P58" si="21">SUM(E57-J57-M57)</f>
        <v>123</v>
      </c>
      <c r="Q57" s="70">
        <f>SUM(F57*P57)</f>
        <v>492</v>
      </c>
      <c r="R57" s="70"/>
      <c r="S57" s="346"/>
      <c r="T57" s="347"/>
      <c r="U57" s="1"/>
      <c r="V57" s="340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</row>
    <row r="58" spans="1:34" s="2" customFormat="1" ht="13.5">
      <c r="A58" s="356"/>
      <c r="B58" s="356" t="s">
        <v>179</v>
      </c>
      <c r="C58" s="357"/>
      <c r="D58" s="357"/>
      <c r="E58" s="731">
        <v>0</v>
      </c>
      <c r="F58" s="732">
        <v>2.5</v>
      </c>
      <c r="G58" s="732">
        <f>E58*F58</f>
        <v>0</v>
      </c>
      <c r="H58" s="732">
        <v>0</v>
      </c>
      <c r="I58" s="733">
        <f>E58*H58</f>
        <v>0</v>
      </c>
      <c r="J58" s="46">
        <v>0</v>
      </c>
      <c r="K58" s="70">
        <f>SUM(F58*J58)</f>
        <v>0</v>
      </c>
      <c r="L58" s="249"/>
      <c r="M58" s="167">
        <v>0</v>
      </c>
      <c r="N58" s="192">
        <f>SUM(F58*M58)</f>
        <v>0</v>
      </c>
      <c r="O58" s="168"/>
      <c r="P58" s="137">
        <f t="shared" si="21"/>
        <v>0</v>
      </c>
      <c r="Q58" s="70">
        <f>SUM(F58*P58)</f>
        <v>0</v>
      </c>
      <c r="R58" s="70"/>
      <c r="S58" s="346"/>
      <c r="T58" s="347"/>
      <c r="U58" s="1"/>
      <c r="V58" s="340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</row>
    <row r="59" spans="1:34" s="2" customFormat="1" ht="14.25" thickBot="1">
      <c r="A59" s="363"/>
      <c r="B59" s="364" t="s">
        <v>176</v>
      </c>
      <c r="C59" s="365" t="s">
        <v>78</v>
      </c>
      <c r="D59" s="365"/>
      <c r="E59" s="366"/>
      <c r="F59" s="367"/>
      <c r="G59" s="368">
        <f>SUM(G55:G58)</f>
        <v>118803.55769999999</v>
      </c>
      <c r="H59" s="369"/>
      <c r="I59" s="381">
        <f>SUM(I55:I58)</f>
        <v>36000</v>
      </c>
      <c r="J59" s="46"/>
      <c r="K59" s="70">
        <f>SUM(K55:K58)</f>
        <v>0</v>
      </c>
      <c r="L59" s="249">
        <f>SUM(L55:L58)</f>
        <v>0</v>
      </c>
      <c r="M59" s="167"/>
      <c r="N59" s="192">
        <f>SUM(N55:N58)</f>
        <v>0</v>
      </c>
      <c r="O59" s="168">
        <f>SUM(O55:O58)</f>
        <v>0</v>
      </c>
      <c r="P59" s="137"/>
      <c r="Q59" s="326">
        <f>SUM(Q55:Q58)</f>
        <v>118803.55769999999</v>
      </c>
      <c r="R59" s="70">
        <f>SUM(R55:R58)</f>
        <v>36000</v>
      </c>
      <c r="S59" s="346"/>
      <c r="T59" s="347"/>
      <c r="U59" s="1"/>
      <c r="V59" s="340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</row>
    <row r="60" spans="1:34" s="2" customFormat="1" ht="14.25" thickBot="1">
      <c r="A60" s="371" t="str">
        <f>A42</f>
        <v>1) Svítidla včetně sv. zdrojů</v>
      </c>
      <c r="B60" s="372"/>
      <c r="C60" s="373" t="s">
        <v>78</v>
      </c>
      <c r="D60" s="374"/>
      <c r="E60" s="375"/>
      <c r="F60" s="367"/>
      <c r="G60" s="878">
        <f>G59+I59</f>
        <v>154803.5577</v>
      </c>
      <c r="H60" s="865"/>
      <c r="I60" s="879"/>
      <c r="J60" s="878">
        <f>SUM(K59:L59)</f>
        <v>0</v>
      </c>
      <c r="K60" s="865"/>
      <c r="L60" s="865"/>
      <c r="M60" s="895">
        <f>SUM(N59:O59)</f>
        <v>0</v>
      </c>
      <c r="N60" s="867"/>
      <c r="O60" s="896"/>
      <c r="P60" s="869">
        <f>SUM(Q59:R59)</f>
        <v>154803.5577</v>
      </c>
      <c r="Q60" s="865"/>
      <c r="R60" s="879"/>
      <c r="S60" s="346"/>
      <c r="T60" s="347">
        <f>J60+M60+P60</f>
        <v>154803.5577</v>
      </c>
      <c r="U60" s="1"/>
      <c r="V60" s="340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</row>
    <row r="61" spans="1:34" s="2" customFormat="1" ht="13.5">
      <c r="A61" s="385"/>
      <c r="B61" s="386"/>
      <c r="C61" s="387"/>
      <c r="D61" s="357"/>
      <c r="E61" s="388"/>
      <c r="F61" s="389"/>
      <c r="G61" s="390"/>
      <c r="H61" s="391"/>
      <c r="I61" s="395"/>
      <c r="J61" s="394"/>
      <c r="K61" s="395"/>
      <c r="L61" s="395"/>
      <c r="M61" s="394"/>
      <c r="N61" s="395"/>
      <c r="O61" s="395"/>
      <c r="P61" s="394"/>
      <c r="Q61" s="395"/>
      <c r="R61" s="395"/>
      <c r="S61" s="426"/>
      <c r="T61" s="427"/>
      <c r="U61" s="193"/>
      <c r="V61" s="340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</row>
    <row r="62" spans="1:34" s="2" customFormat="1" ht="13.5" thickBot="1">
      <c r="A62" s="409" t="s">
        <v>194</v>
      </c>
      <c r="B62" s="413"/>
      <c r="C62" s="413"/>
      <c r="D62" s="413"/>
      <c r="E62" s="414"/>
      <c r="F62" s="389"/>
      <c r="G62" s="389"/>
      <c r="H62" s="389"/>
      <c r="I62" s="391"/>
      <c r="J62" s="434"/>
      <c r="K62" s="434"/>
      <c r="L62" s="437"/>
      <c r="M62" s="464"/>
      <c r="N62" s="464"/>
      <c r="O62" s="465"/>
      <c r="P62" s="434"/>
      <c r="Q62" s="434"/>
      <c r="R62" s="437"/>
      <c r="S62" s="346"/>
      <c r="T62" s="347"/>
      <c r="U62" s="1"/>
      <c r="V62" s="340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</row>
    <row r="63" spans="1:34" s="2" customFormat="1" ht="13.5" thickBot="1">
      <c r="A63" s="433" t="s">
        <v>170</v>
      </c>
      <c r="B63" s="382" t="s">
        <v>185</v>
      </c>
      <c r="C63" s="403"/>
      <c r="D63" s="403"/>
      <c r="E63" s="419" t="s">
        <v>171</v>
      </c>
      <c r="F63" s="383" t="s">
        <v>172</v>
      </c>
      <c r="G63" s="383" t="s">
        <v>173</v>
      </c>
      <c r="H63" s="383" t="s">
        <v>174</v>
      </c>
      <c r="I63" s="384" t="s">
        <v>175</v>
      </c>
      <c r="J63" s="164" t="s">
        <v>171</v>
      </c>
      <c r="K63" s="165" t="s">
        <v>173</v>
      </c>
      <c r="L63" s="166" t="s">
        <v>175</v>
      </c>
      <c r="M63" s="252" t="s">
        <v>171</v>
      </c>
      <c r="N63" s="165" t="s">
        <v>173</v>
      </c>
      <c r="O63" s="253" t="s">
        <v>175</v>
      </c>
      <c r="P63" s="250" t="s">
        <v>171</v>
      </c>
      <c r="Q63" s="165" t="s">
        <v>173</v>
      </c>
      <c r="R63" s="166" t="s">
        <v>175</v>
      </c>
      <c r="S63" s="346"/>
      <c r="T63" s="347"/>
      <c r="U63" s="1"/>
      <c r="V63" s="340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</row>
    <row r="64" spans="1:34" ht="13.5" customHeight="1">
      <c r="A64" s="734"/>
      <c r="B64" s="880" t="s">
        <v>302</v>
      </c>
      <c r="C64" s="881"/>
      <c r="D64" s="882"/>
      <c r="E64" s="722">
        <v>64</v>
      </c>
      <c r="F64" s="243">
        <v>79.11</v>
      </c>
      <c r="G64" s="244">
        <f t="shared" ref="G64:G98" si="22">E64*F64</f>
        <v>5063.04</v>
      </c>
      <c r="H64" s="244">
        <v>75</v>
      </c>
      <c r="I64" s="245">
        <f t="shared" ref="I64:I98" si="23">E64*H64</f>
        <v>4800</v>
      </c>
      <c r="J64" s="46">
        <v>0</v>
      </c>
      <c r="K64" s="70">
        <f t="shared" ref="K64:K98" si="24">SUM(F64*J64)</f>
        <v>0</v>
      </c>
      <c r="L64" s="249">
        <f t="shared" ref="L64:L98" si="25">SUM(H64*J64)</f>
        <v>0</v>
      </c>
      <c r="M64" s="167">
        <v>0</v>
      </c>
      <c r="N64" s="192">
        <f t="shared" ref="N64:N98" si="26">SUM(F64*M64)</f>
        <v>0</v>
      </c>
      <c r="O64" s="168">
        <f t="shared" ref="O64:O98" si="27">SUM(H64*M64)</f>
        <v>0</v>
      </c>
      <c r="P64" s="137">
        <f t="shared" ref="P64:P98" si="28">SUM(E64-J64-M64)</f>
        <v>64</v>
      </c>
      <c r="Q64" s="70">
        <f t="shared" ref="Q64:Q98" si="29">SUM(F64*P64)</f>
        <v>5063.04</v>
      </c>
      <c r="R64" s="70">
        <f t="shared" ref="R64:R98" si="30">SUM(H64*P64)</f>
        <v>4800</v>
      </c>
      <c r="S64" s="346"/>
      <c r="T64" s="347">
        <f t="shared" ref="T64:T89" si="31">SUM(J64+M64)</f>
        <v>0</v>
      </c>
      <c r="V64" s="340"/>
    </row>
    <row r="65" spans="1:22" ht="13.5" customHeight="1">
      <c r="A65" s="734"/>
      <c r="B65" s="880" t="s">
        <v>299</v>
      </c>
      <c r="C65" s="881"/>
      <c r="D65" s="882"/>
      <c r="E65" s="246">
        <v>64</v>
      </c>
      <c r="F65" s="247">
        <v>30.37</v>
      </c>
      <c r="G65" s="247">
        <f t="shared" ref="G65:G66" si="32">E65*F65</f>
        <v>1943.68</v>
      </c>
      <c r="H65" s="247">
        <v>15</v>
      </c>
      <c r="I65" s="248">
        <f t="shared" ref="I65:I66" si="33">E65*H65</f>
        <v>960</v>
      </c>
      <c r="J65" s="46">
        <v>0</v>
      </c>
      <c r="K65" s="70">
        <f t="shared" ref="K65:K66" si="34">SUM(F65*J65)</f>
        <v>0</v>
      </c>
      <c r="L65" s="249">
        <f t="shared" ref="L65:L66" si="35">SUM(H65*J65)</f>
        <v>0</v>
      </c>
      <c r="M65" s="167">
        <v>0</v>
      </c>
      <c r="N65" s="192">
        <f t="shared" ref="N65:N66" si="36">SUM(F65*M65)</f>
        <v>0</v>
      </c>
      <c r="O65" s="168">
        <f t="shared" ref="O65:O66" si="37">SUM(H65*M65)</f>
        <v>0</v>
      </c>
      <c r="P65" s="137">
        <f t="shared" ref="P65:P66" si="38">SUM(E65-J65-M65)</f>
        <v>64</v>
      </c>
      <c r="Q65" s="70">
        <f t="shared" ref="Q65:Q66" si="39">SUM(F65*P65)</f>
        <v>1943.68</v>
      </c>
      <c r="R65" s="70">
        <f t="shared" ref="R65:R66" si="40">SUM(H65*P65)</f>
        <v>960</v>
      </c>
      <c r="S65" s="346"/>
      <c r="T65" s="347">
        <f t="shared" ref="T65:T66" si="41">SUM(J65+M65)</f>
        <v>0</v>
      </c>
      <c r="V65" s="340"/>
    </row>
    <row r="66" spans="1:22" ht="13.5" customHeight="1">
      <c r="A66" s="735"/>
      <c r="B66" s="880" t="s">
        <v>300</v>
      </c>
      <c r="C66" s="881"/>
      <c r="D66" s="882"/>
      <c r="E66" s="246">
        <v>64</v>
      </c>
      <c r="F66" s="247">
        <v>19.010000000000002</v>
      </c>
      <c r="G66" s="247">
        <f t="shared" si="32"/>
        <v>1216.6400000000001</v>
      </c>
      <c r="H66" s="247">
        <v>10</v>
      </c>
      <c r="I66" s="248">
        <f t="shared" si="33"/>
        <v>640</v>
      </c>
      <c r="J66" s="46">
        <v>0</v>
      </c>
      <c r="K66" s="70">
        <f t="shared" si="34"/>
        <v>0</v>
      </c>
      <c r="L66" s="249">
        <f t="shared" si="35"/>
        <v>0</v>
      </c>
      <c r="M66" s="167">
        <v>0</v>
      </c>
      <c r="N66" s="192">
        <f t="shared" si="36"/>
        <v>0</v>
      </c>
      <c r="O66" s="168">
        <f t="shared" si="37"/>
        <v>0</v>
      </c>
      <c r="P66" s="137">
        <f t="shared" si="38"/>
        <v>64</v>
      </c>
      <c r="Q66" s="70">
        <f t="shared" si="39"/>
        <v>1216.6400000000001</v>
      </c>
      <c r="R66" s="70">
        <f t="shared" si="40"/>
        <v>640</v>
      </c>
      <c r="S66" s="346"/>
      <c r="T66" s="347">
        <f t="shared" si="41"/>
        <v>0</v>
      </c>
      <c r="V66" s="340"/>
    </row>
    <row r="67" spans="1:22" ht="13.5" customHeight="1">
      <c r="A67" s="735"/>
      <c r="B67" s="871" t="s">
        <v>301</v>
      </c>
      <c r="C67" s="900"/>
      <c r="D67" s="901"/>
      <c r="E67" s="246">
        <v>16</v>
      </c>
      <c r="F67" s="247">
        <v>87.07</v>
      </c>
      <c r="G67" s="247">
        <f t="shared" ref="G67:G68" si="42">E67*F67</f>
        <v>1393.12</v>
      </c>
      <c r="H67" s="247">
        <v>75</v>
      </c>
      <c r="I67" s="248">
        <f t="shared" ref="I67:I68" si="43">E67*H67</f>
        <v>1200</v>
      </c>
      <c r="J67" s="46">
        <v>0</v>
      </c>
      <c r="K67" s="70">
        <f t="shared" ref="K67:K68" si="44">SUM(F67*J67)</f>
        <v>0</v>
      </c>
      <c r="L67" s="249">
        <f t="shared" ref="L67:L68" si="45">SUM(H67*J67)</f>
        <v>0</v>
      </c>
      <c r="M67" s="167">
        <v>0</v>
      </c>
      <c r="N67" s="192">
        <f t="shared" ref="N67:N68" si="46">SUM(F67*M67)</f>
        <v>0</v>
      </c>
      <c r="O67" s="168">
        <f t="shared" ref="O67:O68" si="47">SUM(H67*M67)</f>
        <v>0</v>
      </c>
      <c r="P67" s="137">
        <f t="shared" ref="P67:P68" si="48">SUM(E67-J67-M67)</f>
        <v>16</v>
      </c>
      <c r="Q67" s="70">
        <f t="shared" ref="Q67:Q68" si="49">SUM(F67*P67)</f>
        <v>1393.12</v>
      </c>
      <c r="R67" s="70">
        <f t="shared" ref="R67:R68" si="50">SUM(H67*P67)</f>
        <v>1200</v>
      </c>
      <c r="S67" s="346"/>
      <c r="T67" s="347">
        <f t="shared" ref="T67:T68" si="51">SUM(J67+M67)</f>
        <v>0</v>
      </c>
      <c r="V67" s="340"/>
    </row>
    <row r="68" spans="1:22" ht="13.5" customHeight="1">
      <c r="A68" s="734"/>
      <c r="B68" s="880" t="s">
        <v>299</v>
      </c>
      <c r="C68" s="881"/>
      <c r="D68" s="882"/>
      <c r="E68" s="246">
        <v>16</v>
      </c>
      <c r="F68" s="247">
        <v>30.37</v>
      </c>
      <c r="G68" s="247">
        <f t="shared" si="42"/>
        <v>485.92</v>
      </c>
      <c r="H68" s="247">
        <v>10</v>
      </c>
      <c r="I68" s="248">
        <f t="shared" si="43"/>
        <v>160</v>
      </c>
      <c r="J68" s="46">
        <v>0</v>
      </c>
      <c r="K68" s="70">
        <f t="shared" si="44"/>
        <v>0</v>
      </c>
      <c r="L68" s="249">
        <f t="shared" si="45"/>
        <v>0</v>
      </c>
      <c r="M68" s="167">
        <v>0</v>
      </c>
      <c r="N68" s="192">
        <f t="shared" si="46"/>
        <v>0</v>
      </c>
      <c r="O68" s="168">
        <f t="shared" si="47"/>
        <v>0</v>
      </c>
      <c r="P68" s="137">
        <f t="shared" si="48"/>
        <v>16</v>
      </c>
      <c r="Q68" s="70">
        <f t="shared" si="49"/>
        <v>485.92</v>
      </c>
      <c r="R68" s="70">
        <f t="shared" si="50"/>
        <v>160</v>
      </c>
      <c r="S68" s="346"/>
      <c r="T68" s="347">
        <f t="shared" si="51"/>
        <v>0</v>
      </c>
      <c r="V68" s="340"/>
    </row>
    <row r="69" spans="1:22" ht="13.5" customHeight="1">
      <c r="A69" s="735"/>
      <c r="B69" s="880" t="s">
        <v>300</v>
      </c>
      <c r="C69" s="881"/>
      <c r="D69" s="882"/>
      <c r="E69" s="246">
        <v>16</v>
      </c>
      <c r="F69" s="247">
        <v>19.010000000000002</v>
      </c>
      <c r="G69" s="247">
        <f t="shared" ref="G69:G71" si="52">E69*F69</f>
        <v>304.16000000000003</v>
      </c>
      <c r="H69" s="247">
        <v>10</v>
      </c>
      <c r="I69" s="248">
        <f t="shared" ref="I69:I71" si="53">E69*H69</f>
        <v>160</v>
      </c>
      <c r="J69" s="46">
        <v>0</v>
      </c>
      <c r="K69" s="70">
        <f t="shared" ref="K69:K71" si="54">SUM(F69*J69)</f>
        <v>0</v>
      </c>
      <c r="L69" s="249">
        <f t="shared" ref="L69:L71" si="55">SUM(H69*J69)</f>
        <v>0</v>
      </c>
      <c r="M69" s="167">
        <v>0</v>
      </c>
      <c r="N69" s="192">
        <f t="shared" ref="N69:N71" si="56">SUM(F69*M69)</f>
        <v>0</v>
      </c>
      <c r="O69" s="168">
        <f t="shared" ref="O69:O71" si="57">SUM(H69*M69)</f>
        <v>0</v>
      </c>
      <c r="P69" s="137">
        <f t="shared" ref="P69:P71" si="58">SUM(E69-J69-M69)</f>
        <v>16</v>
      </c>
      <c r="Q69" s="70">
        <f t="shared" ref="Q69:Q71" si="59">SUM(F69*P69)</f>
        <v>304.16000000000003</v>
      </c>
      <c r="R69" s="70">
        <f t="shared" ref="R69:R71" si="60">SUM(H69*P69)</f>
        <v>160</v>
      </c>
      <c r="S69" s="346"/>
      <c r="T69" s="347">
        <f t="shared" ref="T69:T71" si="61">SUM(J69+M69)</f>
        <v>0</v>
      </c>
      <c r="V69" s="340"/>
    </row>
    <row r="70" spans="1:22" ht="24.75" customHeight="1">
      <c r="A70" s="735"/>
      <c r="B70" s="880" t="s">
        <v>303</v>
      </c>
      <c r="C70" s="881"/>
      <c r="D70" s="882"/>
      <c r="E70" s="246">
        <v>1</v>
      </c>
      <c r="F70" s="247">
        <v>152.56</v>
      </c>
      <c r="G70" s="247">
        <f t="shared" si="52"/>
        <v>152.56</v>
      </c>
      <c r="H70" s="247">
        <v>75</v>
      </c>
      <c r="I70" s="248">
        <f t="shared" si="53"/>
        <v>75</v>
      </c>
      <c r="J70" s="46">
        <v>0</v>
      </c>
      <c r="K70" s="70">
        <f t="shared" si="54"/>
        <v>0</v>
      </c>
      <c r="L70" s="249">
        <f t="shared" si="55"/>
        <v>0</v>
      </c>
      <c r="M70" s="167">
        <v>0</v>
      </c>
      <c r="N70" s="192">
        <f t="shared" si="56"/>
        <v>0</v>
      </c>
      <c r="O70" s="168">
        <f t="shared" si="57"/>
        <v>0</v>
      </c>
      <c r="P70" s="137">
        <f t="shared" si="58"/>
        <v>1</v>
      </c>
      <c r="Q70" s="70">
        <f t="shared" si="59"/>
        <v>152.56</v>
      </c>
      <c r="R70" s="70">
        <f t="shared" si="60"/>
        <v>75</v>
      </c>
      <c r="S70" s="346"/>
      <c r="T70" s="347">
        <f t="shared" si="61"/>
        <v>0</v>
      </c>
      <c r="V70" s="340"/>
    </row>
    <row r="71" spans="1:22" ht="12" customHeight="1">
      <c r="A71" s="734"/>
      <c r="B71" s="880" t="s">
        <v>299</v>
      </c>
      <c r="C71" s="881"/>
      <c r="D71" s="882"/>
      <c r="E71" s="246">
        <v>1</v>
      </c>
      <c r="F71" s="247">
        <v>30.37</v>
      </c>
      <c r="G71" s="247">
        <f t="shared" si="52"/>
        <v>30.37</v>
      </c>
      <c r="H71" s="247">
        <v>15</v>
      </c>
      <c r="I71" s="248">
        <f t="shared" si="53"/>
        <v>15</v>
      </c>
      <c r="J71" s="46">
        <v>0</v>
      </c>
      <c r="K71" s="70">
        <f t="shared" si="54"/>
        <v>0</v>
      </c>
      <c r="L71" s="249">
        <f t="shared" si="55"/>
        <v>0</v>
      </c>
      <c r="M71" s="167">
        <v>0</v>
      </c>
      <c r="N71" s="192">
        <f t="shared" si="56"/>
        <v>0</v>
      </c>
      <c r="O71" s="168">
        <f t="shared" si="57"/>
        <v>0</v>
      </c>
      <c r="P71" s="137">
        <f t="shared" si="58"/>
        <v>1</v>
      </c>
      <c r="Q71" s="70">
        <f t="shared" si="59"/>
        <v>30.37</v>
      </c>
      <c r="R71" s="70">
        <f t="shared" si="60"/>
        <v>15</v>
      </c>
      <c r="S71" s="346"/>
      <c r="T71" s="347">
        <f t="shared" si="61"/>
        <v>0</v>
      </c>
      <c r="V71" s="340"/>
    </row>
    <row r="72" spans="1:22" ht="12.75" customHeight="1">
      <c r="A72" s="735"/>
      <c r="B72" s="880" t="s">
        <v>300</v>
      </c>
      <c r="C72" s="881"/>
      <c r="D72" s="882"/>
      <c r="E72" s="246">
        <v>1</v>
      </c>
      <c r="F72" s="247">
        <v>19.010000000000002</v>
      </c>
      <c r="G72" s="247">
        <f t="shared" ref="G72" si="62">E72*F72</f>
        <v>19.010000000000002</v>
      </c>
      <c r="H72" s="247">
        <v>10</v>
      </c>
      <c r="I72" s="248">
        <f t="shared" ref="I72" si="63">E72*H72</f>
        <v>10</v>
      </c>
      <c r="J72" s="46">
        <v>0</v>
      </c>
      <c r="K72" s="70">
        <f t="shared" ref="K72" si="64">SUM(F72*J72)</f>
        <v>0</v>
      </c>
      <c r="L72" s="249">
        <f t="shared" ref="L72" si="65">SUM(H72*J72)</f>
        <v>0</v>
      </c>
      <c r="M72" s="167">
        <v>0</v>
      </c>
      <c r="N72" s="192">
        <f t="shared" ref="N72" si="66">SUM(F72*M72)</f>
        <v>0</v>
      </c>
      <c r="O72" s="168">
        <f t="shared" ref="O72" si="67">SUM(H72*M72)</f>
        <v>0</v>
      </c>
      <c r="P72" s="137">
        <f t="shared" ref="P72" si="68">SUM(E72-J72-M72)</f>
        <v>1</v>
      </c>
      <c r="Q72" s="70">
        <f t="shared" ref="Q72" si="69">SUM(F72*P72)</f>
        <v>19.010000000000002</v>
      </c>
      <c r="R72" s="70">
        <f t="shared" ref="R72" si="70">SUM(H72*P72)</f>
        <v>10</v>
      </c>
      <c r="S72" s="346"/>
      <c r="T72" s="347">
        <f t="shared" ref="T72" si="71">SUM(J72+M72)</f>
        <v>0</v>
      </c>
      <c r="V72" s="340"/>
    </row>
    <row r="73" spans="1:22" ht="13.5" customHeight="1">
      <c r="A73" s="734"/>
      <c r="B73" s="880" t="s">
        <v>304</v>
      </c>
      <c r="C73" s="881"/>
      <c r="D73" s="882"/>
      <c r="E73" s="246">
        <v>34</v>
      </c>
      <c r="F73" s="247">
        <v>107.02</v>
      </c>
      <c r="G73" s="247">
        <f t="shared" si="22"/>
        <v>3638.68</v>
      </c>
      <c r="H73" s="247">
        <v>75</v>
      </c>
      <c r="I73" s="248">
        <f t="shared" si="23"/>
        <v>2550</v>
      </c>
      <c r="J73" s="46">
        <v>0</v>
      </c>
      <c r="K73" s="70">
        <f t="shared" si="24"/>
        <v>0</v>
      </c>
      <c r="L73" s="249">
        <f t="shared" si="25"/>
        <v>0</v>
      </c>
      <c r="M73" s="167">
        <v>0</v>
      </c>
      <c r="N73" s="192">
        <f t="shared" si="26"/>
        <v>0</v>
      </c>
      <c r="O73" s="168">
        <f t="shared" si="27"/>
        <v>0</v>
      </c>
      <c r="P73" s="137">
        <f t="shared" si="28"/>
        <v>34</v>
      </c>
      <c r="Q73" s="70">
        <f t="shared" si="29"/>
        <v>3638.68</v>
      </c>
      <c r="R73" s="70">
        <f t="shared" si="30"/>
        <v>2550</v>
      </c>
      <c r="S73" s="346"/>
      <c r="T73" s="347">
        <f t="shared" si="31"/>
        <v>0</v>
      </c>
      <c r="V73" s="340"/>
    </row>
    <row r="74" spans="1:22" ht="13.5" customHeight="1">
      <c r="A74" s="736"/>
      <c r="B74" s="880" t="s">
        <v>305</v>
      </c>
      <c r="C74" s="881"/>
      <c r="D74" s="882"/>
      <c r="E74" s="246">
        <v>34</v>
      </c>
      <c r="F74" s="247">
        <v>37.76</v>
      </c>
      <c r="G74" s="247">
        <f t="shared" ref="G74:G75" si="72">E74*F74</f>
        <v>1283.8399999999999</v>
      </c>
      <c r="H74" s="247">
        <v>15</v>
      </c>
      <c r="I74" s="248">
        <f t="shared" ref="I74:I75" si="73">E74*H74</f>
        <v>510</v>
      </c>
      <c r="J74" s="46">
        <v>0</v>
      </c>
      <c r="K74" s="70">
        <f t="shared" ref="K74:K75" si="74">SUM(F74*J74)</f>
        <v>0</v>
      </c>
      <c r="L74" s="249">
        <f t="shared" ref="L74:L75" si="75">SUM(H74*J74)</f>
        <v>0</v>
      </c>
      <c r="M74" s="167">
        <v>0</v>
      </c>
      <c r="N74" s="192">
        <f t="shared" ref="N74:N75" si="76">SUM(F74*M74)</f>
        <v>0</v>
      </c>
      <c r="O74" s="168">
        <f t="shared" ref="O74:O75" si="77">SUM(H74*M74)</f>
        <v>0</v>
      </c>
      <c r="P74" s="137">
        <f t="shared" ref="P74:P75" si="78">SUM(E74-J74-M74)</f>
        <v>34</v>
      </c>
      <c r="Q74" s="70">
        <f t="shared" ref="Q74:Q75" si="79">SUM(F74*P74)</f>
        <v>1283.8399999999999</v>
      </c>
      <c r="R74" s="70">
        <f t="shared" ref="R74:R75" si="80">SUM(H74*P74)</f>
        <v>510</v>
      </c>
      <c r="S74" s="346"/>
      <c r="T74" s="347">
        <f t="shared" ref="T74:T75" si="81">SUM(J74+M74)</f>
        <v>0</v>
      </c>
      <c r="V74" s="340"/>
    </row>
    <row r="75" spans="1:22" ht="13.5" customHeight="1">
      <c r="A75" s="735"/>
      <c r="B75" s="880" t="s">
        <v>300</v>
      </c>
      <c r="C75" s="881"/>
      <c r="D75" s="882"/>
      <c r="E75" s="246">
        <v>34</v>
      </c>
      <c r="F75" s="247">
        <v>19.010000000000002</v>
      </c>
      <c r="G75" s="247">
        <f t="shared" si="72"/>
        <v>646.34</v>
      </c>
      <c r="H75" s="247">
        <v>10</v>
      </c>
      <c r="I75" s="248">
        <f t="shared" si="73"/>
        <v>340</v>
      </c>
      <c r="J75" s="46">
        <v>0</v>
      </c>
      <c r="K75" s="70">
        <f t="shared" si="74"/>
        <v>0</v>
      </c>
      <c r="L75" s="249">
        <f t="shared" si="75"/>
        <v>0</v>
      </c>
      <c r="M75" s="167">
        <v>0</v>
      </c>
      <c r="N75" s="192">
        <f t="shared" si="76"/>
        <v>0</v>
      </c>
      <c r="O75" s="168">
        <f t="shared" si="77"/>
        <v>0</v>
      </c>
      <c r="P75" s="137">
        <f t="shared" si="78"/>
        <v>34</v>
      </c>
      <c r="Q75" s="70">
        <f t="shared" si="79"/>
        <v>646.34</v>
      </c>
      <c r="R75" s="70">
        <f t="shared" si="80"/>
        <v>340</v>
      </c>
      <c r="S75" s="346"/>
      <c r="T75" s="347">
        <f t="shared" si="81"/>
        <v>0</v>
      </c>
      <c r="V75" s="340"/>
    </row>
    <row r="76" spans="1:22" ht="24.75" customHeight="1">
      <c r="A76" s="735"/>
      <c r="B76" s="880" t="s">
        <v>306</v>
      </c>
      <c r="C76" s="881"/>
      <c r="D76" s="882"/>
      <c r="E76" s="246">
        <v>34</v>
      </c>
      <c r="F76" s="247">
        <v>84.09</v>
      </c>
      <c r="G76" s="247">
        <f t="shared" si="22"/>
        <v>2859.06</v>
      </c>
      <c r="H76" s="247">
        <v>80</v>
      </c>
      <c r="I76" s="248">
        <f t="shared" si="23"/>
        <v>2720</v>
      </c>
      <c r="J76" s="46">
        <v>0</v>
      </c>
      <c r="K76" s="70">
        <f t="shared" si="24"/>
        <v>0</v>
      </c>
      <c r="L76" s="249">
        <f t="shared" si="25"/>
        <v>0</v>
      </c>
      <c r="M76" s="167">
        <v>0</v>
      </c>
      <c r="N76" s="192">
        <f t="shared" si="26"/>
        <v>0</v>
      </c>
      <c r="O76" s="168">
        <f t="shared" si="27"/>
        <v>0</v>
      </c>
      <c r="P76" s="137">
        <f t="shared" si="28"/>
        <v>34</v>
      </c>
      <c r="Q76" s="70">
        <f t="shared" si="29"/>
        <v>2859.06</v>
      </c>
      <c r="R76" s="70">
        <f t="shared" si="30"/>
        <v>2720</v>
      </c>
      <c r="S76" s="346"/>
      <c r="T76" s="347">
        <f t="shared" si="31"/>
        <v>0</v>
      </c>
      <c r="V76" s="340"/>
    </row>
    <row r="77" spans="1:22" ht="12.75" customHeight="1">
      <c r="A77" s="736"/>
      <c r="B77" s="880" t="s">
        <v>307</v>
      </c>
      <c r="C77" s="881"/>
      <c r="D77" s="882"/>
      <c r="E77" s="246">
        <v>34</v>
      </c>
      <c r="F77" s="247">
        <v>43.08</v>
      </c>
      <c r="G77" s="247">
        <f t="shared" si="22"/>
        <v>1464.72</v>
      </c>
      <c r="H77" s="247">
        <v>15</v>
      </c>
      <c r="I77" s="248">
        <f t="shared" si="23"/>
        <v>510</v>
      </c>
      <c r="J77" s="46">
        <v>0</v>
      </c>
      <c r="K77" s="70">
        <f t="shared" si="24"/>
        <v>0</v>
      </c>
      <c r="L77" s="249">
        <f t="shared" si="25"/>
        <v>0</v>
      </c>
      <c r="M77" s="167">
        <v>0</v>
      </c>
      <c r="N77" s="192">
        <f t="shared" si="26"/>
        <v>0</v>
      </c>
      <c r="O77" s="168">
        <f t="shared" si="27"/>
        <v>0</v>
      </c>
      <c r="P77" s="137">
        <f t="shared" si="28"/>
        <v>34</v>
      </c>
      <c r="Q77" s="70">
        <f t="shared" si="29"/>
        <v>1464.72</v>
      </c>
      <c r="R77" s="70">
        <f t="shared" si="30"/>
        <v>510</v>
      </c>
      <c r="S77" s="346"/>
      <c r="T77" s="347">
        <f t="shared" si="31"/>
        <v>0</v>
      </c>
      <c r="V77" s="340"/>
    </row>
    <row r="78" spans="1:22" ht="12.75" customHeight="1">
      <c r="A78" s="735"/>
      <c r="B78" s="880" t="s">
        <v>81</v>
      </c>
      <c r="C78" s="881"/>
      <c r="D78" s="882"/>
      <c r="E78" s="246">
        <v>34</v>
      </c>
      <c r="F78" s="247">
        <v>25.39</v>
      </c>
      <c r="G78" s="247">
        <f t="shared" ref="G78:G81" si="82">E78*F78</f>
        <v>863.26</v>
      </c>
      <c r="H78" s="247">
        <v>15</v>
      </c>
      <c r="I78" s="248">
        <f t="shared" ref="I78:I81" si="83">E78*H78</f>
        <v>510</v>
      </c>
      <c r="J78" s="46">
        <v>0</v>
      </c>
      <c r="K78" s="70">
        <f t="shared" ref="K78:K81" si="84">SUM(F78*J78)</f>
        <v>0</v>
      </c>
      <c r="L78" s="249">
        <f t="shared" ref="L78:L81" si="85">SUM(H78*J78)</f>
        <v>0</v>
      </c>
      <c r="M78" s="167">
        <v>0</v>
      </c>
      <c r="N78" s="192">
        <f t="shared" ref="N78:N81" si="86">SUM(F78*M78)</f>
        <v>0</v>
      </c>
      <c r="O78" s="168">
        <f t="shared" ref="O78:O81" si="87">SUM(H78*M78)</f>
        <v>0</v>
      </c>
      <c r="P78" s="137">
        <f t="shared" ref="P78:P81" si="88">SUM(E78-J78-M78)</f>
        <v>34</v>
      </c>
      <c r="Q78" s="70">
        <f t="shared" ref="Q78:Q81" si="89">SUM(F78*P78)</f>
        <v>863.26</v>
      </c>
      <c r="R78" s="70">
        <f t="shared" ref="R78:R81" si="90">SUM(H78*P78)</f>
        <v>510</v>
      </c>
      <c r="S78" s="346"/>
      <c r="T78" s="347">
        <f t="shared" ref="T78:T81" si="91">SUM(J78+M78)</f>
        <v>0</v>
      </c>
      <c r="V78" s="340"/>
    </row>
    <row r="79" spans="1:22" ht="12.75" customHeight="1">
      <c r="A79" s="735"/>
      <c r="B79" s="880" t="s">
        <v>300</v>
      </c>
      <c r="C79" s="881"/>
      <c r="D79" s="882"/>
      <c r="E79" s="246">
        <v>34</v>
      </c>
      <c r="F79" s="247">
        <v>19.010000000000002</v>
      </c>
      <c r="G79" s="247">
        <f t="shared" si="82"/>
        <v>646.34</v>
      </c>
      <c r="H79" s="247">
        <v>10</v>
      </c>
      <c r="I79" s="248">
        <f t="shared" si="83"/>
        <v>340</v>
      </c>
      <c r="J79" s="46">
        <v>0</v>
      </c>
      <c r="K79" s="70">
        <f t="shared" si="84"/>
        <v>0</v>
      </c>
      <c r="L79" s="249">
        <f t="shared" si="85"/>
        <v>0</v>
      </c>
      <c r="M79" s="167">
        <v>0</v>
      </c>
      <c r="N79" s="192">
        <f t="shared" si="86"/>
        <v>0</v>
      </c>
      <c r="O79" s="168">
        <f t="shared" si="87"/>
        <v>0</v>
      </c>
      <c r="P79" s="137">
        <f t="shared" si="88"/>
        <v>34</v>
      </c>
      <c r="Q79" s="70">
        <f t="shared" si="89"/>
        <v>646.34</v>
      </c>
      <c r="R79" s="70">
        <f t="shared" si="90"/>
        <v>340</v>
      </c>
      <c r="S79" s="346"/>
      <c r="T79" s="347">
        <f t="shared" si="91"/>
        <v>0</v>
      </c>
      <c r="V79" s="340"/>
    </row>
    <row r="80" spans="1:22" ht="24" customHeight="1">
      <c r="A80" s="735"/>
      <c r="B80" s="880" t="s">
        <v>308</v>
      </c>
      <c r="C80" s="881"/>
      <c r="D80" s="882"/>
      <c r="E80" s="246">
        <v>5</v>
      </c>
      <c r="F80" s="247">
        <v>121.97</v>
      </c>
      <c r="G80" s="247">
        <f t="shared" si="82"/>
        <v>609.85</v>
      </c>
      <c r="H80" s="247">
        <v>80</v>
      </c>
      <c r="I80" s="248">
        <f t="shared" si="83"/>
        <v>400</v>
      </c>
      <c r="J80" s="46">
        <v>0</v>
      </c>
      <c r="K80" s="70">
        <f t="shared" si="84"/>
        <v>0</v>
      </c>
      <c r="L80" s="249">
        <f t="shared" si="85"/>
        <v>0</v>
      </c>
      <c r="M80" s="167">
        <v>0</v>
      </c>
      <c r="N80" s="192">
        <f t="shared" si="86"/>
        <v>0</v>
      </c>
      <c r="O80" s="168">
        <f t="shared" si="87"/>
        <v>0</v>
      </c>
      <c r="P80" s="137">
        <f t="shared" si="88"/>
        <v>5</v>
      </c>
      <c r="Q80" s="70">
        <f t="shared" si="89"/>
        <v>609.85</v>
      </c>
      <c r="R80" s="70">
        <f t="shared" si="90"/>
        <v>400</v>
      </c>
      <c r="S80" s="346"/>
      <c r="T80" s="347">
        <f t="shared" si="91"/>
        <v>0</v>
      </c>
      <c r="V80" s="340"/>
    </row>
    <row r="81" spans="1:22" ht="12.75" customHeight="1">
      <c r="A81" s="736"/>
      <c r="B81" s="880" t="s">
        <v>307</v>
      </c>
      <c r="C81" s="881"/>
      <c r="D81" s="882"/>
      <c r="E81" s="246">
        <v>5</v>
      </c>
      <c r="F81" s="247">
        <v>43.08</v>
      </c>
      <c r="G81" s="247">
        <f t="shared" si="82"/>
        <v>215.39999999999998</v>
      </c>
      <c r="H81" s="247">
        <v>15</v>
      </c>
      <c r="I81" s="248">
        <f t="shared" si="83"/>
        <v>75</v>
      </c>
      <c r="J81" s="46">
        <v>0</v>
      </c>
      <c r="K81" s="70">
        <f t="shared" si="84"/>
        <v>0</v>
      </c>
      <c r="L81" s="249">
        <f t="shared" si="85"/>
        <v>0</v>
      </c>
      <c r="M81" s="167">
        <v>0</v>
      </c>
      <c r="N81" s="192">
        <f t="shared" si="86"/>
        <v>0</v>
      </c>
      <c r="O81" s="168">
        <f t="shared" si="87"/>
        <v>0</v>
      </c>
      <c r="P81" s="137">
        <f t="shared" si="88"/>
        <v>5</v>
      </c>
      <c r="Q81" s="70">
        <f t="shared" si="89"/>
        <v>215.39999999999998</v>
      </c>
      <c r="R81" s="70">
        <f t="shared" si="90"/>
        <v>75</v>
      </c>
      <c r="S81" s="346"/>
      <c r="T81" s="347">
        <f t="shared" si="91"/>
        <v>0</v>
      </c>
      <c r="V81" s="340"/>
    </row>
    <row r="82" spans="1:22" ht="12.75" customHeight="1">
      <c r="A82" s="735"/>
      <c r="B82" s="880" t="s">
        <v>300</v>
      </c>
      <c r="C82" s="881"/>
      <c r="D82" s="882"/>
      <c r="E82" s="246">
        <v>5</v>
      </c>
      <c r="F82" s="247">
        <v>19.010000000000002</v>
      </c>
      <c r="G82" s="247">
        <f t="shared" ref="G82:G84" si="92">E82*F82</f>
        <v>95.050000000000011</v>
      </c>
      <c r="H82" s="247">
        <v>10</v>
      </c>
      <c r="I82" s="248">
        <f t="shared" ref="I82:I84" si="93">E82*H82</f>
        <v>50</v>
      </c>
      <c r="J82" s="46">
        <v>0</v>
      </c>
      <c r="K82" s="70">
        <f t="shared" ref="K82:K84" si="94">SUM(F82*J82)</f>
        <v>0</v>
      </c>
      <c r="L82" s="249">
        <f t="shared" ref="L82:L84" si="95">SUM(H82*J82)</f>
        <v>0</v>
      </c>
      <c r="M82" s="167">
        <v>0</v>
      </c>
      <c r="N82" s="192">
        <f t="shared" ref="N82:N84" si="96">SUM(F82*M82)</f>
        <v>0</v>
      </c>
      <c r="O82" s="168">
        <f t="shared" ref="O82:O84" si="97">SUM(H82*M82)</f>
        <v>0</v>
      </c>
      <c r="P82" s="137">
        <f t="shared" ref="P82:P84" si="98">SUM(E82-J82-M82)</f>
        <v>5</v>
      </c>
      <c r="Q82" s="70">
        <f t="shared" ref="Q82:Q84" si="99">SUM(F82*P82)</f>
        <v>95.050000000000011</v>
      </c>
      <c r="R82" s="70">
        <f t="shared" ref="R82:R84" si="100">SUM(H82*P82)</f>
        <v>50</v>
      </c>
      <c r="S82" s="346"/>
      <c r="T82" s="347">
        <f t="shared" ref="T82:T84" si="101">SUM(J82+M82)</f>
        <v>0</v>
      </c>
      <c r="V82" s="340"/>
    </row>
    <row r="83" spans="1:22" ht="12.75" customHeight="1">
      <c r="A83" s="735"/>
      <c r="B83" s="880" t="s">
        <v>81</v>
      </c>
      <c r="C83" s="881"/>
      <c r="D83" s="882"/>
      <c r="E83" s="246">
        <v>5</v>
      </c>
      <c r="F83" s="247">
        <v>25.39</v>
      </c>
      <c r="G83" s="247">
        <f t="shared" si="92"/>
        <v>126.95</v>
      </c>
      <c r="H83" s="247">
        <v>15</v>
      </c>
      <c r="I83" s="248">
        <f t="shared" si="93"/>
        <v>75</v>
      </c>
      <c r="J83" s="46">
        <v>0</v>
      </c>
      <c r="K83" s="70">
        <f t="shared" si="94"/>
        <v>0</v>
      </c>
      <c r="L83" s="249">
        <f t="shared" si="95"/>
        <v>0</v>
      </c>
      <c r="M83" s="167">
        <v>0</v>
      </c>
      <c r="N83" s="192">
        <f t="shared" si="96"/>
        <v>0</v>
      </c>
      <c r="O83" s="168">
        <f t="shared" si="97"/>
        <v>0</v>
      </c>
      <c r="P83" s="137">
        <f t="shared" si="98"/>
        <v>5</v>
      </c>
      <c r="Q83" s="70">
        <f t="shared" si="99"/>
        <v>126.95</v>
      </c>
      <c r="R83" s="70">
        <f t="shared" si="100"/>
        <v>75</v>
      </c>
      <c r="S83" s="346"/>
      <c r="T83" s="347">
        <f t="shared" si="101"/>
        <v>0</v>
      </c>
      <c r="V83" s="340"/>
    </row>
    <row r="84" spans="1:22" ht="12.75" customHeight="1">
      <c r="A84" s="735"/>
      <c r="B84" s="880" t="s">
        <v>309</v>
      </c>
      <c r="C84" s="881"/>
      <c r="D84" s="882"/>
      <c r="E84" s="246">
        <v>1</v>
      </c>
      <c r="F84" s="247">
        <v>727.36</v>
      </c>
      <c r="G84" s="247">
        <f t="shared" si="92"/>
        <v>727.36</v>
      </c>
      <c r="H84" s="247">
        <v>240</v>
      </c>
      <c r="I84" s="248">
        <f t="shared" si="93"/>
        <v>240</v>
      </c>
      <c r="J84" s="46">
        <v>0</v>
      </c>
      <c r="K84" s="70">
        <f t="shared" si="94"/>
        <v>0</v>
      </c>
      <c r="L84" s="249">
        <f t="shared" si="95"/>
        <v>0</v>
      </c>
      <c r="M84" s="167">
        <v>0</v>
      </c>
      <c r="N84" s="192">
        <f t="shared" si="96"/>
        <v>0</v>
      </c>
      <c r="O84" s="168">
        <f t="shared" si="97"/>
        <v>0</v>
      </c>
      <c r="P84" s="137">
        <f t="shared" si="98"/>
        <v>1</v>
      </c>
      <c r="Q84" s="70">
        <f t="shared" si="99"/>
        <v>727.36</v>
      </c>
      <c r="R84" s="70">
        <f t="shared" si="100"/>
        <v>240</v>
      </c>
      <c r="S84" s="346"/>
      <c r="T84" s="347">
        <f t="shared" si="101"/>
        <v>0</v>
      </c>
      <c r="V84" s="340"/>
    </row>
    <row r="85" spans="1:22" ht="25.5" customHeight="1">
      <c r="A85" s="735"/>
      <c r="B85" s="880" t="s">
        <v>310</v>
      </c>
      <c r="C85" s="881"/>
      <c r="D85" s="882"/>
      <c r="E85" s="246">
        <v>12</v>
      </c>
      <c r="F85" s="247">
        <v>227.18</v>
      </c>
      <c r="G85" s="247">
        <f t="shared" si="22"/>
        <v>2726.16</v>
      </c>
      <c r="H85" s="247">
        <v>120</v>
      </c>
      <c r="I85" s="248">
        <f t="shared" si="23"/>
        <v>1440</v>
      </c>
      <c r="J85" s="46">
        <v>0</v>
      </c>
      <c r="K85" s="70">
        <f t="shared" si="24"/>
        <v>0</v>
      </c>
      <c r="L85" s="249">
        <f t="shared" si="25"/>
        <v>0</v>
      </c>
      <c r="M85" s="167">
        <v>0</v>
      </c>
      <c r="N85" s="192">
        <f t="shared" si="26"/>
        <v>0</v>
      </c>
      <c r="O85" s="168">
        <f t="shared" si="27"/>
        <v>0</v>
      </c>
      <c r="P85" s="137">
        <f t="shared" si="28"/>
        <v>12</v>
      </c>
      <c r="Q85" s="70">
        <f t="shared" si="29"/>
        <v>2726.16</v>
      </c>
      <c r="R85" s="70">
        <f t="shared" si="30"/>
        <v>1440</v>
      </c>
      <c r="S85" s="346"/>
      <c r="T85" s="347">
        <f t="shared" si="31"/>
        <v>0</v>
      </c>
      <c r="V85" s="340"/>
    </row>
    <row r="86" spans="1:22" ht="15.75" customHeight="1">
      <c r="A86" s="735"/>
      <c r="B86" s="880" t="s">
        <v>311</v>
      </c>
      <c r="C86" s="881"/>
      <c r="D86" s="882"/>
      <c r="E86" s="246">
        <v>1</v>
      </c>
      <c r="F86" s="247">
        <v>2320</v>
      </c>
      <c r="G86" s="247">
        <f t="shared" si="22"/>
        <v>2320</v>
      </c>
      <c r="H86" s="247">
        <v>240</v>
      </c>
      <c r="I86" s="248">
        <f t="shared" si="23"/>
        <v>240</v>
      </c>
      <c r="J86" s="46">
        <v>0</v>
      </c>
      <c r="K86" s="70">
        <f t="shared" si="24"/>
        <v>0</v>
      </c>
      <c r="L86" s="249">
        <f t="shared" si="25"/>
        <v>0</v>
      </c>
      <c r="M86" s="167">
        <v>0</v>
      </c>
      <c r="N86" s="192">
        <f t="shared" si="26"/>
        <v>0</v>
      </c>
      <c r="O86" s="168">
        <f t="shared" si="27"/>
        <v>0</v>
      </c>
      <c r="P86" s="137">
        <f t="shared" si="28"/>
        <v>1</v>
      </c>
      <c r="Q86" s="70">
        <f t="shared" si="29"/>
        <v>2320</v>
      </c>
      <c r="R86" s="70">
        <f t="shared" si="30"/>
        <v>240</v>
      </c>
      <c r="S86" s="346"/>
      <c r="T86" s="347">
        <f t="shared" si="31"/>
        <v>0</v>
      </c>
      <c r="V86" s="340"/>
    </row>
    <row r="87" spans="1:22" ht="24" customHeight="1">
      <c r="A87" s="735"/>
      <c r="B87" s="880" t="s">
        <v>312</v>
      </c>
      <c r="C87" s="881"/>
      <c r="D87" s="882"/>
      <c r="E87" s="246">
        <v>276</v>
      </c>
      <c r="F87" s="247">
        <v>97.72</v>
      </c>
      <c r="G87" s="247">
        <f t="shared" si="22"/>
        <v>26970.720000000001</v>
      </c>
      <c r="H87" s="247">
        <v>95</v>
      </c>
      <c r="I87" s="248">
        <f t="shared" si="23"/>
        <v>26220</v>
      </c>
      <c r="J87" s="46">
        <v>0</v>
      </c>
      <c r="K87" s="70">
        <f t="shared" si="24"/>
        <v>0</v>
      </c>
      <c r="L87" s="249">
        <f t="shared" si="25"/>
        <v>0</v>
      </c>
      <c r="M87" s="167">
        <v>0</v>
      </c>
      <c r="N87" s="192">
        <f t="shared" si="26"/>
        <v>0</v>
      </c>
      <c r="O87" s="168">
        <f t="shared" si="27"/>
        <v>0</v>
      </c>
      <c r="P87" s="137">
        <f t="shared" si="28"/>
        <v>276</v>
      </c>
      <c r="Q87" s="70">
        <f t="shared" si="29"/>
        <v>26970.720000000001</v>
      </c>
      <c r="R87" s="70">
        <f t="shared" si="30"/>
        <v>26220</v>
      </c>
      <c r="S87" s="346"/>
      <c r="T87" s="347">
        <f t="shared" si="31"/>
        <v>0</v>
      </c>
      <c r="V87" s="340"/>
    </row>
    <row r="88" spans="1:22" ht="15" customHeight="1">
      <c r="A88" s="735"/>
      <c r="B88" s="880" t="s">
        <v>300</v>
      </c>
      <c r="C88" s="881"/>
      <c r="D88" s="882"/>
      <c r="E88" s="246">
        <v>276</v>
      </c>
      <c r="F88" s="247">
        <v>19.010000000000002</v>
      </c>
      <c r="G88" s="247">
        <f t="shared" si="22"/>
        <v>5246.76</v>
      </c>
      <c r="H88" s="247">
        <v>10</v>
      </c>
      <c r="I88" s="248">
        <f t="shared" si="23"/>
        <v>2760</v>
      </c>
      <c r="J88" s="46">
        <v>0</v>
      </c>
      <c r="K88" s="70">
        <f t="shared" si="24"/>
        <v>0</v>
      </c>
      <c r="L88" s="249">
        <f t="shared" si="25"/>
        <v>0</v>
      </c>
      <c r="M88" s="167">
        <v>0</v>
      </c>
      <c r="N88" s="192">
        <f t="shared" si="26"/>
        <v>0</v>
      </c>
      <c r="O88" s="168">
        <f t="shared" si="27"/>
        <v>0</v>
      </c>
      <c r="P88" s="137">
        <f t="shared" si="28"/>
        <v>276</v>
      </c>
      <c r="Q88" s="70">
        <f t="shared" si="29"/>
        <v>5246.76</v>
      </c>
      <c r="R88" s="70">
        <f t="shared" si="30"/>
        <v>2760</v>
      </c>
      <c r="S88" s="346"/>
      <c r="T88" s="347">
        <f t="shared" si="31"/>
        <v>0</v>
      </c>
      <c r="V88" s="340"/>
    </row>
    <row r="89" spans="1:22" ht="27" customHeight="1">
      <c r="A89" s="735"/>
      <c r="B89" s="880" t="s">
        <v>195</v>
      </c>
      <c r="C89" s="881"/>
      <c r="D89" s="882"/>
      <c r="E89" s="246">
        <v>88</v>
      </c>
      <c r="F89" s="247">
        <v>694.64</v>
      </c>
      <c r="G89" s="247">
        <f t="shared" si="22"/>
        <v>61128.32</v>
      </c>
      <c r="H89" s="247">
        <v>95</v>
      </c>
      <c r="I89" s="248">
        <f t="shared" si="23"/>
        <v>8360</v>
      </c>
      <c r="J89" s="46">
        <v>0</v>
      </c>
      <c r="K89" s="70">
        <f t="shared" si="24"/>
        <v>0</v>
      </c>
      <c r="L89" s="249">
        <f t="shared" si="25"/>
        <v>0</v>
      </c>
      <c r="M89" s="167">
        <v>0</v>
      </c>
      <c r="N89" s="192">
        <f t="shared" si="26"/>
        <v>0</v>
      </c>
      <c r="O89" s="168">
        <f t="shared" si="27"/>
        <v>0</v>
      </c>
      <c r="P89" s="137">
        <f t="shared" si="28"/>
        <v>88</v>
      </c>
      <c r="Q89" s="70">
        <f t="shared" si="29"/>
        <v>61128.32</v>
      </c>
      <c r="R89" s="70">
        <f t="shared" si="30"/>
        <v>8360</v>
      </c>
      <c r="S89" s="346"/>
      <c r="T89" s="347">
        <f t="shared" si="31"/>
        <v>0</v>
      </c>
      <c r="V89" s="340"/>
    </row>
    <row r="90" spans="1:22" ht="12.75" customHeight="1">
      <c r="A90" s="735"/>
      <c r="B90" s="880" t="s">
        <v>300</v>
      </c>
      <c r="C90" s="881"/>
      <c r="D90" s="882"/>
      <c r="E90" s="246">
        <v>88</v>
      </c>
      <c r="F90" s="247">
        <v>19.010000000000002</v>
      </c>
      <c r="G90" s="247">
        <f t="shared" ref="G90" si="102">E90*F90</f>
        <v>1672.88</v>
      </c>
      <c r="H90" s="247">
        <v>10</v>
      </c>
      <c r="I90" s="248">
        <f t="shared" ref="I90" si="103">E90*H90</f>
        <v>880</v>
      </c>
      <c r="J90" s="46">
        <v>0</v>
      </c>
      <c r="K90" s="70">
        <f t="shared" ref="K90" si="104">SUM(F90*J90)</f>
        <v>0</v>
      </c>
      <c r="L90" s="249">
        <f t="shared" ref="L90" si="105">SUM(H90*J90)</f>
        <v>0</v>
      </c>
      <c r="M90" s="167">
        <v>0</v>
      </c>
      <c r="N90" s="192">
        <f t="shared" ref="N90" si="106">SUM(F90*M90)</f>
        <v>0</v>
      </c>
      <c r="O90" s="168">
        <f t="shared" ref="O90" si="107">SUM(H90*M90)</f>
        <v>0</v>
      </c>
      <c r="P90" s="137">
        <f t="shared" ref="P90" si="108">SUM(E90-J90-M90)</f>
        <v>88</v>
      </c>
      <c r="Q90" s="70">
        <f t="shared" ref="Q90" si="109">SUM(F90*P90)</f>
        <v>1672.88</v>
      </c>
      <c r="R90" s="70">
        <f t="shared" ref="R90" si="110">SUM(H90*P90)</f>
        <v>880</v>
      </c>
      <c r="S90" s="346"/>
      <c r="T90" s="347">
        <f t="shared" ref="T90" si="111">SUM(J90+M90)</f>
        <v>0</v>
      </c>
      <c r="V90" s="340"/>
    </row>
    <row r="91" spans="1:22" ht="14.25" customHeight="1">
      <c r="A91" s="735"/>
      <c r="B91" s="880" t="s">
        <v>196</v>
      </c>
      <c r="C91" s="881"/>
      <c r="D91" s="882"/>
      <c r="E91" s="246">
        <v>120</v>
      </c>
      <c r="F91" s="247">
        <v>40.56</v>
      </c>
      <c r="G91" s="247">
        <f t="shared" si="22"/>
        <v>4867.2000000000007</v>
      </c>
      <c r="H91" s="247">
        <v>15</v>
      </c>
      <c r="I91" s="248">
        <f t="shared" si="23"/>
        <v>1800</v>
      </c>
      <c r="J91" s="46">
        <v>0</v>
      </c>
      <c r="K91" s="70">
        <f t="shared" si="24"/>
        <v>0</v>
      </c>
      <c r="L91" s="249">
        <f t="shared" si="25"/>
        <v>0</v>
      </c>
      <c r="M91" s="167">
        <v>0</v>
      </c>
      <c r="N91" s="192">
        <f t="shared" si="26"/>
        <v>0</v>
      </c>
      <c r="O91" s="168">
        <f t="shared" si="27"/>
        <v>0</v>
      </c>
      <c r="P91" s="137">
        <f t="shared" si="28"/>
        <v>120</v>
      </c>
      <c r="Q91" s="70">
        <f t="shared" si="29"/>
        <v>4867.2000000000007</v>
      </c>
      <c r="R91" s="70">
        <f t="shared" si="30"/>
        <v>1800</v>
      </c>
      <c r="S91" s="346"/>
      <c r="T91" s="347">
        <f t="shared" ref="T91:T98" si="112">SUM(J91+M91)</f>
        <v>0</v>
      </c>
      <c r="V91" s="340"/>
    </row>
    <row r="92" spans="1:22">
      <c r="A92" s="735"/>
      <c r="B92" s="880" t="s">
        <v>197</v>
      </c>
      <c r="C92" s="881"/>
      <c r="D92" s="882"/>
      <c r="E92" s="246">
        <v>15</v>
      </c>
      <c r="F92" s="247">
        <v>50.79</v>
      </c>
      <c r="G92" s="247">
        <f t="shared" si="22"/>
        <v>761.85</v>
      </c>
      <c r="H92" s="247">
        <v>10</v>
      </c>
      <c r="I92" s="248">
        <f t="shared" si="23"/>
        <v>150</v>
      </c>
      <c r="J92" s="46">
        <v>0</v>
      </c>
      <c r="K92" s="70">
        <f t="shared" si="24"/>
        <v>0</v>
      </c>
      <c r="L92" s="249">
        <f t="shared" si="25"/>
        <v>0</v>
      </c>
      <c r="M92" s="167">
        <v>0</v>
      </c>
      <c r="N92" s="192">
        <f t="shared" si="26"/>
        <v>0</v>
      </c>
      <c r="O92" s="168">
        <f t="shared" si="27"/>
        <v>0</v>
      </c>
      <c r="P92" s="137">
        <f t="shared" si="28"/>
        <v>15</v>
      </c>
      <c r="Q92" s="70">
        <f t="shared" si="29"/>
        <v>761.85</v>
      </c>
      <c r="R92" s="70">
        <f t="shared" si="30"/>
        <v>150</v>
      </c>
      <c r="S92" s="346"/>
      <c r="T92" s="347">
        <f t="shared" si="112"/>
        <v>0</v>
      </c>
      <c r="V92" s="340"/>
    </row>
    <row r="93" spans="1:22">
      <c r="A93" s="735"/>
      <c r="B93" s="880" t="s">
        <v>198</v>
      </c>
      <c r="C93" s="881"/>
      <c r="D93" s="882"/>
      <c r="E93" s="246">
        <v>15</v>
      </c>
      <c r="F93" s="247">
        <v>66.87</v>
      </c>
      <c r="G93" s="247">
        <f t="shared" si="22"/>
        <v>1003.0500000000001</v>
      </c>
      <c r="H93" s="247">
        <v>10</v>
      </c>
      <c r="I93" s="248">
        <f t="shared" si="23"/>
        <v>150</v>
      </c>
      <c r="J93" s="46">
        <v>0</v>
      </c>
      <c r="K93" s="70">
        <f t="shared" si="24"/>
        <v>0</v>
      </c>
      <c r="L93" s="249">
        <f t="shared" si="25"/>
        <v>0</v>
      </c>
      <c r="M93" s="167">
        <v>0</v>
      </c>
      <c r="N93" s="192">
        <f t="shared" si="26"/>
        <v>0</v>
      </c>
      <c r="O93" s="168">
        <f t="shared" si="27"/>
        <v>0</v>
      </c>
      <c r="P93" s="137">
        <f t="shared" si="28"/>
        <v>15</v>
      </c>
      <c r="Q93" s="70">
        <f t="shared" si="29"/>
        <v>1003.0500000000001</v>
      </c>
      <c r="R93" s="70">
        <f t="shared" si="30"/>
        <v>150</v>
      </c>
      <c r="S93" s="346"/>
      <c r="T93" s="347">
        <f t="shared" si="112"/>
        <v>0</v>
      </c>
      <c r="V93" s="340"/>
    </row>
    <row r="94" spans="1:22">
      <c r="A94" s="349"/>
      <c r="B94" s="880" t="s">
        <v>325</v>
      </c>
      <c r="C94" s="881"/>
      <c r="D94" s="882"/>
      <c r="E94" s="246">
        <v>1</v>
      </c>
      <c r="F94" s="247">
        <v>381.87</v>
      </c>
      <c r="G94" s="247">
        <f t="shared" si="22"/>
        <v>381.87</v>
      </c>
      <c r="H94" s="247">
        <v>735</v>
      </c>
      <c r="I94" s="248">
        <f t="shared" si="23"/>
        <v>735</v>
      </c>
      <c r="J94" s="46">
        <v>0</v>
      </c>
      <c r="K94" s="70">
        <f t="shared" si="24"/>
        <v>0</v>
      </c>
      <c r="L94" s="249">
        <f t="shared" si="25"/>
        <v>0</v>
      </c>
      <c r="M94" s="167">
        <v>0</v>
      </c>
      <c r="N94" s="192">
        <f t="shared" si="26"/>
        <v>0</v>
      </c>
      <c r="O94" s="168">
        <f t="shared" si="27"/>
        <v>0</v>
      </c>
      <c r="P94" s="137">
        <f t="shared" si="28"/>
        <v>1</v>
      </c>
      <c r="Q94" s="70">
        <f t="shared" si="29"/>
        <v>381.87</v>
      </c>
      <c r="R94" s="70">
        <f t="shared" si="30"/>
        <v>735</v>
      </c>
      <c r="S94" s="346"/>
      <c r="T94" s="347">
        <f t="shared" si="112"/>
        <v>0</v>
      </c>
      <c r="V94" s="340"/>
    </row>
    <row r="95" spans="1:22" ht="12.75" customHeight="1">
      <c r="A95" s="349"/>
      <c r="B95" s="880" t="s">
        <v>324</v>
      </c>
      <c r="C95" s="881"/>
      <c r="D95" s="882"/>
      <c r="E95" s="246">
        <v>12</v>
      </c>
      <c r="F95" s="247">
        <v>168</v>
      </c>
      <c r="G95" s="247">
        <f t="shared" ref="G95" si="113">E95*F95</f>
        <v>2016</v>
      </c>
      <c r="H95" s="247">
        <v>240</v>
      </c>
      <c r="I95" s="248">
        <f t="shared" ref="I95" si="114">E95*H95</f>
        <v>2880</v>
      </c>
      <c r="J95" s="46">
        <v>0</v>
      </c>
      <c r="K95" s="70">
        <f t="shared" ref="K95" si="115">SUM(F95*J95)</f>
        <v>0</v>
      </c>
      <c r="L95" s="249">
        <f t="shared" ref="L95" si="116">SUM(H95*J95)</f>
        <v>0</v>
      </c>
      <c r="M95" s="167">
        <v>0</v>
      </c>
      <c r="N95" s="192">
        <f t="shared" ref="N95" si="117">SUM(F95*M95)</f>
        <v>0</v>
      </c>
      <c r="O95" s="168">
        <f t="shared" ref="O95" si="118">SUM(H95*M95)</f>
        <v>0</v>
      </c>
      <c r="P95" s="137">
        <f t="shared" ref="P95" si="119">SUM(E95-J95-M95)</f>
        <v>12</v>
      </c>
      <c r="Q95" s="70">
        <f t="shared" ref="Q95" si="120">SUM(F95*P95)</f>
        <v>2016</v>
      </c>
      <c r="R95" s="70">
        <f t="shared" ref="R95" si="121">SUM(H95*P95)</f>
        <v>2880</v>
      </c>
      <c r="S95" s="346"/>
      <c r="T95" s="347">
        <f t="shared" ref="T95" si="122">SUM(J95+M95)</f>
        <v>0</v>
      </c>
      <c r="V95" s="340"/>
    </row>
    <row r="96" spans="1:22">
      <c r="A96" s="349"/>
      <c r="B96" s="880" t="s">
        <v>199</v>
      </c>
      <c r="C96" s="881"/>
      <c r="D96" s="882"/>
      <c r="E96" s="737">
        <v>680</v>
      </c>
      <c r="F96" s="247">
        <v>4.4000000000000004</v>
      </c>
      <c r="G96" s="247">
        <f t="shared" si="22"/>
        <v>2992.0000000000005</v>
      </c>
      <c r="H96" s="247">
        <v>15</v>
      </c>
      <c r="I96" s="248">
        <f t="shared" si="23"/>
        <v>10200</v>
      </c>
      <c r="J96" s="46">
        <v>0</v>
      </c>
      <c r="K96" s="70">
        <f t="shared" si="24"/>
        <v>0</v>
      </c>
      <c r="L96" s="249">
        <f t="shared" si="25"/>
        <v>0</v>
      </c>
      <c r="M96" s="167">
        <v>0</v>
      </c>
      <c r="N96" s="192">
        <f t="shared" si="26"/>
        <v>0</v>
      </c>
      <c r="O96" s="168">
        <f t="shared" si="27"/>
        <v>0</v>
      </c>
      <c r="P96" s="137">
        <f t="shared" si="28"/>
        <v>680</v>
      </c>
      <c r="Q96" s="70">
        <f t="shared" si="29"/>
        <v>2992.0000000000005</v>
      </c>
      <c r="R96" s="70">
        <f t="shared" si="30"/>
        <v>10200</v>
      </c>
      <c r="S96" s="346"/>
      <c r="T96" s="347">
        <f t="shared" si="112"/>
        <v>0</v>
      </c>
      <c r="V96" s="340"/>
    </row>
    <row r="97" spans="1:22">
      <c r="A97" s="349"/>
      <c r="B97" s="880" t="s">
        <v>200</v>
      </c>
      <c r="C97" s="881"/>
      <c r="D97" s="882"/>
      <c r="E97" s="246">
        <v>38</v>
      </c>
      <c r="F97" s="247">
        <v>22.06</v>
      </c>
      <c r="G97" s="247">
        <f t="shared" si="22"/>
        <v>838.28</v>
      </c>
      <c r="H97" s="247">
        <v>65</v>
      </c>
      <c r="I97" s="248">
        <f t="shared" si="23"/>
        <v>2470</v>
      </c>
      <c r="J97" s="46">
        <v>0</v>
      </c>
      <c r="K97" s="70">
        <f t="shared" si="24"/>
        <v>0</v>
      </c>
      <c r="L97" s="249">
        <f t="shared" si="25"/>
        <v>0</v>
      </c>
      <c r="M97" s="167">
        <v>0</v>
      </c>
      <c r="N97" s="192">
        <f t="shared" si="26"/>
        <v>0</v>
      </c>
      <c r="O97" s="168">
        <f t="shared" si="27"/>
        <v>0</v>
      </c>
      <c r="P97" s="137">
        <f t="shared" si="28"/>
        <v>38</v>
      </c>
      <c r="Q97" s="70">
        <f t="shared" si="29"/>
        <v>838.28</v>
      </c>
      <c r="R97" s="70">
        <f t="shared" si="30"/>
        <v>2470</v>
      </c>
      <c r="S97" s="346"/>
      <c r="T97" s="347">
        <f t="shared" si="112"/>
        <v>0</v>
      </c>
      <c r="V97" s="340"/>
    </row>
    <row r="98" spans="1:22" ht="13.5" thickBot="1">
      <c r="A98" s="349"/>
      <c r="B98" s="880" t="s">
        <v>201</v>
      </c>
      <c r="C98" s="881"/>
      <c r="D98" s="882"/>
      <c r="E98" s="737">
        <v>12</v>
      </c>
      <c r="F98" s="724">
        <v>1250</v>
      </c>
      <c r="G98" s="724">
        <f t="shared" si="22"/>
        <v>15000</v>
      </c>
      <c r="H98" s="724">
        <v>310</v>
      </c>
      <c r="I98" s="248">
        <f t="shared" si="23"/>
        <v>3720</v>
      </c>
      <c r="J98" s="46">
        <v>0</v>
      </c>
      <c r="K98" s="70">
        <f t="shared" si="24"/>
        <v>0</v>
      </c>
      <c r="L98" s="249">
        <f t="shared" si="25"/>
        <v>0</v>
      </c>
      <c r="M98" s="167">
        <v>0</v>
      </c>
      <c r="N98" s="192">
        <f t="shared" si="26"/>
        <v>0</v>
      </c>
      <c r="O98" s="168">
        <f t="shared" si="27"/>
        <v>0</v>
      </c>
      <c r="P98" s="137">
        <f t="shared" si="28"/>
        <v>12</v>
      </c>
      <c r="Q98" s="70">
        <f t="shared" si="29"/>
        <v>15000</v>
      </c>
      <c r="R98" s="70">
        <f t="shared" si="30"/>
        <v>3720</v>
      </c>
      <c r="S98" s="346"/>
      <c r="T98" s="347">
        <f t="shared" si="112"/>
        <v>0</v>
      </c>
      <c r="V98" s="340"/>
    </row>
    <row r="99" spans="1:22" ht="13.5">
      <c r="A99" s="350"/>
      <c r="B99" s="350" t="s">
        <v>180</v>
      </c>
      <c r="C99" s="351"/>
      <c r="D99" s="351"/>
      <c r="E99" s="352"/>
      <c r="F99" s="353"/>
      <c r="G99" s="354">
        <f>SUM(G64:G98)</f>
        <v>151710.44</v>
      </c>
      <c r="H99" s="353"/>
      <c r="I99" s="355">
        <f>SUM(I64:I98)</f>
        <v>78345</v>
      </c>
      <c r="J99" s="46"/>
      <c r="K99" s="70">
        <f>SUM(K64:K98)</f>
        <v>0</v>
      </c>
      <c r="L99" s="249">
        <f>SUM(L64:L98)</f>
        <v>0</v>
      </c>
      <c r="M99" s="167"/>
      <c r="N99" s="192">
        <f>SUM(N64:N98)</f>
        <v>0</v>
      </c>
      <c r="O99" s="168">
        <f>SUM(O64:O98)</f>
        <v>0</v>
      </c>
      <c r="P99" s="137"/>
      <c r="Q99" s="326">
        <f>SUM(Q64:Q98)</f>
        <v>151710.44</v>
      </c>
      <c r="R99" s="70">
        <f>SUM(R64:R98)</f>
        <v>78345</v>
      </c>
      <c r="S99" s="346"/>
      <c r="T99" s="347"/>
      <c r="V99" s="340"/>
    </row>
    <row r="100" spans="1:22" ht="13.5" customHeight="1">
      <c r="A100" s="356"/>
      <c r="B100" s="356" t="s">
        <v>73</v>
      </c>
      <c r="C100" s="357"/>
      <c r="D100" s="357"/>
      <c r="E100" s="358">
        <v>0.03</v>
      </c>
      <c r="F100" s="359"/>
      <c r="G100" s="247">
        <f>SUM(G99)*E100</f>
        <v>4551.3131999999996</v>
      </c>
      <c r="H100" s="359"/>
      <c r="I100" s="360">
        <v>0</v>
      </c>
      <c r="J100" s="46"/>
      <c r="K100" s="70">
        <f>SUM(K99*E100)</f>
        <v>0</v>
      </c>
      <c r="L100" s="249"/>
      <c r="M100" s="167"/>
      <c r="N100" s="192">
        <f>SUM(N99*E100)</f>
        <v>0</v>
      </c>
      <c r="O100" s="168"/>
      <c r="P100" s="137"/>
      <c r="Q100" s="70">
        <f>SUM(Q99*E100)</f>
        <v>4551.3131999999996</v>
      </c>
      <c r="R100" s="70"/>
      <c r="S100" s="346"/>
      <c r="T100" s="347"/>
      <c r="V100" s="340"/>
    </row>
    <row r="101" spans="1:22" ht="14.25" thickBot="1">
      <c r="A101" s="363"/>
      <c r="B101" s="364" t="s">
        <v>176</v>
      </c>
      <c r="C101" s="365"/>
      <c r="D101" s="365" t="s">
        <v>78</v>
      </c>
      <c r="E101" s="366"/>
      <c r="F101" s="367"/>
      <c r="G101" s="368">
        <f>SUM(G99:G100)</f>
        <v>156261.75320000001</v>
      </c>
      <c r="H101" s="369"/>
      <c r="I101" s="370">
        <f>SUM(I99:I100)</f>
        <v>78345</v>
      </c>
      <c r="J101" s="46"/>
      <c r="K101" s="70">
        <f t="shared" ref="K101:L101" si="123">SUM(K99:K100)</f>
        <v>0</v>
      </c>
      <c r="L101" s="249">
        <f t="shared" si="123"/>
        <v>0</v>
      </c>
      <c r="M101" s="167"/>
      <c r="N101" s="192">
        <f t="shared" ref="N101:O101" si="124">SUM(N99:N100)</f>
        <v>0</v>
      </c>
      <c r="O101" s="168">
        <f t="shared" si="124"/>
        <v>0</v>
      </c>
      <c r="P101" s="137"/>
      <c r="Q101" s="326">
        <f>SUM(Q99:Q100)</f>
        <v>156261.75320000001</v>
      </c>
      <c r="R101" s="70">
        <f>SUM(R99:R100)</f>
        <v>78345</v>
      </c>
      <c r="S101" s="346"/>
      <c r="T101" s="347"/>
      <c r="V101" s="340"/>
    </row>
    <row r="102" spans="1:22" ht="18" customHeight="1" thickBot="1">
      <c r="A102" s="371" t="str">
        <f>A62</f>
        <v>2) Spínače, zásuvky a kompletační materiál</v>
      </c>
      <c r="B102" s="372"/>
      <c r="C102" s="373"/>
      <c r="D102" s="374" t="s">
        <v>78</v>
      </c>
      <c r="E102" s="375"/>
      <c r="F102" s="367"/>
      <c r="G102" s="878">
        <f>G101+I101</f>
        <v>234606.75320000001</v>
      </c>
      <c r="H102" s="865"/>
      <c r="I102" s="879"/>
      <c r="J102" s="878">
        <f t="shared" ref="J102" si="125">SUM(K101:L101)</f>
        <v>0</v>
      </c>
      <c r="K102" s="865"/>
      <c r="L102" s="865"/>
      <c r="M102" s="895">
        <f t="shared" ref="M102" si="126">SUM(N101:O101)</f>
        <v>0</v>
      </c>
      <c r="N102" s="867"/>
      <c r="O102" s="896"/>
      <c r="P102" s="869">
        <f t="shared" ref="P102" si="127">SUM(Q101:R101)</f>
        <v>234606.75320000001</v>
      </c>
      <c r="Q102" s="865"/>
      <c r="R102" s="879"/>
      <c r="S102" s="346"/>
      <c r="T102" s="347">
        <f>J102+M102+P102</f>
        <v>234606.75320000001</v>
      </c>
      <c r="V102" s="340"/>
    </row>
    <row r="103" spans="1:22" ht="13.5" customHeight="1">
      <c r="A103" s="385"/>
      <c r="B103" s="386"/>
      <c r="C103" s="387"/>
      <c r="D103" s="357"/>
      <c r="E103" s="388"/>
      <c r="F103" s="389"/>
      <c r="G103" s="390"/>
      <c r="H103" s="391"/>
      <c r="I103" s="395"/>
      <c r="J103" s="394"/>
      <c r="K103" s="395"/>
      <c r="L103" s="395"/>
      <c r="M103" s="394"/>
      <c r="N103" s="395"/>
      <c r="O103" s="395"/>
      <c r="P103" s="394"/>
      <c r="Q103" s="395"/>
      <c r="R103" s="395"/>
      <c r="S103" s="346"/>
      <c r="T103" s="347"/>
      <c r="V103" s="340"/>
    </row>
    <row r="104" spans="1:22" ht="14.25" customHeight="1" thickBot="1">
      <c r="A104" s="409" t="s">
        <v>202</v>
      </c>
      <c r="B104" s="413"/>
      <c r="C104" s="413"/>
      <c r="D104" s="481"/>
      <c r="E104" s="482"/>
      <c r="F104" s="389"/>
      <c r="G104" s="389"/>
      <c r="H104" s="389"/>
      <c r="I104" s="391"/>
      <c r="J104" s="434"/>
      <c r="K104" s="434"/>
      <c r="L104" s="437"/>
      <c r="M104" s="464"/>
      <c r="N104" s="464"/>
      <c r="O104" s="465"/>
      <c r="P104" s="434"/>
      <c r="Q104" s="434"/>
      <c r="R104" s="437"/>
      <c r="S104" s="346"/>
      <c r="T104" s="347"/>
      <c r="V104" s="340"/>
    </row>
    <row r="105" spans="1:22" ht="15" customHeight="1" thickBot="1">
      <c r="A105" s="433" t="s">
        <v>177</v>
      </c>
      <c r="B105" s="402" t="s">
        <v>178</v>
      </c>
      <c r="C105" s="403"/>
      <c r="D105" s="403"/>
      <c r="E105" s="419" t="s">
        <v>171</v>
      </c>
      <c r="F105" s="383" t="s">
        <v>182</v>
      </c>
      <c r="G105" s="383" t="s">
        <v>173</v>
      </c>
      <c r="H105" s="383" t="s">
        <v>174</v>
      </c>
      <c r="I105" s="384" t="s">
        <v>175</v>
      </c>
      <c r="J105" s="164" t="s">
        <v>171</v>
      </c>
      <c r="K105" s="165" t="s">
        <v>173</v>
      </c>
      <c r="L105" s="166" t="s">
        <v>175</v>
      </c>
      <c r="M105" s="252" t="s">
        <v>171</v>
      </c>
      <c r="N105" s="165" t="s">
        <v>173</v>
      </c>
      <c r="O105" s="253" t="s">
        <v>175</v>
      </c>
      <c r="P105" s="250" t="s">
        <v>171</v>
      </c>
      <c r="Q105" s="165" t="s">
        <v>173</v>
      </c>
      <c r="R105" s="166" t="s">
        <v>175</v>
      </c>
      <c r="S105" s="346"/>
      <c r="T105" s="347"/>
      <c r="V105" s="340"/>
    </row>
    <row r="106" spans="1:22" ht="14.25" customHeight="1">
      <c r="A106" s="349"/>
      <c r="B106" s="422" t="s">
        <v>315</v>
      </c>
      <c r="C106" s="423"/>
      <c r="D106" s="424"/>
      <c r="E106" s="246">
        <v>100</v>
      </c>
      <c r="F106" s="247">
        <v>9.1199999999999992</v>
      </c>
      <c r="G106" s="247">
        <f t="shared" ref="G106:G119" si="128">E106*F106</f>
        <v>911.99999999999989</v>
      </c>
      <c r="H106" s="247">
        <v>20</v>
      </c>
      <c r="I106" s="248">
        <f t="shared" ref="I106:I119" si="129">E106*H106</f>
        <v>2000</v>
      </c>
      <c r="J106" s="46">
        <v>0</v>
      </c>
      <c r="K106" s="70">
        <f t="shared" ref="K106:K130" si="130">SUM(F106*J106)</f>
        <v>0</v>
      </c>
      <c r="L106" s="249">
        <f t="shared" ref="L106:L130" si="131">SUM(H106*J106)</f>
        <v>0</v>
      </c>
      <c r="M106" s="167">
        <v>0</v>
      </c>
      <c r="N106" s="192">
        <f t="shared" ref="N106:N130" si="132">SUM(F106*M106)</f>
        <v>0</v>
      </c>
      <c r="O106" s="168">
        <f t="shared" ref="O106:O130" si="133">SUM(H106*M106)</f>
        <v>0</v>
      </c>
      <c r="P106" s="137">
        <f t="shared" ref="P106:P130" si="134">SUM(E106-J106-M106)</f>
        <v>100</v>
      </c>
      <c r="Q106" s="70">
        <f t="shared" ref="Q106:Q130" si="135">SUM(F106*P106)</f>
        <v>911.99999999999989</v>
      </c>
      <c r="R106" s="70">
        <f t="shared" ref="R106:R130" si="136">SUM(H106*P106)</f>
        <v>2000</v>
      </c>
      <c r="S106" s="346"/>
      <c r="T106" s="347">
        <f t="shared" ref="T106:T130" si="137">SUM(J106+M106)</f>
        <v>0</v>
      </c>
      <c r="V106" s="340"/>
    </row>
    <row r="107" spans="1:22" ht="14.25" customHeight="1">
      <c r="A107" s="349"/>
      <c r="B107" s="422" t="s">
        <v>316</v>
      </c>
      <c r="C107" s="423"/>
      <c r="D107" s="424"/>
      <c r="E107" s="246">
        <v>50</v>
      </c>
      <c r="F107" s="247">
        <v>9.1199999999999992</v>
      </c>
      <c r="G107" s="247">
        <f t="shared" ref="G107" si="138">E107*F107</f>
        <v>455.99999999999994</v>
      </c>
      <c r="H107" s="247">
        <v>20</v>
      </c>
      <c r="I107" s="248">
        <f t="shared" ref="I107" si="139">E107*H107</f>
        <v>1000</v>
      </c>
      <c r="J107" s="46">
        <v>0</v>
      </c>
      <c r="K107" s="70">
        <f t="shared" ref="K107" si="140">SUM(F107*J107)</f>
        <v>0</v>
      </c>
      <c r="L107" s="249">
        <f t="shared" ref="L107" si="141">SUM(H107*J107)</f>
        <v>0</v>
      </c>
      <c r="M107" s="167">
        <v>0</v>
      </c>
      <c r="N107" s="192">
        <f t="shared" ref="N107" si="142">SUM(F107*M107)</f>
        <v>0</v>
      </c>
      <c r="O107" s="168">
        <f t="shared" ref="O107" si="143">SUM(H107*M107)</f>
        <v>0</v>
      </c>
      <c r="P107" s="137">
        <f t="shared" ref="P107" si="144">SUM(E107-J107-M107)</f>
        <v>50</v>
      </c>
      <c r="Q107" s="70">
        <f t="shared" ref="Q107" si="145">SUM(F107*P107)</f>
        <v>455.99999999999994</v>
      </c>
      <c r="R107" s="70">
        <f t="shared" ref="R107" si="146">SUM(H107*P107)</f>
        <v>1000</v>
      </c>
      <c r="S107" s="346"/>
      <c r="T107" s="347">
        <f t="shared" ref="T107" si="147">SUM(J107+M107)</f>
        <v>0</v>
      </c>
      <c r="V107" s="340"/>
    </row>
    <row r="108" spans="1:22" ht="14.25" customHeight="1">
      <c r="A108" s="349"/>
      <c r="B108" s="422" t="s">
        <v>317</v>
      </c>
      <c r="C108" s="423"/>
      <c r="D108" s="424"/>
      <c r="E108" s="246">
        <v>100</v>
      </c>
      <c r="F108" s="247">
        <v>11.55</v>
      </c>
      <c r="G108" s="247">
        <f t="shared" ref="G108" si="148">E108*F108</f>
        <v>1155</v>
      </c>
      <c r="H108" s="247">
        <v>22</v>
      </c>
      <c r="I108" s="248">
        <f t="shared" ref="I108" si="149">E108*H108</f>
        <v>2200</v>
      </c>
      <c r="J108" s="46">
        <v>0</v>
      </c>
      <c r="K108" s="70">
        <f t="shared" ref="K108" si="150">SUM(F108*J108)</f>
        <v>0</v>
      </c>
      <c r="L108" s="249">
        <f t="shared" ref="L108" si="151">SUM(H108*J108)</f>
        <v>0</v>
      </c>
      <c r="M108" s="167">
        <v>0</v>
      </c>
      <c r="N108" s="192">
        <f t="shared" ref="N108" si="152">SUM(F108*M108)</f>
        <v>0</v>
      </c>
      <c r="O108" s="168">
        <f t="shared" ref="O108" si="153">SUM(H108*M108)</f>
        <v>0</v>
      </c>
      <c r="P108" s="137">
        <f t="shared" ref="P108" si="154">SUM(E108-J108-M108)</f>
        <v>100</v>
      </c>
      <c r="Q108" s="70">
        <f t="shared" ref="Q108" si="155">SUM(F108*P108)</f>
        <v>1155</v>
      </c>
      <c r="R108" s="70">
        <f t="shared" ref="R108" si="156">SUM(H108*P108)</f>
        <v>2200</v>
      </c>
      <c r="S108" s="346"/>
      <c r="T108" s="347">
        <f t="shared" ref="T108" si="157">SUM(J108+M108)</f>
        <v>0</v>
      </c>
      <c r="V108" s="340"/>
    </row>
    <row r="109" spans="1:22" ht="14.25" customHeight="1">
      <c r="A109" s="349"/>
      <c r="B109" s="422" t="s">
        <v>203</v>
      </c>
      <c r="C109" s="423"/>
      <c r="D109" s="424"/>
      <c r="E109" s="246">
        <v>2300</v>
      </c>
      <c r="F109" s="247">
        <v>11.55</v>
      </c>
      <c r="G109" s="247">
        <f t="shared" ref="G109" si="158">E109*F109</f>
        <v>26565</v>
      </c>
      <c r="H109" s="247">
        <v>22</v>
      </c>
      <c r="I109" s="248">
        <f t="shared" ref="I109" si="159">E109*H109</f>
        <v>50600</v>
      </c>
      <c r="J109" s="46">
        <v>0</v>
      </c>
      <c r="K109" s="70">
        <f t="shared" ref="K109" si="160">SUM(F109*J109)</f>
        <v>0</v>
      </c>
      <c r="L109" s="249">
        <f t="shared" ref="L109" si="161">SUM(H109*J109)</f>
        <v>0</v>
      </c>
      <c r="M109" s="167">
        <v>0</v>
      </c>
      <c r="N109" s="192">
        <f t="shared" ref="N109" si="162">SUM(F109*M109)</f>
        <v>0</v>
      </c>
      <c r="O109" s="168">
        <f t="shared" ref="O109" si="163">SUM(H109*M109)</f>
        <v>0</v>
      </c>
      <c r="P109" s="619">
        <f t="shared" ref="P109" si="164">SUM(E109-J109-M109)</f>
        <v>2300</v>
      </c>
      <c r="Q109" s="70">
        <f t="shared" ref="Q109" si="165">SUM(F109*P109)</f>
        <v>26565</v>
      </c>
      <c r="R109" s="70">
        <f t="shared" ref="R109" si="166">SUM(H109*P109)</f>
        <v>50600</v>
      </c>
      <c r="S109" s="346"/>
      <c r="T109" s="347">
        <f t="shared" ref="T109" si="167">SUM(J109+M109)</f>
        <v>0</v>
      </c>
      <c r="V109" s="340"/>
    </row>
    <row r="110" spans="1:22" ht="14.25" customHeight="1">
      <c r="A110" s="349"/>
      <c r="B110" s="422" t="s">
        <v>204</v>
      </c>
      <c r="C110" s="423"/>
      <c r="D110" s="424"/>
      <c r="E110" s="246">
        <v>1500</v>
      </c>
      <c r="F110" s="247">
        <v>19.02</v>
      </c>
      <c r="G110" s="247">
        <f t="shared" si="128"/>
        <v>28530</v>
      </c>
      <c r="H110" s="247">
        <v>25</v>
      </c>
      <c r="I110" s="248">
        <f t="shared" si="129"/>
        <v>37500</v>
      </c>
      <c r="J110" s="46">
        <v>0</v>
      </c>
      <c r="K110" s="70">
        <f t="shared" si="130"/>
        <v>0</v>
      </c>
      <c r="L110" s="249">
        <f t="shared" si="131"/>
        <v>0</v>
      </c>
      <c r="M110" s="167">
        <v>0</v>
      </c>
      <c r="N110" s="192">
        <f t="shared" si="132"/>
        <v>0</v>
      </c>
      <c r="O110" s="168">
        <f t="shared" si="133"/>
        <v>0</v>
      </c>
      <c r="P110" s="619">
        <f t="shared" si="134"/>
        <v>1500</v>
      </c>
      <c r="Q110" s="70">
        <f t="shared" si="135"/>
        <v>28530</v>
      </c>
      <c r="R110" s="70">
        <f t="shared" si="136"/>
        <v>37500</v>
      </c>
      <c r="S110" s="346"/>
      <c r="T110" s="347">
        <f t="shared" si="137"/>
        <v>0</v>
      </c>
      <c r="V110" s="340"/>
    </row>
    <row r="111" spans="1:22" ht="13.5" customHeight="1">
      <c r="A111" s="349"/>
      <c r="B111" s="422" t="s">
        <v>205</v>
      </c>
      <c r="C111" s="423"/>
      <c r="D111" s="424"/>
      <c r="E111" s="246">
        <v>100</v>
      </c>
      <c r="F111" s="247">
        <v>29.08</v>
      </c>
      <c r="G111" s="247">
        <f t="shared" si="128"/>
        <v>2908</v>
      </c>
      <c r="H111" s="247">
        <v>25</v>
      </c>
      <c r="I111" s="248">
        <f t="shared" si="129"/>
        <v>2500</v>
      </c>
      <c r="J111" s="46">
        <v>0</v>
      </c>
      <c r="K111" s="70">
        <f t="shared" si="130"/>
        <v>0</v>
      </c>
      <c r="L111" s="249">
        <f t="shared" si="131"/>
        <v>0</v>
      </c>
      <c r="M111" s="167">
        <v>0</v>
      </c>
      <c r="N111" s="192">
        <f t="shared" si="132"/>
        <v>0</v>
      </c>
      <c r="O111" s="168">
        <f t="shared" si="133"/>
        <v>0</v>
      </c>
      <c r="P111" s="137">
        <f t="shared" si="134"/>
        <v>100</v>
      </c>
      <c r="Q111" s="70">
        <f t="shared" si="135"/>
        <v>2908</v>
      </c>
      <c r="R111" s="70">
        <f t="shared" si="136"/>
        <v>2500</v>
      </c>
      <c r="S111" s="346"/>
      <c r="T111" s="347">
        <f t="shared" si="137"/>
        <v>0</v>
      </c>
      <c r="V111" s="340"/>
    </row>
    <row r="112" spans="1:22" ht="14.25" customHeight="1">
      <c r="A112" s="349"/>
      <c r="B112" s="422" t="s">
        <v>206</v>
      </c>
      <c r="C112" s="423"/>
      <c r="D112" s="424"/>
      <c r="E112" s="246">
        <v>2900</v>
      </c>
      <c r="F112" s="247">
        <v>18.920000000000002</v>
      </c>
      <c r="G112" s="247">
        <f t="shared" si="128"/>
        <v>54868.000000000007</v>
      </c>
      <c r="H112" s="247">
        <v>22</v>
      </c>
      <c r="I112" s="248">
        <f t="shared" si="129"/>
        <v>63800</v>
      </c>
      <c r="J112" s="46">
        <v>0</v>
      </c>
      <c r="K112" s="326">
        <f t="shared" si="130"/>
        <v>0</v>
      </c>
      <c r="L112" s="249">
        <f t="shared" si="131"/>
        <v>0</v>
      </c>
      <c r="M112" s="167">
        <v>0</v>
      </c>
      <c r="N112" s="192">
        <f t="shared" si="132"/>
        <v>0</v>
      </c>
      <c r="O112" s="168">
        <f t="shared" si="133"/>
        <v>0</v>
      </c>
      <c r="P112" s="619">
        <f t="shared" si="134"/>
        <v>2900</v>
      </c>
      <c r="Q112" s="70">
        <f t="shared" si="135"/>
        <v>54868.000000000007</v>
      </c>
      <c r="R112" s="70">
        <f t="shared" si="136"/>
        <v>63800</v>
      </c>
      <c r="S112" s="346"/>
      <c r="T112" s="347">
        <f t="shared" si="137"/>
        <v>0</v>
      </c>
      <c r="V112" s="340"/>
    </row>
    <row r="113" spans="1:22" ht="15" customHeight="1">
      <c r="A113" s="349"/>
      <c r="B113" s="422" t="s">
        <v>207</v>
      </c>
      <c r="C113" s="423"/>
      <c r="D113" s="424"/>
      <c r="E113" s="246">
        <v>150</v>
      </c>
      <c r="F113" s="247">
        <v>30.91</v>
      </c>
      <c r="G113" s="247">
        <f t="shared" si="128"/>
        <v>4636.5</v>
      </c>
      <c r="H113" s="247">
        <v>25</v>
      </c>
      <c r="I113" s="248">
        <f t="shared" si="129"/>
        <v>3750</v>
      </c>
      <c r="J113" s="46">
        <v>0</v>
      </c>
      <c r="K113" s="70">
        <f t="shared" si="130"/>
        <v>0</v>
      </c>
      <c r="L113" s="249">
        <f t="shared" si="131"/>
        <v>0</v>
      </c>
      <c r="M113" s="167">
        <v>0</v>
      </c>
      <c r="N113" s="192">
        <f t="shared" si="132"/>
        <v>0</v>
      </c>
      <c r="O113" s="168">
        <f t="shared" si="133"/>
        <v>0</v>
      </c>
      <c r="P113" s="137">
        <f t="shared" si="134"/>
        <v>150</v>
      </c>
      <c r="Q113" s="70">
        <f t="shared" si="135"/>
        <v>4636.5</v>
      </c>
      <c r="R113" s="70">
        <f t="shared" si="136"/>
        <v>3750</v>
      </c>
      <c r="S113" s="346"/>
      <c r="T113" s="347">
        <f t="shared" si="137"/>
        <v>0</v>
      </c>
      <c r="V113" s="340"/>
    </row>
    <row r="114" spans="1:22" ht="13.5" customHeight="1">
      <c r="A114" s="349"/>
      <c r="B114" s="422" t="s">
        <v>318</v>
      </c>
      <c r="C114" s="423"/>
      <c r="D114" s="424"/>
      <c r="E114" s="246">
        <v>250</v>
      </c>
      <c r="F114" s="247">
        <v>73.75</v>
      </c>
      <c r="G114" s="247">
        <f t="shared" si="128"/>
        <v>18437.5</v>
      </c>
      <c r="H114" s="247">
        <v>30</v>
      </c>
      <c r="I114" s="248">
        <f t="shared" si="129"/>
        <v>7500</v>
      </c>
      <c r="J114" s="46">
        <v>0</v>
      </c>
      <c r="K114" s="70">
        <f t="shared" si="130"/>
        <v>0</v>
      </c>
      <c r="L114" s="249">
        <f t="shared" si="131"/>
        <v>0</v>
      </c>
      <c r="M114" s="167">
        <v>0</v>
      </c>
      <c r="N114" s="192">
        <f t="shared" si="132"/>
        <v>0</v>
      </c>
      <c r="O114" s="168">
        <f t="shared" si="133"/>
        <v>0</v>
      </c>
      <c r="P114" s="137">
        <f t="shared" si="134"/>
        <v>250</v>
      </c>
      <c r="Q114" s="70">
        <f t="shared" si="135"/>
        <v>18437.5</v>
      </c>
      <c r="R114" s="70">
        <f t="shared" si="136"/>
        <v>7500</v>
      </c>
      <c r="S114" s="346"/>
      <c r="T114" s="347">
        <f t="shared" si="137"/>
        <v>0</v>
      </c>
      <c r="V114" s="340"/>
    </row>
    <row r="115" spans="1:22">
      <c r="A115" s="349"/>
      <c r="B115" s="422" t="s">
        <v>319</v>
      </c>
      <c r="C115" s="423"/>
      <c r="D115" s="424"/>
      <c r="E115" s="246">
        <v>25</v>
      </c>
      <c r="F115" s="247">
        <v>629.78</v>
      </c>
      <c r="G115" s="247">
        <f t="shared" si="128"/>
        <v>15744.5</v>
      </c>
      <c r="H115" s="247">
        <v>90</v>
      </c>
      <c r="I115" s="248">
        <f t="shared" si="129"/>
        <v>2250</v>
      </c>
      <c r="J115" s="46">
        <v>0</v>
      </c>
      <c r="K115" s="70">
        <f t="shared" si="130"/>
        <v>0</v>
      </c>
      <c r="L115" s="249">
        <f t="shared" si="131"/>
        <v>0</v>
      </c>
      <c r="M115" s="167">
        <v>0</v>
      </c>
      <c r="N115" s="192">
        <f t="shared" si="132"/>
        <v>0</v>
      </c>
      <c r="O115" s="168">
        <f t="shared" si="133"/>
        <v>0</v>
      </c>
      <c r="P115" s="137">
        <f t="shared" si="134"/>
        <v>25</v>
      </c>
      <c r="Q115" s="70">
        <f t="shared" si="135"/>
        <v>15744.5</v>
      </c>
      <c r="R115" s="70">
        <f t="shared" si="136"/>
        <v>2250</v>
      </c>
      <c r="S115" s="346"/>
      <c r="T115" s="347">
        <f t="shared" si="137"/>
        <v>0</v>
      </c>
      <c r="V115" s="598"/>
    </row>
    <row r="116" spans="1:22">
      <c r="A116" s="349"/>
      <c r="B116" s="422" t="s">
        <v>208</v>
      </c>
      <c r="C116" s="423"/>
      <c r="D116" s="424"/>
      <c r="E116" s="246">
        <v>120</v>
      </c>
      <c r="F116" s="247">
        <v>10.96</v>
      </c>
      <c r="G116" s="247">
        <f t="shared" si="128"/>
        <v>1315.2</v>
      </c>
      <c r="H116" s="247">
        <v>18</v>
      </c>
      <c r="I116" s="248">
        <f t="shared" si="129"/>
        <v>2160</v>
      </c>
      <c r="J116" s="46">
        <v>0</v>
      </c>
      <c r="K116" s="70">
        <f t="shared" si="130"/>
        <v>0</v>
      </c>
      <c r="L116" s="249">
        <f t="shared" si="131"/>
        <v>0</v>
      </c>
      <c r="M116" s="167">
        <v>0</v>
      </c>
      <c r="N116" s="192">
        <f t="shared" si="132"/>
        <v>0</v>
      </c>
      <c r="O116" s="168">
        <f t="shared" si="133"/>
        <v>0</v>
      </c>
      <c r="P116" s="137">
        <f t="shared" si="134"/>
        <v>120</v>
      </c>
      <c r="Q116" s="70">
        <f t="shared" si="135"/>
        <v>1315.2</v>
      </c>
      <c r="R116" s="70">
        <f t="shared" si="136"/>
        <v>2160</v>
      </c>
      <c r="S116" s="346"/>
      <c r="T116" s="347">
        <f t="shared" si="137"/>
        <v>0</v>
      </c>
      <c r="V116" s="218"/>
    </row>
    <row r="117" spans="1:22">
      <c r="A117" s="349"/>
      <c r="B117" s="422" t="s">
        <v>209</v>
      </c>
      <c r="C117" s="423"/>
      <c r="D117" s="424"/>
      <c r="E117" s="246">
        <v>60</v>
      </c>
      <c r="F117" s="247">
        <v>16.079999999999998</v>
      </c>
      <c r="G117" s="247">
        <f t="shared" si="128"/>
        <v>964.8</v>
      </c>
      <c r="H117" s="247">
        <v>18</v>
      </c>
      <c r="I117" s="248">
        <f t="shared" si="129"/>
        <v>1080</v>
      </c>
      <c r="J117" s="46">
        <v>0</v>
      </c>
      <c r="K117" s="70">
        <f t="shared" si="130"/>
        <v>0</v>
      </c>
      <c r="L117" s="249">
        <f t="shared" si="131"/>
        <v>0</v>
      </c>
      <c r="M117" s="167">
        <v>0</v>
      </c>
      <c r="N117" s="192">
        <f t="shared" si="132"/>
        <v>0</v>
      </c>
      <c r="O117" s="168">
        <f t="shared" si="133"/>
        <v>0</v>
      </c>
      <c r="P117" s="137">
        <f t="shared" si="134"/>
        <v>60</v>
      </c>
      <c r="Q117" s="70">
        <f t="shared" si="135"/>
        <v>964.8</v>
      </c>
      <c r="R117" s="70">
        <f t="shared" si="136"/>
        <v>1080</v>
      </c>
      <c r="S117" s="346"/>
      <c r="T117" s="347">
        <f t="shared" si="137"/>
        <v>0</v>
      </c>
      <c r="V117" s="218"/>
    </row>
    <row r="118" spans="1:22" ht="15" customHeight="1">
      <c r="A118" s="349"/>
      <c r="B118" s="422" t="s">
        <v>320</v>
      </c>
      <c r="C118" s="423"/>
      <c r="D118" s="424"/>
      <c r="E118" s="246">
        <v>50</v>
      </c>
      <c r="F118" s="247">
        <v>38.630000000000003</v>
      </c>
      <c r="G118" s="247">
        <f t="shared" ref="G118" si="168">E118*F118</f>
        <v>1931.5000000000002</v>
      </c>
      <c r="H118" s="247">
        <v>22</v>
      </c>
      <c r="I118" s="248">
        <f t="shared" ref="I118" si="169">E118*H118</f>
        <v>1100</v>
      </c>
      <c r="J118" s="46">
        <v>0</v>
      </c>
      <c r="K118" s="70">
        <f t="shared" ref="K118" si="170">SUM(F118*J118)</f>
        <v>0</v>
      </c>
      <c r="L118" s="249">
        <f t="shared" ref="L118" si="171">SUM(H118*J118)</f>
        <v>0</v>
      </c>
      <c r="M118" s="167">
        <v>0</v>
      </c>
      <c r="N118" s="192">
        <f t="shared" ref="N118" si="172">SUM(F118*M118)</f>
        <v>0</v>
      </c>
      <c r="O118" s="168">
        <f t="shared" ref="O118" si="173">SUM(H118*M118)</f>
        <v>0</v>
      </c>
      <c r="P118" s="137">
        <f t="shared" ref="P118" si="174">SUM(E118-J118-M118)</f>
        <v>50</v>
      </c>
      <c r="Q118" s="70">
        <f t="shared" ref="Q118" si="175">SUM(F118*P118)</f>
        <v>1931.5000000000002</v>
      </c>
      <c r="R118" s="70">
        <f t="shared" ref="R118" si="176">SUM(H118*P118)</f>
        <v>1100</v>
      </c>
      <c r="S118" s="346"/>
      <c r="T118" s="347">
        <f t="shared" ref="T118" si="177">SUM(J118+M118)</f>
        <v>0</v>
      </c>
      <c r="V118" s="218"/>
    </row>
    <row r="119" spans="1:22">
      <c r="A119" s="349"/>
      <c r="B119" s="880" t="s">
        <v>210</v>
      </c>
      <c r="C119" s="881"/>
      <c r="D119" s="882"/>
      <c r="E119" s="246">
        <v>100</v>
      </c>
      <c r="F119" s="247">
        <v>7.2</v>
      </c>
      <c r="G119" s="247">
        <f t="shared" si="128"/>
        <v>720</v>
      </c>
      <c r="H119" s="247">
        <v>36</v>
      </c>
      <c r="I119" s="248">
        <f t="shared" si="129"/>
        <v>3600</v>
      </c>
      <c r="J119" s="46">
        <v>0</v>
      </c>
      <c r="K119" s="70">
        <f t="shared" si="130"/>
        <v>0</v>
      </c>
      <c r="L119" s="249">
        <f t="shared" si="131"/>
        <v>0</v>
      </c>
      <c r="M119" s="167">
        <v>0</v>
      </c>
      <c r="N119" s="192">
        <f t="shared" si="132"/>
        <v>0</v>
      </c>
      <c r="O119" s="168">
        <f t="shared" si="133"/>
        <v>0</v>
      </c>
      <c r="P119" s="137">
        <f t="shared" si="134"/>
        <v>100</v>
      </c>
      <c r="Q119" s="70">
        <f t="shared" si="135"/>
        <v>720</v>
      </c>
      <c r="R119" s="70">
        <f t="shared" si="136"/>
        <v>3600</v>
      </c>
      <c r="S119" s="346"/>
      <c r="T119" s="347">
        <f t="shared" si="137"/>
        <v>0</v>
      </c>
      <c r="V119" s="218"/>
    </row>
    <row r="120" spans="1:22">
      <c r="A120" s="349"/>
      <c r="B120" s="880" t="s">
        <v>211</v>
      </c>
      <c r="C120" s="881"/>
      <c r="D120" s="882"/>
      <c r="E120" s="246">
        <v>100</v>
      </c>
      <c r="F120" s="247">
        <v>11.06</v>
      </c>
      <c r="G120" s="247">
        <f>E120*F120</f>
        <v>1106</v>
      </c>
      <c r="H120" s="247">
        <v>36</v>
      </c>
      <c r="I120" s="248">
        <f>E120*H120</f>
        <v>3600</v>
      </c>
      <c r="J120" s="46">
        <v>0</v>
      </c>
      <c r="K120" s="70">
        <f t="shared" si="130"/>
        <v>0</v>
      </c>
      <c r="L120" s="249">
        <f t="shared" si="131"/>
        <v>0</v>
      </c>
      <c r="M120" s="167">
        <v>0</v>
      </c>
      <c r="N120" s="192">
        <f t="shared" si="132"/>
        <v>0</v>
      </c>
      <c r="O120" s="168">
        <f t="shared" si="133"/>
        <v>0</v>
      </c>
      <c r="P120" s="137">
        <f t="shared" si="134"/>
        <v>100</v>
      </c>
      <c r="Q120" s="70">
        <f t="shared" si="135"/>
        <v>1106</v>
      </c>
      <c r="R120" s="70">
        <f t="shared" si="136"/>
        <v>3600</v>
      </c>
      <c r="S120" s="346"/>
      <c r="T120" s="347">
        <f t="shared" si="137"/>
        <v>0</v>
      </c>
      <c r="V120" s="218"/>
    </row>
    <row r="121" spans="1:22">
      <c r="A121" s="349"/>
      <c r="B121" s="880" t="s">
        <v>212</v>
      </c>
      <c r="C121" s="881"/>
      <c r="D121" s="882"/>
      <c r="E121" s="246">
        <v>20</v>
      </c>
      <c r="F121" s="247">
        <v>18.670000000000002</v>
      </c>
      <c r="G121" s="247">
        <f>E121*F121</f>
        <v>373.40000000000003</v>
      </c>
      <c r="H121" s="247">
        <v>36</v>
      </c>
      <c r="I121" s="248">
        <f>E121*H121</f>
        <v>720</v>
      </c>
      <c r="J121" s="46">
        <v>0</v>
      </c>
      <c r="K121" s="70">
        <f t="shared" si="130"/>
        <v>0</v>
      </c>
      <c r="L121" s="249">
        <f t="shared" si="131"/>
        <v>0</v>
      </c>
      <c r="M121" s="167">
        <v>0</v>
      </c>
      <c r="N121" s="192">
        <f t="shared" si="132"/>
        <v>0</v>
      </c>
      <c r="O121" s="168">
        <f t="shared" si="133"/>
        <v>0</v>
      </c>
      <c r="P121" s="137">
        <f t="shared" si="134"/>
        <v>20</v>
      </c>
      <c r="Q121" s="70">
        <f t="shared" si="135"/>
        <v>373.40000000000003</v>
      </c>
      <c r="R121" s="70">
        <f t="shared" si="136"/>
        <v>720</v>
      </c>
      <c r="S121" s="346"/>
      <c r="T121" s="347">
        <f t="shared" si="137"/>
        <v>0</v>
      </c>
      <c r="V121" s="218"/>
    </row>
    <row r="122" spans="1:22">
      <c r="A122" s="349"/>
      <c r="B122" s="880" t="s">
        <v>213</v>
      </c>
      <c r="C122" s="881"/>
      <c r="D122" s="882"/>
      <c r="E122" s="246">
        <v>250</v>
      </c>
      <c r="F122" s="247">
        <v>5.36</v>
      </c>
      <c r="G122" s="247">
        <f t="shared" ref="G122:G129" si="178">E122*F122</f>
        <v>1340</v>
      </c>
      <c r="H122" s="247">
        <v>55</v>
      </c>
      <c r="I122" s="248">
        <f t="shared" ref="I122:I129" si="179">E122*H122</f>
        <v>13750</v>
      </c>
      <c r="J122" s="46">
        <v>0</v>
      </c>
      <c r="K122" s="70">
        <f t="shared" si="130"/>
        <v>0</v>
      </c>
      <c r="L122" s="249">
        <f t="shared" si="131"/>
        <v>0</v>
      </c>
      <c r="M122" s="167">
        <v>0</v>
      </c>
      <c r="N122" s="192">
        <f t="shared" si="132"/>
        <v>0</v>
      </c>
      <c r="O122" s="168">
        <f t="shared" si="133"/>
        <v>0</v>
      </c>
      <c r="P122" s="137">
        <f t="shared" si="134"/>
        <v>250</v>
      </c>
      <c r="Q122" s="70">
        <f t="shared" si="135"/>
        <v>1340</v>
      </c>
      <c r="R122" s="70">
        <f t="shared" si="136"/>
        <v>13750</v>
      </c>
      <c r="S122" s="346"/>
      <c r="T122" s="347">
        <f t="shared" si="137"/>
        <v>0</v>
      </c>
      <c r="V122" s="218"/>
    </row>
    <row r="123" spans="1:22">
      <c r="A123" s="349"/>
      <c r="B123" s="880" t="s">
        <v>214</v>
      </c>
      <c r="C123" s="881"/>
      <c r="D123" s="882"/>
      <c r="E123" s="246">
        <v>120</v>
      </c>
      <c r="F123" s="247">
        <v>44.67</v>
      </c>
      <c r="G123" s="247">
        <f>E123*F123</f>
        <v>5360.4000000000005</v>
      </c>
      <c r="H123" s="247">
        <v>90</v>
      </c>
      <c r="I123" s="248">
        <f>E123*H123</f>
        <v>10800</v>
      </c>
      <c r="J123" s="46">
        <v>0</v>
      </c>
      <c r="K123" s="70">
        <f t="shared" si="130"/>
        <v>0</v>
      </c>
      <c r="L123" s="249">
        <f t="shared" si="131"/>
        <v>0</v>
      </c>
      <c r="M123" s="167">
        <v>0</v>
      </c>
      <c r="N123" s="192">
        <f t="shared" si="132"/>
        <v>0</v>
      </c>
      <c r="O123" s="168">
        <f t="shared" si="133"/>
        <v>0</v>
      </c>
      <c r="P123" s="137">
        <f t="shared" si="134"/>
        <v>120</v>
      </c>
      <c r="Q123" s="70">
        <f t="shared" si="135"/>
        <v>5360.4000000000005</v>
      </c>
      <c r="R123" s="70">
        <f t="shared" si="136"/>
        <v>10800</v>
      </c>
      <c r="S123" s="421"/>
      <c r="T123" s="347">
        <f t="shared" si="137"/>
        <v>0</v>
      </c>
      <c r="V123" s="218"/>
    </row>
    <row r="124" spans="1:22" ht="25.5" customHeight="1">
      <c r="A124" s="349"/>
      <c r="B124" s="880" t="s">
        <v>215</v>
      </c>
      <c r="C124" s="881"/>
      <c r="D124" s="882"/>
      <c r="E124" s="246">
        <v>15</v>
      </c>
      <c r="F124" s="247">
        <v>64.959999999999994</v>
      </c>
      <c r="G124" s="247">
        <f>E124*F124</f>
        <v>974.39999999999986</v>
      </c>
      <c r="H124" s="247">
        <v>110</v>
      </c>
      <c r="I124" s="248">
        <f>E124*H124</f>
        <v>1650</v>
      </c>
      <c r="J124" s="46">
        <v>0</v>
      </c>
      <c r="K124" s="70">
        <f t="shared" si="130"/>
        <v>0</v>
      </c>
      <c r="L124" s="249">
        <f t="shared" si="131"/>
        <v>0</v>
      </c>
      <c r="M124" s="167">
        <v>0</v>
      </c>
      <c r="N124" s="192">
        <f t="shared" si="132"/>
        <v>0</v>
      </c>
      <c r="O124" s="168">
        <f t="shared" si="133"/>
        <v>0</v>
      </c>
      <c r="P124" s="137">
        <f t="shared" si="134"/>
        <v>15</v>
      </c>
      <c r="Q124" s="70">
        <f t="shared" si="135"/>
        <v>974.39999999999986</v>
      </c>
      <c r="R124" s="70">
        <f t="shared" si="136"/>
        <v>1650</v>
      </c>
      <c r="S124" s="421"/>
      <c r="T124" s="347">
        <f t="shared" si="137"/>
        <v>0</v>
      </c>
      <c r="V124" s="218"/>
    </row>
    <row r="125" spans="1:22" ht="28.5" customHeight="1">
      <c r="A125" s="349"/>
      <c r="B125" s="880" t="s">
        <v>313</v>
      </c>
      <c r="C125" s="881"/>
      <c r="D125" s="882"/>
      <c r="E125" s="246">
        <v>15</v>
      </c>
      <c r="F125" s="247">
        <v>82.85</v>
      </c>
      <c r="G125" s="247">
        <f>E125*F125</f>
        <v>1242.75</v>
      </c>
      <c r="H125" s="247">
        <v>120</v>
      </c>
      <c r="I125" s="248">
        <f>E125*H125</f>
        <v>1800</v>
      </c>
      <c r="J125" s="46">
        <v>0</v>
      </c>
      <c r="K125" s="70">
        <f t="shared" si="130"/>
        <v>0</v>
      </c>
      <c r="L125" s="249">
        <f t="shared" si="131"/>
        <v>0</v>
      </c>
      <c r="M125" s="167">
        <v>0</v>
      </c>
      <c r="N125" s="192">
        <f t="shared" si="132"/>
        <v>0</v>
      </c>
      <c r="O125" s="168">
        <f t="shared" si="133"/>
        <v>0</v>
      </c>
      <c r="P125" s="137">
        <f t="shared" si="134"/>
        <v>15</v>
      </c>
      <c r="Q125" s="70">
        <f t="shared" si="135"/>
        <v>1242.75</v>
      </c>
      <c r="R125" s="70">
        <f t="shared" si="136"/>
        <v>1800</v>
      </c>
      <c r="S125" s="421"/>
      <c r="T125" s="347">
        <f t="shared" si="137"/>
        <v>0</v>
      </c>
      <c r="V125" s="218"/>
    </row>
    <row r="126" spans="1:22" ht="15" customHeight="1">
      <c r="A126" s="349"/>
      <c r="B126" s="880" t="s">
        <v>216</v>
      </c>
      <c r="C126" s="881"/>
      <c r="D126" s="882"/>
      <c r="E126" s="246">
        <v>20</v>
      </c>
      <c r="F126" s="247">
        <v>65</v>
      </c>
      <c r="G126" s="247">
        <f t="shared" ref="G126:G127" si="180">E126*F126</f>
        <v>1300</v>
      </c>
      <c r="H126" s="247">
        <v>145</v>
      </c>
      <c r="I126" s="248">
        <f t="shared" ref="I126:I127" si="181">E126*H126</f>
        <v>2900</v>
      </c>
      <c r="J126" s="46">
        <v>0</v>
      </c>
      <c r="K126" s="70">
        <f t="shared" ref="K126:K127" si="182">SUM(F126*J126)</f>
        <v>0</v>
      </c>
      <c r="L126" s="249">
        <f t="shared" ref="L126:L127" si="183">SUM(H126*J126)</f>
        <v>0</v>
      </c>
      <c r="M126" s="167">
        <v>0</v>
      </c>
      <c r="N126" s="192">
        <f t="shared" ref="N126:N127" si="184">SUM(F126*M126)</f>
        <v>0</v>
      </c>
      <c r="O126" s="168">
        <f t="shared" ref="O126:O127" si="185">SUM(H126*M126)</f>
        <v>0</v>
      </c>
      <c r="P126" s="137">
        <f t="shared" ref="P126:P127" si="186">SUM(E126-J126-M126)</f>
        <v>20</v>
      </c>
      <c r="Q126" s="70">
        <f t="shared" ref="Q126:Q127" si="187">SUM(F126*P126)</f>
        <v>1300</v>
      </c>
      <c r="R126" s="70">
        <f t="shared" ref="R126:R127" si="188">SUM(H126*P126)</f>
        <v>2900</v>
      </c>
      <c r="S126" s="421"/>
      <c r="T126" s="347">
        <f t="shared" ref="T126:T127" si="189">SUM(J126+M126)</f>
        <v>0</v>
      </c>
      <c r="V126" s="218"/>
    </row>
    <row r="127" spans="1:22" ht="13.5" customHeight="1">
      <c r="A127" s="349"/>
      <c r="B127" s="880" t="s">
        <v>217</v>
      </c>
      <c r="C127" s="881"/>
      <c r="D127" s="882"/>
      <c r="E127" s="246">
        <v>5</v>
      </c>
      <c r="F127" s="247">
        <v>127</v>
      </c>
      <c r="G127" s="247">
        <f t="shared" si="180"/>
        <v>635</v>
      </c>
      <c r="H127" s="247">
        <v>145</v>
      </c>
      <c r="I127" s="248">
        <f t="shared" si="181"/>
        <v>725</v>
      </c>
      <c r="J127" s="46">
        <v>0</v>
      </c>
      <c r="K127" s="70">
        <f t="shared" si="182"/>
        <v>0</v>
      </c>
      <c r="L127" s="249">
        <f t="shared" si="183"/>
        <v>0</v>
      </c>
      <c r="M127" s="167">
        <v>0</v>
      </c>
      <c r="N127" s="192">
        <f t="shared" si="184"/>
        <v>0</v>
      </c>
      <c r="O127" s="168">
        <f t="shared" si="185"/>
        <v>0</v>
      </c>
      <c r="P127" s="137">
        <f t="shared" si="186"/>
        <v>5</v>
      </c>
      <c r="Q127" s="70">
        <f t="shared" si="187"/>
        <v>635</v>
      </c>
      <c r="R127" s="70">
        <f t="shared" si="188"/>
        <v>725</v>
      </c>
      <c r="S127" s="346"/>
      <c r="T127" s="347">
        <f t="shared" si="189"/>
        <v>0</v>
      </c>
      <c r="V127" s="218"/>
    </row>
    <row r="128" spans="1:22" ht="12.75" customHeight="1">
      <c r="A128" s="349"/>
      <c r="B128" s="880" t="s">
        <v>218</v>
      </c>
      <c r="C128" s="881"/>
      <c r="D128" s="882"/>
      <c r="E128" s="246">
        <v>5</v>
      </c>
      <c r="F128" s="247">
        <v>128.77000000000001</v>
      </c>
      <c r="G128" s="247">
        <f t="shared" ref="G128" si="190">E128*F128</f>
        <v>643.85</v>
      </c>
      <c r="H128" s="247">
        <v>145</v>
      </c>
      <c r="I128" s="248">
        <f t="shared" ref="I128" si="191">E128*H128</f>
        <v>725</v>
      </c>
      <c r="J128" s="46">
        <v>0</v>
      </c>
      <c r="K128" s="70">
        <f t="shared" ref="K128" si="192">SUM(F128*J128)</f>
        <v>0</v>
      </c>
      <c r="L128" s="249">
        <f t="shared" ref="L128" si="193">SUM(H128*J128)</f>
        <v>0</v>
      </c>
      <c r="M128" s="167">
        <v>0</v>
      </c>
      <c r="N128" s="192">
        <f t="shared" ref="N128" si="194">SUM(F128*M128)</f>
        <v>0</v>
      </c>
      <c r="O128" s="168">
        <f t="shared" ref="O128" si="195">SUM(H128*M128)</f>
        <v>0</v>
      </c>
      <c r="P128" s="137">
        <f t="shared" ref="P128" si="196">SUM(E128-J128-M128)</f>
        <v>5</v>
      </c>
      <c r="Q128" s="70">
        <f t="shared" ref="Q128" si="197">SUM(F128*P128)</f>
        <v>643.85</v>
      </c>
      <c r="R128" s="70">
        <f t="shared" ref="R128" si="198">SUM(H128*P128)</f>
        <v>725</v>
      </c>
      <c r="S128" s="346"/>
      <c r="T128" s="347">
        <f t="shared" ref="T128" si="199">SUM(J128+M128)</f>
        <v>0</v>
      </c>
      <c r="V128" s="218"/>
    </row>
    <row r="129" spans="1:22" ht="12.75" customHeight="1">
      <c r="A129" s="349"/>
      <c r="B129" s="880" t="s">
        <v>314</v>
      </c>
      <c r="C129" s="881"/>
      <c r="D129" s="882"/>
      <c r="E129" s="246">
        <v>12</v>
      </c>
      <c r="F129" s="247">
        <v>33.36</v>
      </c>
      <c r="G129" s="247">
        <f t="shared" si="178"/>
        <v>400.32</v>
      </c>
      <c r="H129" s="247">
        <v>55</v>
      </c>
      <c r="I129" s="248">
        <f t="shared" si="179"/>
        <v>660</v>
      </c>
      <c r="J129" s="46">
        <v>0</v>
      </c>
      <c r="K129" s="70">
        <f t="shared" si="130"/>
        <v>0</v>
      </c>
      <c r="L129" s="249">
        <f t="shared" si="131"/>
        <v>0</v>
      </c>
      <c r="M129" s="167">
        <v>0</v>
      </c>
      <c r="N129" s="192">
        <f t="shared" si="132"/>
        <v>0</v>
      </c>
      <c r="O129" s="168">
        <f t="shared" si="133"/>
        <v>0</v>
      </c>
      <c r="P129" s="137">
        <f t="shared" si="134"/>
        <v>12</v>
      </c>
      <c r="Q129" s="70">
        <f t="shared" si="135"/>
        <v>400.32</v>
      </c>
      <c r="R129" s="70">
        <f t="shared" si="136"/>
        <v>660</v>
      </c>
      <c r="S129" s="421"/>
      <c r="T129" s="347">
        <f t="shared" si="137"/>
        <v>0</v>
      </c>
      <c r="V129" s="218"/>
    </row>
    <row r="130" spans="1:22" ht="12.75" customHeight="1" thickBot="1">
      <c r="A130" s="349"/>
      <c r="B130" s="880" t="s">
        <v>219</v>
      </c>
      <c r="C130" s="881"/>
      <c r="D130" s="882"/>
      <c r="E130" s="246">
        <v>320</v>
      </c>
      <c r="F130" s="247">
        <v>8.86</v>
      </c>
      <c r="G130" s="247">
        <f>E130*F130</f>
        <v>2835.2</v>
      </c>
      <c r="H130" s="247">
        <v>15</v>
      </c>
      <c r="I130" s="248">
        <f>E130*H130</f>
        <v>4800</v>
      </c>
      <c r="J130" s="46">
        <v>0</v>
      </c>
      <c r="K130" s="70">
        <f t="shared" si="130"/>
        <v>0</v>
      </c>
      <c r="L130" s="249">
        <f t="shared" si="131"/>
        <v>0</v>
      </c>
      <c r="M130" s="167">
        <v>0</v>
      </c>
      <c r="N130" s="192">
        <f t="shared" si="132"/>
        <v>0</v>
      </c>
      <c r="O130" s="168">
        <f t="shared" si="133"/>
        <v>0</v>
      </c>
      <c r="P130" s="137">
        <f t="shared" si="134"/>
        <v>320</v>
      </c>
      <c r="Q130" s="70">
        <f t="shared" si="135"/>
        <v>2835.2</v>
      </c>
      <c r="R130" s="70">
        <f t="shared" si="136"/>
        <v>4800</v>
      </c>
      <c r="S130" s="346"/>
      <c r="T130" s="347">
        <f t="shared" si="137"/>
        <v>0</v>
      </c>
      <c r="V130" s="218"/>
    </row>
    <row r="131" spans="1:22" ht="14.25" customHeight="1">
      <c r="A131" s="350"/>
      <c r="B131" s="350" t="s">
        <v>180</v>
      </c>
      <c r="C131" s="351"/>
      <c r="D131" s="351"/>
      <c r="E131" s="352"/>
      <c r="F131" s="377"/>
      <c r="G131" s="378">
        <f>SUM(G106:G130)</f>
        <v>175355.32</v>
      </c>
      <c r="H131" s="377"/>
      <c r="I131" s="379">
        <f>SUM(I106:I130)</f>
        <v>223170</v>
      </c>
      <c r="J131" s="46"/>
      <c r="K131" s="326">
        <f>SUM(K106:K130)</f>
        <v>0</v>
      </c>
      <c r="L131" s="249">
        <f>SUM(L106:L130)</f>
        <v>0</v>
      </c>
      <c r="M131" s="167"/>
      <c r="N131" s="192">
        <f>SUM(N106:N130)</f>
        <v>0</v>
      </c>
      <c r="O131" s="168">
        <f>SUM(O106:O130)</f>
        <v>0</v>
      </c>
      <c r="P131" s="137"/>
      <c r="Q131" s="326">
        <f>SUM(Q106:Q130)</f>
        <v>175355.32</v>
      </c>
      <c r="R131" s="326">
        <f>SUM(R106:R130)</f>
        <v>223170</v>
      </c>
      <c r="S131" s="346"/>
      <c r="T131" s="347"/>
      <c r="V131" s="218"/>
    </row>
    <row r="132" spans="1:22" ht="13.5">
      <c r="A132" s="356"/>
      <c r="B132" s="356" t="s">
        <v>73</v>
      </c>
      <c r="C132" s="357"/>
      <c r="D132" s="357"/>
      <c r="E132" s="358">
        <v>0.03</v>
      </c>
      <c r="F132" s="359"/>
      <c r="G132" s="278">
        <f>SUM(G131)*E132</f>
        <v>5260.6596</v>
      </c>
      <c r="H132" s="359"/>
      <c r="I132" s="360">
        <v>0</v>
      </c>
      <c r="J132" s="46"/>
      <c r="K132" s="70">
        <f>SUM(K131*E132)</f>
        <v>0</v>
      </c>
      <c r="L132" s="249">
        <v>0</v>
      </c>
      <c r="M132" s="167">
        <v>0</v>
      </c>
      <c r="N132" s="192">
        <f>SUM(N131*E132)</f>
        <v>0</v>
      </c>
      <c r="O132" s="168">
        <v>0</v>
      </c>
      <c r="P132" s="137"/>
      <c r="Q132" s="70">
        <f>SUM(Q131*E132)</f>
        <v>5260.6596</v>
      </c>
      <c r="R132" s="70">
        <f>SUM(I132-L132-O132)</f>
        <v>0</v>
      </c>
      <c r="S132" s="346"/>
      <c r="T132" s="347"/>
      <c r="V132" s="218"/>
    </row>
    <row r="133" spans="1:22" ht="13.5">
      <c r="A133" s="356"/>
      <c r="B133" s="356" t="s">
        <v>104</v>
      </c>
      <c r="C133" s="357"/>
      <c r="D133" s="357"/>
      <c r="E133" s="358">
        <v>0.05</v>
      </c>
      <c r="F133" s="359"/>
      <c r="G133" s="278">
        <f>SUM(G106:G130)*E133</f>
        <v>8767.7660000000014</v>
      </c>
      <c r="H133" s="359"/>
      <c r="I133" s="360">
        <v>0</v>
      </c>
      <c r="J133" s="46"/>
      <c r="K133" s="70">
        <f>SUM(K106:K130)*E133</f>
        <v>0</v>
      </c>
      <c r="L133" s="249"/>
      <c r="M133" s="167"/>
      <c r="N133" s="192">
        <f>SUM(N106:N130)*E133</f>
        <v>0</v>
      </c>
      <c r="O133" s="168"/>
      <c r="P133" s="137"/>
      <c r="Q133" s="70">
        <f>SUM(Q106:Q130)*E133</f>
        <v>8767.7660000000014</v>
      </c>
      <c r="R133" s="70"/>
      <c r="S133" s="346"/>
      <c r="T133" s="347"/>
      <c r="V133" s="218"/>
    </row>
    <row r="134" spans="1:22" ht="14.25" thickBot="1">
      <c r="A134" s="363"/>
      <c r="B134" s="364" t="s">
        <v>176</v>
      </c>
      <c r="C134" s="365"/>
      <c r="D134" s="365" t="s">
        <v>78</v>
      </c>
      <c r="E134" s="366"/>
      <c r="F134" s="367"/>
      <c r="G134" s="368">
        <f>SUM(G131:G133)</f>
        <v>189383.74560000002</v>
      </c>
      <c r="H134" s="369"/>
      <c r="I134" s="381">
        <f>SUM(I131:I133)</f>
        <v>223170</v>
      </c>
      <c r="J134" s="46"/>
      <c r="K134" s="326">
        <f t="shared" ref="K134:L134" si="200">SUM(K131:K133)</f>
        <v>0</v>
      </c>
      <c r="L134" s="249">
        <f t="shared" si="200"/>
        <v>0</v>
      </c>
      <c r="M134" s="167"/>
      <c r="N134" s="192">
        <f t="shared" ref="N134:O134" si="201">SUM(N131:N133)</f>
        <v>0</v>
      </c>
      <c r="O134" s="168">
        <f t="shared" si="201"/>
        <v>0</v>
      </c>
      <c r="P134" s="137"/>
      <c r="Q134" s="326">
        <f>SUM(Q131:Q133)</f>
        <v>189383.74560000002</v>
      </c>
      <c r="R134" s="326">
        <f>SUM(R131:R133)</f>
        <v>223170</v>
      </c>
      <c r="S134" s="346"/>
      <c r="T134" s="347"/>
      <c r="V134" s="218"/>
    </row>
    <row r="135" spans="1:22" ht="14.25" thickBot="1">
      <c r="A135" s="371" t="str">
        <f>A104</f>
        <v>3) Kabely,vodiče, ostatní úložný materiál</v>
      </c>
      <c r="B135" s="372"/>
      <c r="C135" s="373"/>
      <c r="D135" s="374" t="s">
        <v>78</v>
      </c>
      <c r="E135" s="375"/>
      <c r="F135" s="367"/>
      <c r="G135" s="878">
        <f>G134+I134</f>
        <v>412553.74560000002</v>
      </c>
      <c r="H135" s="865"/>
      <c r="I135" s="879"/>
      <c r="J135" s="878">
        <f t="shared" ref="J135" si="202">SUM(K134:L134)</f>
        <v>0</v>
      </c>
      <c r="K135" s="865"/>
      <c r="L135" s="865"/>
      <c r="M135" s="895">
        <f t="shared" ref="M135" si="203">SUM(N134:O134)</f>
        <v>0</v>
      </c>
      <c r="N135" s="867"/>
      <c r="O135" s="896"/>
      <c r="P135" s="869">
        <f>SUM(Q134:R134)</f>
        <v>412553.74560000002</v>
      </c>
      <c r="Q135" s="865"/>
      <c r="R135" s="879"/>
      <c r="S135" s="346"/>
      <c r="T135" s="347">
        <f>J135+M135+P135</f>
        <v>412553.74560000002</v>
      </c>
      <c r="V135" s="218"/>
    </row>
    <row r="136" spans="1:22" ht="13.5">
      <c r="A136" s="385"/>
      <c r="B136" s="386"/>
      <c r="C136" s="387"/>
      <c r="D136" s="357"/>
      <c r="E136" s="388"/>
      <c r="F136" s="389"/>
      <c r="G136" s="390"/>
      <c r="H136" s="391"/>
      <c r="I136" s="395"/>
      <c r="J136" s="394"/>
      <c r="K136" s="395"/>
      <c r="L136" s="395"/>
      <c r="M136" s="466"/>
      <c r="N136" s="462"/>
      <c r="O136" s="462"/>
      <c r="P136" s="394"/>
      <c r="Q136" s="395"/>
      <c r="R136" s="395"/>
      <c r="S136" s="346"/>
      <c r="T136" s="347"/>
      <c r="V136" s="218"/>
    </row>
    <row r="137" spans="1:22" ht="13.5" thickBot="1">
      <c r="A137" s="409" t="s">
        <v>334</v>
      </c>
      <c r="B137" s="481"/>
      <c r="C137" s="481"/>
      <c r="D137" s="481"/>
      <c r="E137" s="414"/>
      <c r="F137" s="389"/>
      <c r="G137" s="389"/>
      <c r="H137" s="389"/>
      <c r="I137" s="391"/>
      <c r="J137" s="434"/>
      <c r="K137" s="434"/>
      <c r="L137" s="437"/>
      <c r="M137" s="464"/>
      <c r="N137" s="464"/>
      <c r="O137" s="465"/>
      <c r="P137" s="434"/>
      <c r="Q137" s="434"/>
      <c r="R137" s="437"/>
      <c r="S137" s="346"/>
      <c r="T137" s="347"/>
      <c r="V137" s="218"/>
    </row>
    <row r="138" spans="1:22" ht="13.5" thickBot="1">
      <c r="A138" s="433" t="s">
        <v>177</v>
      </c>
      <c r="B138" s="402" t="s">
        <v>178</v>
      </c>
      <c r="C138" s="403"/>
      <c r="D138" s="403"/>
      <c r="E138" s="419" t="s">
        <v>171</v>
      </c>
      <c r="F138" s="383" t="s">
        <v>172</v>
      </c>
      <c r="G138" s="383" t="s">
        <v>173</v>
      </c>
      <c r="H138" s="383" t="s">
        <v>174</v>
      </c>
      <c r="I138" s="384" t="s">
        <v>175</v>
      </c>
      <c r="J138" s="164" t="s">
        <v>171</v>
      </c>
      <c r="K138" s="165" t="s">
        <v>173</v>
      </c>
      <c r="L138" s="166" t="s">
        <v>175</v>
      </c>
      <c r="M138" s="252" t="s">
        <v>171</v>
      </c>
      <c r="N138" s="165" t="s">
        <v>173</v>
      </c>
      <c r="O138" s="253" t="s">
        <v>175</v>
      </c>
      <c r="P138" s="250" t="s">
        <v>171</v>
      </c>
      <c r="Q138" s="165" t="s">
        <v>173</v>
      </c>
      <c r="R138" s="166" t="s">
        <v>175</v>
      </c>
      <c r="S138" s="346"/>
      <c r="T138" s="347"/>
      <c r="V138" s="218"/>
    </row>
    <row r="139" spans="1:22">
      <c r="A139" s="439"/>
      <c r="B139" s="440" t="s">
        <v>322</v>
      </c>
      <c r="C139" s="441"/>
      <c r="D139" s="442"/>
      <c r="E139" s="246"/>
      <c r="F139" s="281"/>
      <c r="G139" s="281"/>
      <c r="H139" s="281"/>
      <c r="I139" s="282"/>
      <c r="J139" s="46">
        <v>0</v>
      </c>
      <c r="K139" s="70">
        <f t="shared" ref="K139:K146" si="204">SUM(F139*J139)</f>
        <v>0</v>
      </c>
      <c r="L139" s="249">
        <f t="shared" ref="L139:L146" si="205">SUM(H139*J139)</f>
        <v>0</v>
      </c>
      <c r="M139" s="167">
        <v>0</v>
      </c>
      <c r="N139" s="192">
        <f t="shared" ref="N139:N146" si="206">SUM(F139*M139)</f>
        <v>0</v>
      </c>
      <c r="O139" s="168">
        <f t="shared" ref="O139:O146" si="207">SUM(H139*M139)</f>
        <v>0</v>
      </c>
      <c r="P139" s="137">
        <f t="shared" ref="P139:P146" si="208">SUM(E139-J139-M139)</f>
        <v>0</v>
      </c>
      <c r="Q139" s="70">
        <f t="shared" ref="Q139:Q146" si="209">SUM(F139*P139)</f>
        <v>0</v>
      </c>
      <c r="R139" s="70">
        <f t="shared" ref="R139:R146" si="210">SUM(H139*P139)</f>
        <v>0</v>
      </c>
      <c r="S139" s="346"/>
      <c r="T139" s="347">
        <f t="shared" ref="T139:T146" si="211">SUM(J139+M139)</f>
        <v>0</v>
      </c>
      <c r="V139" s="218"/>
    </row>
    <row r="140" spans="1:22">
      <c r="A140" s="445"/>
      <c r="B140" s="422" t="s">
        <v>335</v>
      </c>
      <c r="C140" s="441"/>
      <c r="D140" s="442"/>
      <c r="E140" s="246">
        <v>1</v>
      </c>
      <c r="F140" s="247">
        <v>42000</v>
      </c>
      <c r="G140" s="247">
        <f t="shared" ref="G140:G146" si="212">E140*F140</f>
        <v>42000</v>
      </c>
      <c r="H140" s="247">
        <v>2470</v>
      </c>
      <c r="I140" s="248">
        <f t="shared" ref="I140:I146" si="213">E140*H140</f>
        <v>2470</v>
      </c>
      <c r="J140" s="46">
        <v>0</v>
      </c>
      <c r="K140" s="326">
        <f t="shared" si="204"/>
        <v>0</v>
      </c>
      <c r="L140" s="249">
        <f t="shared" si="205"/>
        <v>0</v>
      </c>
      <c r="M140" s="167">
        <v>0</v>
      </c>
      <c r="N140" s="192">
        <f t="shared" si="206"/>
        <v>0</v>
      </c>
      <c r="O140" s="168">
        <f t="shared" si="207"/>
        <v>0</v>
      </c>
      <c r="P140" s="137">
        <f t="shared" si="208"/>
        <v>1</v>
      </c>
      <c r="Q140" s="70">
        <f t="shared" si="209"/>
        <v>42000</v>
      </c>
      <c r="R140" s="70">
        <f t="shared" si="210"/>
        <v>2470</v>
      </c>
      <c r="S140" s="346"/>
      <c r="T140" s="347">
        <f t="shared" si="211"/>
        <v>0</v>
      </c>
      <c r="V140" s="218"/>
    </row>
    <row r="141" spans="1:22">
      <c r="A141" s="445"/>
      <c r="B141" s="422" t="s">
        <v>321</v>
      </c>
      <c r="C141" s="441"/>
      <c r="D141" s="442"/>
      <c r="E141" s="246">
        <v>1</v>
      </c>
      <c r="F141" s="247">
        <v>267</v>
      </c>
      <c r="G141" s="247">
        <f t="shared" si="212"/>
        <v>267</v>
      </c>
      <c r="H141" s="247">
        <v>65</v>
      </c>
      <c r="I141" s="248">
        <f t="shared" si="213"/>
        <v>65</v>
      </c>
      <c r="J141" s="46">
        <v>0</v>
      </c>
      <c r="K141" s="70">
        <f t="shared" ref="K141" si="214">SUM(F141*J141)</f>
        <v>0</v>
      </c>
      <c r="L141" s="249">
        <f t="shared" ref="L141" si="215">SUM(H141*J141)</f>
        <v>0</v>
      </c>
      <c r="M141" s="167">
        <v>0</v>
      </c>
      <c r="N141" s="192">
        <f t="shared" ref="N141" si="216">SUM(F141*M141)</f>
        <v>0</v>
      </c>
      <c r="O141" s="168">
        <f t="shared" ref="O141" si="217">SUM(H141*M141)</f>
        <v>0</v>
      </c>
      <c r="P141" s="137">
        <f t="shared" ref="P141" si="218">SUM(E141-J141-M141)</f>
        <v>1</v>
      </c>
      <c r="Q141" s="70">
        <f t="shared" ref="Q141" si="219">SUM(F141*P141)</f>
        <v>267</v>
      </c>
      <c r="R141" s="70">
        <f t="shared" ref="R141" si="220">SUM(H141*P141)</f>
        <v>65</v>
      </c>
      <c r="S141" s="346"/>
      <c r="T141" s="347">
        <f t="shared" ref="T141" si="221">SUM(J141+M141)</f>
        <v>0</v>
      </c>
      <c r="V141" s="218"/>
    </row>
    <row r="142" spans="1:22">
      <c r="A142" s="445"/>
      <c r="B142" s="422" t="s">
        <v>220</v>
      </c>
      <c r="C142" s="441"/>
      <c r="D142" s="442"/>
      <c r="E142" s="246">
        <v>11</v>
      </c>
      <c r="F142" s="247">
        <v>597.51</v>
      </c>
      <c r="G142" s="247">
        <f t="shared" si="212"/>
        <v>6572.61</v>
      </c>
      <c r="H142" s="247">
        <v>90</v>
      </c>
      <c r="I142" s="248">
        <f t="shared" si="213"/>
        <v>990</v>
      </c>
      <c r="J142" s="46">
        <v>0</v>
      </c>
      <c r="K142" s="70">
        <f t="shared" si="204"/>
        <v>0</v>
      </c>
      <c r="L142" s="249">
        <f t="shared" si="205"/>
        <v>0</v>
      </c>
      <c r="M142" s="167">
        <v>0</v>
      </c>
      <c r="N142" s="192">
        <f t="shared" si="206"/>
        <v>0</v>
      </c>
      <c r="O142" s="168">
        <f t="shared" si="207"/>
        <v>0</v>
      </c>
      <c r="P142" s="137">
        <f t="shared" si="208"/>
        <v>11</v>
      </c>
      <c r="Q142" s="70">
        <f t="shared" si="209"/>
        <v>6572.61</v>
      </c>
      <c r="R142" s="70">
        <f t="shared" si="210"/>
        <v>990</v>
      </c>
      <c r="S142" s="346"/>
      <c r="T142" s="347">
        <f t="shared" si="211"/>
        <v>0</v>
      </c>
      <c r="V142" s="218"/>
    </row>
    <row r="143" spans="1:22">
      <c r="A143" s="445"/>
      <c r="B143" s="422" t="s">
        <v>221</v>
      </c>
      <c r="C143" s="441"/>
      <c r="D143" s="442"/>
      <c r="E143" s="246">
        <v>0</v>
      </c>
      <c r="F143" s="247">
        <v>83.1</v>
      </c>
      <c r="G143" s="247">
        <f t="shared" si="212"/>
        <v>0</v>
      </c>
      <c r="H143" s="247">
        <v>65</v>
      </c>
      <c r="I143" s="248">
        <f t="shared" si="213"/>
        <v>0</v>
      </c>
      <c r="J143" s="46">
        <v>0</v>
      </c>
      <c r="K143" s="70">
        <f t="shared" si="204"/>
        <v>0</v>
      </c>
      <c r="L143" s="249">
        <f t="shared" si="205"/>
        <v>0</v>
      </c>
      <c r="M143" s="167">
        <v>0</v>
      </c>
      <c r="N143" s="192">
        <f t="shared" si="206"/>
        <v>0</v>
      </c>
      <c r="O143" s="168">
        <f t="shared" si="207"/>
        <v>0</v>
      </c>
      <c r="P143" s="137">
        <f t="shared" si="208"/>
        <v>0</v>
      </c>
      <c r="Q143" s="70">
        <f t="shared" si="209"/>
        <v>0</v>
      </c>
      <c r="R143" s="70">
        <f t="shared" si="210"/>
        <v>0</v>
      </c>
      <c r="S143" s="346"/>
      <c r="T143" s="347">
        <f t="shared" si="211"/>
        <v>0</v>
      </c>
      <c r="V143" s="218"/>
    </row>
    <row r="144" spans="1:22" ht="15" customHeight="1">
      <c r="A144" s="445"/>
      <c r="B144" s="422" t="s">
        <v>225</v>
      </c>
      <c r="C144" s="441"/>
      <c r="D144" s="442"/>
      <c r="E144" s="246">
        <v>1</v>
      </c>
      <c r="F144" s="247">
        <v>2270</v>
      </c>
      <c r="G144" s="247">
        <f t="shared" si="212"/>
        <v>2270</v>
      </c>
      <c r="H144" s="247">
        <v>620</v>
      </c>
      <c r="I144" s="248">
        <f t="shared" si="213"/>
        <v>620</v>
      </c>
      <c r="J144" s="46">
        <v>0</v>
      </c>
      <c r="K144" s="70">
        <f t="shared" ref="K144" si="222">SUM(F144*J144)</f>
        <v>0</v>
      </c>
      <c r="L144" s="249">
        <f t="shared" ref="L144" si="223">SUM(H144*J144)</f>
        <v>0</v>
      </c>
      <c r="M144" s="167">
        <v>0</v>
      </c>
      <c r="N144" s="192">
        <f t="shared" ref="N144" si="224">SUM(F144*M144)</f>
        <v>0</v>
      </c>
      <c r="O144" s="168">
        <f t="shared" ref="O144" si="225">SUM(H144*M144)</f>
        <v>0</v>
      </c>
      <c r="P144" s="137">
        <f t="shared" ref="P144" si="226">SUM(E144-J144-M144)</f>
        <v>1</v>
      </c>
      <c r="Q144" s="70">
        <f t="shared" ref="Q144" si="227">SUM(F144*P144)</f>
        <v>2270</v>
      </c>
      <c r="R144" s="70">
        <f t="shared" ref="R144" si="228">SUM(H144*P144)</f>
        <v>620</v>
      </c>
      <c r="S144" s="346"/>
      <c r="T144" s="347">
        <f t="shared" ref="T144" si="229">SUM(J144+M144)</f>
        <v>0</v>
      </c>
      <c r="V144" s="599"/>
    </row>
    <row r="145" spans="1:22">
      <c r="A145" s="445"/>
      <c r="B145" s="422" t="s">
        <v>323</v>
      </c>
      <c r="C145" s="441"/>
      <c r="D145" s="442"/>
      <c r="E145" s="246">
        <v>58</v>
      </c>
      <c r="F145" s="247">
        <v>27</v>
      </c>
      <c r="G145" s="247">
        <f t="shared" si="212"/>
        <v>1566</v>
      </c>
      <c r="H145" s="247">
        <v>35</v>
      </c>
      <c r="I145" s="248">
        <f t="shared" si="213"/>
        <v>2030</v>
      </c>
      <c r="J145" s="46">
        <v>0</v>
      </c>
      <c r="K145" s="70">
        <f t="shared" ref="K145" si="230">SUM(F145*J145)</f>
        <v>0</v>
      </c>
      <c r="L145" s="249">
        <f t="shared" ref="L145" si="231">SUM(H145*J145)</f>
        <v>0</v>
      </c>
      <c r="M145" s="167">
        <v>0</v>
      </c>
      <c r="N145" s="192">
        <f t="shared" ref="N145" si="232">SUM(F145*M145)</f>
        <v>0</v>
      </c>
      <c r="O145" s="168">
        <f t="shared" ref="O145" si="233">SUM(H145*M145)</f>
        <v>0</v>
      </c>
      <c r="P145" s="137">
        <f t="shared" ref="P145" si="234">SUM(E145-J145-M145)</f>
        <v>58</v>
      </c>
      <c r="Q145" s="70">
        <f t="shared" ref="Q145" si="235">SUM(F145*P145)</f>
        <v>1566</v>
      </c>
      <c r="R145" s="70">
        <f t="shared" ref="R145" si="236">SUM(H145*P145)</f>
        <v>2030</v>
      </c>
      <c r="S145" s="346"/>
      <c r="T145" s="347">
        <f t="shared" ref="T145" si="237">SUM(J145+M145)</f>
        <v>0</v>
      </c>
      <c r="V145" s="600"/>
    </row>
    <row r="146" spans="1:22" ht="13.5" thickBot="1">
      <c r="A146" s="445"/>
      <c r="B146" s="422" t="s">
        <v>222</v>
      </c>
      <c r="C146" s="441"/>
      <c r="D146" s="442"/>
      <c r="E146" s="246">
        <v>30</v>
      </c>
      <c r="F146" s="247">
        <v>7.5</v>
      </c>
      <c r="G146" s="247">
        <f t="shared" si="212"/>
        <v>225</v>
      </c>
      <c r="H146" s="247">
        <v>25</v>
      </c>
      <c r="I146" s="248">
        <f t="shared" si="213"/>
        <v>750</v>
      </c>
      <c r="J146" s="329">
        <v>0</v>
      </c>
      <c r="K146" s="330">
        <f t="shared" si="204"/>
        <v>0</v>
      </c>
      <c r="L146" s="331">
        <f t="shared" si="205"/>
        <v>0</v>
      </c>
      <c r="M146" s="332">
        <v>0</v>
      </c>
      <c r="N146" s="333">
        <f t="shared" si="206"/>
        <v>0</v>
      </c>
      <c r="O146" s="334">
        <f t="shared" si="207"/>
        <v>0</v>
      </c>
      <c r="P146" s="335">
        <f t="shared" si="208"/>
        <v>30</v>
      </c>
      <c r="Q146" s="330">
        <f t="shared" si="209"/>
        <v>225</v>
      </c>
      <c r="R146" s="330">
        <f t="shared" si="210"/>
        <v>750</v>
      </c>
      <c r="S146" s="346"/>
      <c r="T146" s="347">
        <f t="shared" si="211"/>
        <v>0</v>
      </c>
      <c r="V146" s="600"/>
    </row>
    <row r="147" spans="1:22" ht="13.5">
      <c r="A147" s="350"/>
      <c r="B147" s="350" t="s">
        <v>180</v>
      </c>
      <c r="C147" s="351"/>
      <c r="D147" s="351"/>
      <c r="E147" s="352"/>
      <c r="F147" s="354"/>
      <c r="G147" s="354">
        <f>SUM(G140:G146)</f>
        <v>52900.61</v>
      </c>
      <c r="H147" s="354"/>
      <c r="I147" s="355">
        <f>SUM(I140:I146)</f>
        <v>6925</v>
      </c>
      <c r="J147" s="449">
        <v>0</v>
      </c>
      <c r="K147" s="604">
        <f>SUM(K139:K146)</f>
        <v>0</v>
      </c>
      <c r="L147" s="337">
        <f>SUM(L139:L146)</f>
        <v>0</v>
      </c>
      <c r="M147" s="450"/>
      <c r="N147" s="338">
        <f>SUM(N139:N146)</f>
        <v>0</v>
      </c>
      <c r="O147" s="339">
        <f>SUM(O139:O146)</f>
        <v>0</v>
      </c>
      <c r="P147" s="451"/>
      <c r="Q147" s="336">
        <f>SUM(Q139:Q146)</f>
        <v>52900.61</v>
      </c>
      <c r="R147" s="336">
        <f>SUM(R139:R146)</f>
        <v>6925</v>
      </c>
      <c r="S147" s="346"/>
      <c r="T147" s="347"/>
      <c r="V147" s="600"/>
    </row>
    <row r="148" spans="1:22" ht="13.5">
      <c r="A148" s="356"/>
      <c r="B148" s="356" t="s">
        <v>73</v>
      </c>
      <c r="C148" s="357"/>
      <c r="D148" s="357"/>
      <c r="E148" s="358">
        <v>0.03</v>
      </c>
      <c r="F148" s="447"/>
      <c r="G148" s="247">
        <f>SUM(G147)*E148</f>
        <v>1587.0183</v>
      </c>
      <c r="H148" s="447"/>
      <c r="I148" s="360">
        <v>0</v>
      </c>
      <c r="J148" s="452">
        <v>0</v>
      </c>
      <c r="K148" s="70">
        <f>SUM(K147*E148)</f>
        <v>0</v>
      </c>
      <c r="L148" s="249">
        <v>0</v>
      </c>
      <c r="M148" s="167"/>
      <c r="N148" s="192">
        <f>SUM(N147*E148)</f>
        <v>0</v>
      </c>
      <c r="O148" s="70">
        <f>SUM(F148-I148-L148)</f>
        <v>0</v>
      </c>
      <c r="P148" s="137"/>
      <c r="Q148" s="70">
        <f>SUM(Q147*E148)</f>
        <v>1587.0183</v>
      </c>
      <c r="R148" s="70">
        <f>SUM(I148-L148-O148)</f>
        <v>0</v>
      </c>
      <c r="S148" s="346"/>
      <c r="T148" s="347"/>
      <c r="V148" s="600"/>
    </row>
    <row r="149" spans="1:22" ht="14.25" thickBot="1">
      <c r="A149" s="371"/>
      <c r="B149" s="738" t="str">
        <f>B139</f>
        <v>Rozvaděč měření RE  požární odolnost EIS 30DP1</v>
      </c>
      <c r="C149" s="372"/>
      <c r="D149" s="374"/>
      <c r="E149" s="375"/>
      <c r="F149" s="739"/>
      <c r="G149" s="368">
        <f>SUM(G147:G148)</f>
        <v>54487.628300000004</v>
      </c>
      <c r="H149" s="448"/>
      <c r="I149" s="381">
        <f>SUM(I147:I148)</f>
        <v>6925</v>
      </c>
      <c r="J149" s="46"/>
      <c r="K149" s="326">
        <f>SUM(K147:K148)</f>
        <v>0</v>
      </c>
      <c r="L149" s="249">
        <f>SUM(L147:L148)</f>
        <v>0</v>
      </c>
      <c r="M149" s="167"/>
      <c r="N149" s="192">
        <f>SUM(N147:N148)</f>
        <v>0</v>
      </c>
      <c r="O149" s="168">
        <f>SUM(O147:O148)</f>
        <v>0</v>
      </c>
      <c r="P149" s="137"/>
      <c r="Q149" s="70">
        <f>SUM(Q147:Q148)</f>
        <v>54487.628300000004</v>
      </c>
      <c r="R149" s="70">
        <f>SUM(R147:R148)</f>
        <v>6925</v>
      </c>
      <c r="S149" s="346"/>
      <c r="T149" s="347"/>
      <c r="V149" s="599"/>
    </row>
    <row r="150" spans="1:22" ht="16.5" customHeight="1" thickBot="1">
      <c r="A150" s="740"/>
      <c r="B150" s="741" t="str">
        <f>B139</f>
        <v>Rozvaděč měření RE  požární odolnost EIS 30DP1</v>
      </c>
      <c r="C150" s="742"/>
      <c r="D150" s="374" t="s">
        <v>78</v>
      </c>
      <c r="E150" s="375"/>
      <c r="F150" s="739"/>
      <c r="G150" s="878">
        <f>G149+I149</f>
        <v>61412.628300000004</v>
      </c>
      <c r="H150" s="865"/>
      <c r="I150" s="879"/>
      <c r="J150" s="878">
        <f t="shared" ref="J150" si="238">SUM(K149:L149)</f>
        <v>0</v>
      </c>
      <c r="K150" s="865"/>
      <c r="L150" s="865"/>
      <c r="M150" s="895">
        <f t="shared" ref="M150" si="239">SUM(N149:O149)</f>
        <v>0</v>
      </c>
      <c r="N150" s="867"/>
      <c r="O150" s="896"/>
      <c r="P150" s="869">
        <f>SUM(Q149:R149)</f>
        <v>61412.628300000004</v>
      </c>
      <c r="Q150" s="865"/>
      <c r="R150" s="879"/>
      <c r="S150" s="346"/>
      <c r="T150" s="347">
        <f>J150+M150+P150</f>
        <v>61412.628300000004</v>
      </c>
      <c r="V150" s="601"/>
    </row>
    <row r="151" spans="1:22" ht="15" customHeight="1">
      <c r="A151" s="483"/>
      <c r="B151" s="484"/>
      <c r="C151" s="485"/>
      <c r="D151" s="351"/>
      <c r="E151" s="393"/>
      <c r="F151" s="620"/>
      <c r="G151" s="394"/>
      <c r="H151" s="395"/>
      <c r="I151" s="395"/>
      <c r="J151" s="394"/>
      <c r="K151" s="395"/>
      <c r="L151" s="395"/>
      <c r="M151" s="394"/>
      <c r="N151" s="395"/>
      <c r="O151" s="395"/>
      <c r="P151" s="394"/>
      <c r="Q151" s="395"/>
      <c r="R151" s="395"/>
      <c r="S151" s="346"/>
      <c r="T151" s="347"/>
      <c r="V151" s="340"/>
    </row>
    <row r="152" spans="1:22" ht="13.5" customHeight="1" thickBot="1">
      <c r="A152" s="409" t="s">
        <v>333</v>
      </c>
      <c r="B152" s="456"/>
      <c r="C152" s="444"/>
      <c r="D152" s="443"/>
      <c r="E152" s="457"/>
      <c r="F152" s="458"/>
      <c r="G152" s="458"/>
      <c r="H152" s="458"/>
      <c r="I152" s="391"/>
      <c r="J152" s="434"/>
      <c r="K152" s="434"/>
      <c r="L152" s="437"/>
      <c r="M152" s="464"/>
      <c r="N152" s="464"/>
      <c r="O152" s="465"/>
      <c r="P152" s="434"/>
      <c r="Q152" s="434"/>
      <c r="R152" s="437"/>
      <c r="S152" s="346"/>
      <c r="T152" s="347"/>
      <c r="V152" s="340"/>
    </row>
    <row r="153" spans="1:22" ht="13.5" customHeight="1" thickBot="1">
      <c r="A153" s="433" t="s">
        <v>177</v>
      </c>
      <c r="B153" s="402" t="s">
        <v>178</v>
      </c>
      <c r="C153" s="403"/>
      <c r="D153" s="403"/>
      <c r="E153" s="419" t="s">
        <v>171</v>
      </c>
      <c r="F153" s="383" t="s">
        <v>172</v>
      </c>
      <c r="G153" s="383" t="s">
        <v>173</v>
      </c>
      <c r="H153" s="383" t="s">
        <v>174</v>
      </c>
      <c r="I153" s="384" t="s">
        <v>175</v>
      </c>
      <c r="J153" s="164" t="s">
        <v>171</v>
      </c>
      <c r="K153" s="165" t="s">
        <v>173</v>
      </c>
      <c r="L153" s="166" t="s">
        <v>175</v>
      </c>
      <c r="M153" s="252" t="s">
        <v>171</v>
      </c>
      <c r="N153" s="165" t="s">
        <v>173</v>
      </c>
      <c r="O153" s="253" t="s">
        <v>175</v>
      </c>
      <c r="P153" s="250" t="s">
        <v>171</v>
      </c>
      <c r="Q153" s="165" t="s">
        <v>173</v>
      </c>
      <c r="R153" s="166" t="s">
        <v>175</v>
      </c>
      <c r="S153" s="346"/>
      <c r="T153" s="347"/>
      <c r="V153" s="340"/>
    </row>
    <row r="154" spans="1:22" ht="12" customHeight="1">
      <c r="A154" s="439"/>
      <c r="B154" s="440" t="s">
        <v>332</v>
      </c>
      <c r="C154" s="441"/>
      <c r="D154" s="442"/>
      <c r="E154" s="246"/>
      <c r="F154" s="281"/>
      <c r="G154" s="281"/>
      <c r="H154" s="281"/>
      <c r="I154" s="282"/>
      <c r="J154" s="46"/>
      <c r="K154" s="70"/>
      <c r="L154" s="249"/>
      <c r="M154" s="167"/>
      <c r="N154" s="192"/>
      <c r="O154" s="168"/>
      <c r="P154" s="137"/>
      <c r="Q154" s="70"/>
      <c r="R154" s="70"/>
      <c r="S154" s="346"/>
      <c r="T154" s="347"/>
      <c r="V154" s="340"/>
    </row>
    <row r="155" spans="1:22" ht="15" customHeight="1">
      <c r="A155" s="445"/>
      <c r="B155" s="422" t="s">
        <v>344</v>
      </c>
      <c r="C155" s="441"/>
      <c r="D155" s="442"/>
      <c r="E155" s="246">
        <v>1</v>
      </c>
      <c r="F155" s="247">
        <v>9667</v>
      </c>
      <c r="G155" s="247">
        <f t="shared" ref="G155:G171" si="240">E155*F155</f>
        <v>9667</v>
      </c>
      <c r="H155" s="247">
        <v>1200</v>
      </c>
      <c r="I155" s="248">
        <f t="shared" ref="I155:I171" si="241">E155*H155</f>
        <v>1200</v>
      </c>
      <c r="J155" s="46">
        <v>0</v>
      </c>
      <c r="K155" s="70">
        <f t="shared" ref="K155:K171" si="242">SUM(F155*J155)</f>
        <v>0</v>
      </c>
      <c r="L155" s="249">
        <f t="shared" ref="L155:L171" si="243">SUM(H155*J155)</f>
        <v>0</v>
      </c>
      <c r="M155" s="167">
        <v>0</v>
      </c>
      <c r="N155" s="192">
        <f t="shared" ref="N155:N171" si="244">SUM(F155*M155)</f>
        <v>0</v>
      </c>
      <c r="O155" s="168">
        <f t="shared" ref="O155:O171" si="245">SUM(H155*M155)</f>
        <v>0</v>
      </c>
      <c r="P155" s="137">
        <f t="shared" ref="P155:P171" si="246">SUM(E155-J155-M155)</f>
        <v>1</v>
      </c>
      <c r="Q155" s="70">
        <f t="shared" ref="Q155:Q171" si="247">SUM(F155*P155)</f>
        <v>9667</v>
      </c>
      <c r="R155" s="70">
        <f t="shared" ref="R155:R171" si="248">SUM(H155*P155)</f>
        <v>1200</v>
      </c>
      <c r="S155" s="346"/>
      <c r="T155" s="347">
        <f t="shared" ref="T155:T164" si="249">SUM(J155+M155)</f>
        <v>0</v>
      </c>
      <c r="V155" s="340"/>
    </row>
    <row r="156" spans="1:22" ht="15.75" customHeight="1" collapsed="1">
      <c r="A156" s="445"/>
      <c r="B156" s="743" t="s">
        <v>336</v>
      </c>
      <c r="C156" s="744"/>
      <c r="D156" s="443"/>
      <c r="E156" s="246">
        <v>1</v>
      </c>
      <c r="F156" s="247">
        <v>289</v>
      </c>
      <c r="G156" s="247">
        <f t="shared" si="240"/>
        <v>289</v>
      </c>
      <c r="H156" s="247">
        <v>90</v>
      </c>
      <c r="I156" s="248">
        <f t="shared" si="241"/>
        <v>90</v>
      </c>
      <c r="J156" s="46">
        <v>0</v>
      </c>
      <c r="K156" s="70">
        <f t="shared" si="242"/>
        <v>0</v>
      </c>
      <c r="L156" s="249">
        <f t="shared" si="243"/>
        <v>0</v>
      </c>
      <c r="M156" s="167">
        <v>0</v>
      </c>
      <c r="N156" s="192">
        <f t="shared" si="244"/>
        <v>0</v>
      </c>
      <c r="O156" s="168">
        <f t="shared" si="245"/>
        <v>0</v>
      </c>
      <c r="P156" s="137">
        <f t="shared" si="246"/>
        <v>1</v>
      </c>
      <c r="Q156" s="70">
        <f t="shared" si="247"/>
        <v>289</v>
      </c>
      <c r="R156" s="70">
        <f t="shared" si="248"/>
        <v>90</v>
      </c>
      <c r="S156" s="346"/>
      <c r="T156" s="347">
        <f t="shared" si="249"/>
        <v>0</v>
      </c>
      <c r="V156" s="340"/>
    </row>
    <row r="157" spans="1:22" ht="14.25" customHeight="1">
      <c r="A157" s="445"/>
      <c r="B157" s="743" t="s">
        <v>341</v>
      </c>
      <c r="C157" s="745"/>
      <c r="D157" s="745"/>
      <c r="E157" s="246">
        <v>1</v>
      </c>
      <c r="F157" s="247">
        <v>3580</v>
      </c>
      <c r="G157" s="247">
        <f t="shared" si="240"/>
        <v>3580</v>
      </c>
      <c r="H157" s="247">
        <v>490</v>
      </c>
      <c r="I157" s="248">
        <f t="shared" si="241"/>
        <v>490</v>
      </c>
      <c r="J157" s="46">
        <v>0</v>
      </c>
      <c r="K157" s="70">
        <f t="shared" ref="K157" si="250">SUM(F157*J157)</f>
        <v>0</v>
      </c>
      <c r="L157" s="249">
        <f t="shared" si="243"/>
        <v>0</v>
      </c>
      <c r="M157" s="167">
        <v>0</v>
      </c>
      <c r="N157" s="192">
        <f t="shared" si="244"/>
        <v>0</v>
      </c>
      <c r="O157" s="168">
        <f t="shared" si="245"/>
        <v>0</v>
      </c>
      <c r="P157" s="137">
        <f t="shared" si="246"/>
        <v>1</v>
      </c>
      <c r="Q157" s="70">
        <f t="shared" si="247"/>
        <v>3580</v>
      </c>
      <c r="R157" s="70">
        <f t="shared" si="248"/>
        <v>490</v>
      </c>
      <c r="S157" s="346"/>
      <c r="T157" s="347">
        <f t="shared" si="249"/>
        <v>0</v>
      </c>
      <c r="V157" s="340"/>
    </row>
    <row r="158" spans="1:22" ht="12.75" customHeight="1">
      <c r="A158" s="445"/>
      <c r="B158" s="743" t="s">
        <v>226</v>
      </c>
      <c r="C158" s="745"/>
      <c r="D158" s="745"/>
      <c r="E158" s="246">
        <v>1</v>
      </c>
      <c r="F158" s="247">
        <v>315</v>
      </c>
      <c r="G158" s="247">
        <f t="shared" ref="G158:G160" si="251">E158*F158</f>
        <v>315</v>
      </c>
      <c r="H158" s="247">
        <v>90</v>
      </c>
      <c r="I158" s="248">
        <f t="shared" ref="I158:I160" si="252">E158*H158</f>
        <v>90</v>
      </c>
      <c r="J158" s="46">
        <v>0</v>
      </c>
      <c r="K158" s="70">
        <f t="shared" ref="K158:K160" si="253">SUM(F158*J158)</f>
        <v>0</v>
      </c>
      <c r="L158" s="249">
        <f t="shared" ref="L158:L160" si="254">SUM(H158*J158)</f>
        <v>0</v>
      </c>
      <c r="M158" s="167">
        <v>0</v>
      </c>
      <c r="N158" s="192">
        <f t="shared" ref="N158:N160" si="255">SUM(F158*M158)</f>
        <v>0</v>
      </c>
      <c r="O158" s="168">
        <f t="shared" ref="O158:O160" si="256">SUM(H158*M158)</f>
        <v>0</v>
      </c>
      <c r="P158" s="137">
        <f t="shared" ref="P158:P160" si="257">SUM(E158-J158-M158)</f>
        <v>1</v>
      </c>
      <c r="Q158" s="70">
        <f t="shared" ref="Q158:Q160" si="258">SUM(F158*P158)</f>
        <v>315</v>
      </c>
      <c r="R158" s="70">
        <f t="shared" ref="R158:R160" si="259">SUM(H158*P158)</f>
        <v>90</v>
      </c>
      <c r="S158" s="346"/>
      <c r="T158" s="347">
        <f t="shared" ref="T158:T160" si="260">SUM(J158+M158)</f>
        <v>0</v>
      </c>
      <c r="V158" s="340"/>
    </row>
    <row r="159" spans="1:22" ht="12.75" customHeight="1">
      <c r="A159" s="445"/>
      <c r="B159" s="743" t="s">
        <v>227</v>
      </c>
      <c r="C159" s="745"/>
      <c r="D159" s="745"/>
      <c r="E159" s="246">
        <v>1</v>
      </c>
      <c r="F159" s="247">
        <v>48.31</v>
      </c>
      <c r="G159" s="247">
        <f t="shared" si="251"/>
        <v>48.31</v>
      </c>
      <c r="H159" s="247">
        <v>15</v>
      </c>
      <c r="I159" s="248">
        <f t="shared" si="252"/>
        <v>15</v>
      </c>
      <c r="J159" s="46">
        <v>0</v>
      </c>
      <c r="K159" s="70">
        <f t="shared" si="253"/>
        <v>0</v>
      </c>
      <c r="L159" s="249">
        <f t="shared" si="254"/>
        <v>0</v>
      </c>
      <c r="M159" s="167">
        <v>0</v>
      </c>
      <c r="N159" s="192">
        <f t="shared" si="255"/>
        <v>0</v>
      </c>
      <c r="O159" s="168">
        <f t="shared" si="256"/>
        <v>0</v>
      </c>
      <c r="P159" s="137">
        <f t="shared" si="257"/>
        <v>1</v>
      </c>
      <c r="Q159" s="70">
        <f t="shared" si="258"/>
        <v>48.31</v>
      </c>
      <c r="R159" s="70">
        <f t="shared" si="259"/>
        <v>15</v>
      </c>
      <c r="S159" s="346"/>
      <c r="T159" s="347">
        <f t="shared" si="260"/>
        <v>0</v>
      </c>
      <c r="V159" s="340"/>
    </row>
    <row r="160" spans="1:22" ht="12.75" customHeight="1">
      <c r="A160" s="445"/>
      <c r="B160" s="743" t="s">
        <v>239</v>
      </c>
      <c r="C160" s="745"/>
      <c r="D160" s="745"/>
      <c r="E160" s="246">
        <v>2</v>
      </c>
      <c r="F160" s="247">
        <v>843</v>
      </c>
      <c r="G160" s="247">
        <f t="shared" si="251"/>
        <v>1686</v>
      </c>
      <c r="H160" s="247">
        <v>120</v>
      </c>
      <c r="I160" s="248">
        <f t="shared" si="252"/>
        <v>240</v>
      </c>
      <c r="J160" s="46">
        <v>0</v>
      </c>
      <c r="K160" s="70">
        <f t="shared" si="253"/>
        <v>0</v>
      </c>
      <c r="L160" s="249">
        <f t="shared" si="254"/>
        <v>0</v>
      </c>
      <c r="M160" s="167">
        <v>0</v>
      </c>
      <c r="N160" s="192">
        <f t="shared" si="255"/>
        <v>0</v>
      </c>
      <c r="O160" s="168">
        <f t="shared" si="256"/>
        <v>0</v>
      </c>
      <c r="P160" s="137">
        <f t="shared" si="257"/>
        <v>2</v>
      </c>
      <c r="Q160" s="70">
        <f t="shared" si="258"/>
        <v>1686</v>
      </c>
      <c r="R160" s="70">
        <f t="shared" si="259"/>
        <v>240</v>
      </c>
      <c r="S160" s="421"/>
      <c r="T160" s="347">
        <f t="shared" si="260"/>
        <v>0</v>
      </c>
      <c r="V160" s="340"/>
    </row>
    <row r="161" spans="1:22" ht="12.75" customHeight="1">
      <c r="A161" s="445"/>
      <c r="B161" s="422" t="s">
        <v>337</v>
      </c>
      <c r="C161" s="745"/>
      <c r="D161" s="745"/>
      <c r="E161" s="246">
        <v>1</v>
      </c>
      <c r="F161" s="247">
        <v>138.27000000000001</v>
      </c>
      <c r="G161" s="247">
        <f t="shared" si="240"/>
        <v>138.27000000000001</v>
      </c>
      <c r="H161" s="247">
        <v>65</v>
      </c>
      <c r="I161" s="248">
        <f t="shared" ref="I161" si="261">E161*H161</f>
        <v>65</v>
      </c>
      <c r="J161" s="46">
        <v>0</v>
      </c>
      <c r="K161" s="70">
        <f t="shared" ref="K161" si="262">SUM(F161*J161)</f>
        <v>0</v>
      </c>
      <c r="L161" s="249">
        <f t="shared" ref="L161" si="263">SUM(H161*J161)</f>
        <v>0</v>
      </c>
      <c r="M161" s="167">
        <v>0</v>
      </c>
      <c r="N161" s="192">
        <f t="shared" ref="N161" si="264">SUM(F161*M161)</f>
        <v>0</v>
      </c>
      <c r="O161" s="168">
        <f t="shared" ref="O161" si="265">SUM(H161*M161)</f>
        <v>0</v>
      </c>
      <c r="P161" s="137">
        <f t="shared" ref="P161" si="266">SUM(E161-J161-M161)</f>
        <v>1</v>
      </c>
      <c r="Q161" s="70">
        <f t="shared" ref="Q161" si="267">SUM(F161*P161)</f>
        <v>138.27000000000001</v>
      </c>
      <c r="R161" s="70">
        <f t="shared" ref="R161" si="268">SUM(H161*P161)</f>
        <v>65</v>
      </c>
      <c r="S161" s="421"/>
      <c r="T161" s="347">
        <f t="shared" ref="T161" si="269">SUM(J161+M161)</f>
        <v>0</v>
      </c>
      <c r="V161" s="340"/>
    </row>
    <row r="162" spans="1:22" ht="12.75" customHeight="1">
      <c r="A162" s="445"/>
      <c r="B162" s="422" t="s">
        <v>338</v>
      </c>
      <c r="C162" s="745"/>
      <c r="D162" s="745"/>
      <c r="E162" s="246">
        <v>8</v>
      </c>
      <c r="F162" s="247">
        <v>98</v>
      </c>
      <c r="G162" s="247">
        <f t="shared" si="240"/>
        <v>784</v>
      </c>
      <c r="H162" s="247">
        <v>65</v>
      </c>
      <c r="I162" s="248">
        <f t="shared" ref="I162:I163" si="270">E162*H162</f>
        <v>520</v>
      </c>
      <c r="J162" s="46">
        <v>0</v>
      </c>
      <c r="K162" s="70">
        <f t="shared" ref="K162:K163" si="271">SUM(F162*J162)</f>
        <v>0</v>
      </c>
      <c r="L162" s="249">
        <f t="shared" ref="L162:L163" si="272">SUM(H162*J162)</f>
        <v>0</v>
      </c>
      <c r="M162" s="167">
        <v>0</v>
      </c>
      <c r="N162" s="192">
        <f t="shared" ref="N162:N163" si="273">SUM(F162*M162)</f>
        <v>0</v>
      </c>
      <c r="O162" s="168">
        <f t="shared" ref="O162:O163" si="274">SUM(H162*M162)</f>
        <v>0</v>
      </c>
      <c r="P162" s="137">
        <f t="shared" ref="P162:P163" si="275">SUM(E162-J162-M162)</f>
        <v>8</v>
      </c>
      <c r="Q162" s="70">
        <f t="shared" ref="Q162:Q163" si="276">SUM(F162*P162)</f>
        <v>784</v>
      </c>
      <c r="R162" s="70">
        <f t="shared" ref="R162:R163" si="277">SUM(H162*P162)</f>
        <v>520</v>
      </c>
      <c r="S162" s="421"/>
      <c r="T162" s="347">
        <f t="shared" ref="T162:T163" si="278">SUM(J162+M162)</f>
        <v>0</v>
      </c>
      <c r="V162" s="340"/>
    </row>
    <row r="163" spans="1:22" ht="12.75" customHeight="1">
      <c r="A163" s="445"/>
      <c r="B163" s="422" t="s">
        <v>339</v>
      </c>
      <c r="C163" s="745"/>
      <c r="D163" s="745"/>
      <c r="E163" s="246">
        <v>1</v>
      </c>
      <c r="F163" s="247">
        <v>98</v>
      </c>
      <c r="G163" s="247">
        <f t="shared" si="240"/>
        <v>98</v>
      </c>
      <c r="H163" s="247">
        <v>65</v>
      </c>
      <c r="I163" s="248">
        <f t="shared" si="270"/>
        <v>65</v>
      </c>
      <c r="J163" s="46">
        <v>0</v>
      </c>
      <c r="K163" s="70">
        <f t="shared" si="271"/>
        <v>0</v>
      </c>
      <c r="L163" s="249">
        <f t="shared" si="272"/>
        <v>0</v>
      </c>
      <c r="M163" s="167">
        <v>0</v>
      </c>
      <c r="N163" s="192">
        <f t="shared" si="273"/>
        <v>0</v>
      </c>
      <c r="O163" s="168">
        <f t="shared" si="274"/>
        <v>0</v>
      </c>
      <c r="P163" s="137">
        <f t="shared" si="275"/>
        <v>1</v>
      </c>
      <c r="Q163" s="70">
        <f t="shared" si="276"/>
        <v>98</v>
      </c>
      <c r="R163" s="70">
        <f t="shared" si="277"/>
        <v>65</v>
      </c>
      <c r="S163" s="421"/>
      <c r="T163" s="347">
        <f t="shared" si="278"/>
        <v>0</v>
      </c>
      <c r="V163" s="340"/>
    </row>
    <row r="164" spans="1:22" ht="12.75" customHeight="1">
      <c r="A164" s="445"/>
      <c r="B164" s="743" t="s">
        <v>340</v>
      </c>
      <c r="C164" s="745"/>
      <c r="D164" s="745"/>
      <c r="E164" s="246">
        <v>1</v>
      </c>
      <c r="F164" s="247">
        <v>1724</v>
      </c>
      <c r="G164" s="247">
        <f t="shared" si="240"/>
        <v>1724</v>
      </c>
      <c r="H164" s="247">
        <v>490</v>
      </c>
      <c r="I164" s="248">
        <f t="shared" si="241"/>
        <v>490</v>
      </c>
      <c r="J164" s="46">
        <v>0</v>
      </c>
      <c r="K164" s="70">
        <f t="shared" si="242"/>
        <v>0</v>
      </c>
      <c r="L164" s="249">
        <f t="shared" si="243"/>
        <v>0</v>
      </c>
      <c r="M164" s="167">
        <v>0</v>
      </c>
      <c r="N164" s="192">
        <f t="shared" si="244"/>
        <v>0</v>
      </c>
      <c r="O164" s="168">
        <f t="shared" si="245"/>
        <v>0</v>
      </c>
      <c r="P164" s="137">
        <f t="shared" si="246"/>
        <v>1</v>
      </c>
      <c r="Q164" s="70">
        <f t="shared" si="247"/>
        <v>1724</v>
      </c>
      <c r="R164" s="70">
        <f t="shared" si="248"/>
        <v>490</v>
      </c>
      <c r="S164" s="421"/>
      <c r="T164" s="347">
        <f t="shared" si="249"/>
        <v>0</v>
      </c>
      <c r="V164" s="340"/>
    </row>
    <row r="165" spans="1:22" ht="12.75" customHeight="1">
      <c r="A165" s="445"/>
      <c r="B165" s="422" t="s">
        <v>331</v>
      </c>
      <c r="C165" s="745"/>
      <c r="D165" s="444"/>
      <c r="E165" s="246">
        <v>1</v>
      </c>
      <c r="F165" s="247">
        <v>260</v>
      </c>
      <c r="G165" s="247">
        <f t="shared" si="240"/>
        <v>260</v>
      </c>
      <c r="H165" s="247">
        <v>240</v>
      </c>
      <c r="I165" s="248">
        <f t="shared" si="241"/>
        <v>240</v>
      </c>
      <c r="J165" s="46">
        <v>0</v>
      </c>
      <c r="K165" s="70">
        <f t="shared" si="242"/>
        <v>0</v>
      </c>
      <c r="L165" s="249">
        <f t="shared" si="243"/>
        <v>0</v>
      </c>
      <c r="M165" s="167">
        <v>0</v>
      </c>
      <c r="N165" s="192">
        <f t="shared" si="244"/>
        <v>0</v>
      </c>
      <c r="O165" s="168">
        <f t="shared" si="245"/>
        <v>0</v>
      </c>
      <c r="P165" s="137">
        <f t="shared" si="246"/>
        <v>1</v>
      </c>
      <c r="Q165" s="70">
        <f t="shared" si="247"/>
        <v>260</v>
      </c>
      <c r="R165" s="70">
        <f t="shared" si="248"/>
        <v>240</v>
      </c>
      <c r="S165" s="346"/>
      <c r="T165" s="347">
        <f t="shared" ref="T165:T171" si="279">SUM(J165+M165)</f>
        <v>0</v>
      </c>
      <c r="V165" s="340"/>
    </row>
    <row r="166" spans="1:22" ht="12.75" customHeight="1">
      <c r="A166" s="445"/>
      <c r="B166" s="743" t="s">
        <v>342</v>
      </c>
      <c r="C166" s="745"/>
      <c r="D166" s="443"/>
      <c r="E166" s="246">
        <v>2</v>
      </c>
      <c r="F166" s="247">
        <v>97</v>
      </c>
      <c r="G166" s="247">
        <f t="shared" si="240"/>
        <v>194</v>
      </c>
      <c r="H166" s="247">
        <v>120</v>
      </c>
      <c r="I166" s="248">
        <f t="shared" si="241"/>
        <v>240</v>
      </c>
      <c r="J166" s="46">
        <v>0</v>
      </c>
      <c r="K166" s="70">
        <f t="shared" si="242"/>
        <v>0</v>
      </c>
      <c r="L166" s="249">
        <f t="shared" si="243"/>
        <v>0</v>
      </c>
      <c r="M166" s="167">
        <v>0</v>
      </c>
      <c r="N166" s="192">
        <f t="shared" si="244"/>
        <v>0</v>
      </c>
      <c r="O166" s="168">
        <f t="shared" si="245"/>
        <v>0</v>
      </c>
      <c r="P166" s="137">
        <f t="shared" si="246"/>
        <v>2</v>
      </c>
      <c r="Q166" s="70">
        <f t="shared" si="247"/>
        <v>194</v>
      </c>
      <c r="R166" s="70">
        <f t="shared" si="248"/>
        <v>240</v>
      </c>
      <c r="S166" s="346"/>
      <c r="T166" s="347">
        <f t="shared" si="279"/>
        <v>0</v>
      </c>
      <c r="V166" s="340"/>
    </row>
    <row r="167" spans="1:22" ht="12.75" customHeight="1">
      <c r="A167" s="445"/>
      <c r="B167" s="743" t="s">
        <v>234</v>
      </c>
      <c r="C167" s="745"/>
      <c r="D167" s="443"/>
      <c r="E167" s="246">
        <v>1</v>
      </c>
      <c r="F167" s="247">
        <v>27</v>
      </c>
      <c r="G167" s="247">
        <f t="shared" si="240"/>
        <v>27</v>
      </c>
      <c r="H167" s="247">
        <v>25</v>
      </c>
      <c r="I167" s="248">
        <f t="shared" si="241"/>
        <v>25</v>
      </c>
      <c r="J167" s="46">
        <v>0</v>
      </c>
      <c r="K167" s="70">
        <f t="shared" si="242"/>
        <v>0</v>
      </c>
      <c r="L167" s="249">
        <f t="shared" si="243"/>
        <v>0</v>
      </c>
      <c r="M167" s="167">
        <v>0</v>
      </c>
      <c r="N167" s="192">
        <f t="shared" si="244"/>
        <v>0</v>
      </c>
      <c r="O167" s="168">
        <f t="shared" si="245"/>
        <v>0</v>
      </c>
      <c r="P167" s="137">
        <f t="shared" si="246"/>
        <v>1</v>
      </c>
      <c r="Q167" s="70">
        <f t="shared" si="247"/>
        <v>27</v>
      </c>
      <c r="R167" s="70">
        <f t="shared" si="248"/>
        <v>25</v>
      </c>
      <c r="S167" s="346"/>
      <c r="T167" s="347">
        <f t="shared" si="279"/>
        <v>0</v>
      </c>
      <c r="V167" s="340"/>
    </row>
    <row r="168" spans="1:22" ht="12.75" customHeight="1">
      <c r="A168" s="445"/>
      <c r="B168" s="743" t="s">
        <v>235</v>
      </c>
      <c r="C168" s="745"/>
      <c r="D168" s="443"/>
      <c r="E168" s="246">
        <v>21</v>
      </c>
      <c r="F168" s="247">
        <v>7.5</v>
      </c>
      <c r="G168" s="247">
        <f t="shared" si="240"/>
        <v>157.5</v>
      </c>
      <c r="H168" s="247">
        <v>15</v>
      </c>
      <c r="I168" s="248">
        <f t="shared" si="241"/>
        <v>315</v>
      </c>
      <c r="J168" s="46">
        <v>0</v>
      </c>
      <c r="K168" s="70">
        <f t="shared" si="242"/>
        <v>0</v>
      </c>
      <c r="L168" s="249">
        <f t="shared" si="243"/>
        <v>0</v>
      </c>
      <c r="M168" s="167">
        <v>0</v>
      </c>
      <c r="N168" s="192">
        <f t="shared" si="244"/>
        <v>0</v>
      </c>
      <c r="O168" s="168">
        <f t="shared" si="245"/>
        <v>0</v>
      </c>
      <c r="P168" s="137">
        <f t="shared" si="246"/>
        <v>21</v>
      </c>
      <c r="Q168" s="70">
        <f t="shared" si="247"/>
        <v>157.5</v>
      </c>
      <c r="R168" s="70">
        <f t="shared" si="248"/>
        <v>315</v>
      </c>
      <c r="S168" s="346"/>
      <c r="T168" s="347">
        <f t="shared" si="279"/>
        <v>0</v>
      </c>
      <c r="V168" s="340"/>
    </row>
    <row r="169" spans="1:22">
      <c r="A169" s="445"/>
      <c r="B169" s="743" t="s">
        <v>343</v>
      </c>
      <c r="C169" s="745"/>
      <c r="D169" s="443"/>
      <c r="E169" s="246">
        <v>1</v>
      </c>
      <c r="F169" s="247">
        <v>27.98</v>
      </c>
      <c r="G169" s="247">
        <f t="shared" ref="G169" si="280">E169*F169</f>
        <v>27.98</v>
      </c>
      <c r="H169" s="247">
        <v>45</v>
      </c>
      <c r="I169" s="248">
        <f t="shared" ref="I169" si="281">E169*H169</f>
        <v>45</v>
      </c>
      <c r="J169" s="46">
        <v>0</v>
      </c>
      <c r="K169" s="70">
        <f t="shared" ref="K169" si="282">SUM(F169*J169)</f>
        <v>0</v>
      </c>
      <c r="L169" s="249">
        <f t="shared" ref="L169" si="283">SUM(H169*J169)</f>
        <v>0</v>
      </c>
      <c r="M169" s="167">
        <v>0</v>
      </c>
      <c r="N169" s="192">
        <f t="shared" ref="N169" si="284">SUM(F169*M169)</f>
        <v>0</v>
      </c>
      <c r="O169" s="168">
        <f t="shared" ref="O169" si="285">SUM(H169*M169)</f>
        <v>0</v>
      </c>
      <c r="P169" s="137">
        <f t="shared" ref="P169" si="286">SUM(E169-J169-M169)</f>
        <v>1</v>
      </c>
      <c r="Q169" s="70">
        <f t="shared" ref="Q169" si="287">SUM(F169*P169)</f>
        <v>27.98</v>
      </c>
      <c r="R169" s="70">
        <f t="shared" ref="R169" si="288">SUM(H169*P169)</f>
        <v>45</v>
      </c>
      <c r="S169" s="346"/>
      <c r="T169" s="347">
        <f t="shared" ref="T169" si="289">SUM(J169+M169)</f>
        <v>0</v>
      </c>
      <c r="V169" s="340"/>
    </row>
    <row r="170" spans="1:22" ht="12.75" customHeight="1">
      <c r="A170" s="446"/>
      <c r="B170" s="743" t="s">
        <v>236</v>
      </c>
      <c r="C170" s="745"/>
      <c r="D170" s="746"/>
      <c r="E170" s="246">
        <v>8</v>
      </c>
      <c r="F170" s="247">
        <v>8.9700000000000006</v>
      </c>
      <c r="G170" s="247">
        <f t="shared" si="240"/>
        <v>71.760000000000005</v>
      </c>
      <c r="H170" s="247">
        <v>18</v>
      </c>
      <c r="I170" s="248">
        <f t="shared" si="241"/>
        <v>144</v>
      </c>
      <c r="J170" s="46">
        <v>0</v>
      </c>
      <c r="K170" s="70">
        <f t="shared" si="242"/>
        <v>0</v>
      </c>
      <c r="L170" s="249">
        <f t="shared" si="243"/>
        <v>0</v>
      </c>
      <c r="M170" s="167">
        <v>0</v>
      </c>
      <c r="N170" s="192">
        <f t="shared" si="244"/>
        <v>0</v>
      </c>
      <c r="O170" s="168">
        <f t="shared" si="245"/>
        <v>0</v>
      </c>
      <c r="P170" s="137">
        <f t="shared" si="246"/>
        <v>8</v>
      </c>
      <c r="Q170" s="70">
        <f t="shared" si="247"/>
        <v>71.760000000000005</v>
      </c>
      <c r="R170" s="70">
        <f t="shared" si="248"/>
        <v>144</v>
      </c>
      <c r="S170" s="346"/>
      <c r="T170" s="347">
        <f t="shared" si="279"/>
        <v>0</v>
      </c>
      <c r="V170" s="340"/>
    </row>
    <row r="171" spans="1:22" ht="12.75" customHeight="1" thickBot="1">
      <c r="A171" s="446"/>
      <c r="B171" s="743" t="s">
        <v>237</v>
      </c>
      <c r="C171" s="745"/>
      <c r="D171" s="745"/>
      <c r="E171" s="246">
        <v>6</v>
      </c>
      <c r="F171" s="247">
        <v>12.45</v>
      </c>
      <c r="G171" s="247">
        <f t="shared" si="240"/>
        <v>74.699999999999989</v>
      </c>
      <c r="H171" s="247">
        <v>18</v>
      </c>
      <c r="I171" s="248">
        <f t="shared" si="241"/>
        <v>108</v>
      </c>
      <c r="J171" s="46">
        <v>0</v>
      </c>
      <c r="K171" s="70">
        <f t="shared" si="242"/>
        <v>0</v>
      </c>
      <c r="L171" s="249">
        <f t="shared" si="243"/>
        <v>0</v>
      </c>
      <c r="M171" s="167">
        <v>0</v>
      </c>
      <c r="N171" s="192">
        <f t="shared" si="244"/>
        <v>0</v>
      </c>
      <c r="O171" s="168">
        <f t="shared" si="245"/>
        <v>0</v>
      </c>
      <c r="P171" s="137">
        <f t="shared" si="246"/>
        <v>6</v>
      </c>
      <c r="Q171" s="70">
        <f t="shared" si="247"/>
        <v>74.699999999999989</v>
      </c>
      <c r="R171" s="70">
        <f t="shared" si="248"/>
        <v>108</v>
      </c>
      <c r="S171" s="346"/>
      <c r="T171" s="347">
        <f t="shared" si="279"/>
        <v>0</v>
      </c>
      <c r="V171" s="340"/>
    </row>
    <row r="172" spans="1:22" ht="12.75" customHeight="1">
      <c r="A172" s="350"/>
      <c r="B172" s="350" t="s">
        <v>180</v>
      </c>
      <c r="C172" s="351"/>
      <c r="D172" s="351"/>
      <c r="E172" s="352"/>
      <c r="F172" s="354"/>
      <c r="G172" s="354">
        <f>SUM(G155:G171)</f>
        <v>19142.52</v>
      </c>
      <c r="H172" s="354"/>
      <c r="I172" s="355">
        <f>SUM(I155:I171)</f>
        <v>4382</v>
      </c>
      <c r="J172" s="46"/>
      <c r="K172" s="326">
        <f>SUM(K155:K171)</f>
        <v>0</v>
      </c>
      <c r="L172" s="249">
        <f>SUM(L155:L171)</f>
        <v>0</v>
      </c>
      <c r="M172" s="167"/>
      <c r="N172" s="192">
        <f>SUM(N155:N171)</f>
        <v>0</v>
      </c>
      <c r="O172" s="168">
        <f>SUM(O155:O171)</f>
        <v>0</v>
      </c>
      <c r="P172" s="137"/>
      <c r="Q172" s="70">
        <f>SUM(Q155:Q171)</f>
        <v>19142.52</v>
      </c>
      <c r="R172" s="70">
        <f>SUM(R155:R171)</f>
        <v>4382</v>
      </c>
      <c r="S172" s="346"/>
      <c r="T172" s="347"/>
      <c r="V172" s="340"/>
    </row>
    <row r="173" spans="1:22" ht="12.75" customHeight="1">
      <c r="A173" s="356"/>
      <c r="B173" s="356" t="s">
        <v>73</v>
      </c>
      <c r="C173" s="357"/>
      <c r="D173" s="357"/>
      <c r="E173" s="358">
        <v>0.03</v>
      </c>
      <c r="F173" s="447"/>
      <c r="G173" s="247">
        <f>SUM(G172)*E173</f>
        <v>574.27559999999994</v>
      </c>
      <c r="H173" s="447"/>
      <c r="I173" s="360">
        <v>0</v>
      </c>
      <c r="J173" s="46"/>
      <c r="K173" s="70">
        <f>SUM(K172*E173)</f>
        <v>0</v>
      </c>
      <c r="L173" s="249">
        <v>0</v>
      </c>
      <c r="M173" s="167"/>
      <c r="N173" s="192">
        <f>SUM(N172*E173)</f>
        <v>0</v>
      </c>
      <c r="O173" s="168">
        <v>0</v>
      </c>
      <c r="P173" s="137"/>
      <c r="Q173" s="70">
        <f>SUM(Q172*E173)</f>
        <v>574.27559999999994</v>
      </c>
      <c r="R173" s="70">
        <f>SUM(I173-L173-O173)</f>
        <v>0</v>
      </c>
      <c r="S173" s="421"/>
      <c r="T173" s="421"/>
      <c r="V173" s="340"/>
    </row>
    <row r="174" spans="1:22" ht="12.75" customHeight="1">
      <c r="A174" s="356"/>
      <c r="B174" s="356" t="s">
        <v>104</v>
      </c>
      <c r="C174" s="357"/>
      <c r="D174" s="357"/>
      <c r="E174" s="358">
        <v>0.05</v>
      </c>
      <c r="F174" s="247"/>
      <c r="G174" s="247">
        <f>SUM(G170:G171)*E174</f>
        <v>7.3229999999999995</v>
      </c>
      <c r="H174" s="247"/>
      <c r="I174" s="360">
        <v>0</v>
      </c>
      <c r="J174" s="46"/>
      <c r="K174" s="70">
        <f>SUM(K170:K171)*E174</f>
        <v>0</v>
      </c>
      <c r="L174" s="249"/>
      <c r="M174" s="167"/>
      <c r="N174" s="192">
        <f>SUM(N170:N171)*E174</f>
        <v>0</v>
      </c>
      <c r="O174" s="168"/>
      <c r="P174" s="137"/>
      <c r="Q174" s="70">
        <f>SUM(Q170:Q171)*E174</f>
        <v>7.3229999999999995</v>
      </c>
      <c r="R174" s="70"/>
      <c r="S174" s="421"/>
      <c r="T174" s="421"/>
      <c r="V174" s="340"/>
    </row>
    <row r="175" spans="1:22" ht="11.25" customHeight="1" thickBot="1">
      <c r="A175" s="371"/>
      <c r="B175" s="741" t="str">
        <f>B154</f>
        <v>Rozvaděč RSP</v>
      </c>
      <c r="C175" s="742"/>
      <c r="D175" s="374" t="s">
        <v>223</v>
      </c>
      <c r="E175" s="375"/>
      <c r="F175" s="739"/>
      <c r="G175" s="368">
        <f>SUM(G172:G174)</f>
        <v>19724.118600000002</v>
      </c>
      <c r="H175" s="448"/>
      <c r="I175" s="381">
        <f>SUM(I172:I174)</f>
        <v>4382</v>
      </c>
      <c r="J175" s="46"/>
      <c r="K175" s="326">
        <f t="shared" ref="K175" si="290">SUM(K172:K174)</f>
        <v>0</v>
      </c>
      <c r="L175" s="249">
        <f t="shared" ref="L175" si="291">SUM(L172:L174)</f>
        <v>0</v>
      </c>
      <c r="M175" s="167"/>
      <c r="N175" s="192">
        <f t="shared" ref="N175" si="292">SUM(N172:N174)</f>
        <v>0</v>
      </c>
      <c r="O175" s="168">
        <f t="shared" ref="O175" si="293">SUM(O172:O174)</f>
        <v>0</v>
      </c>
      <c r="P175" s="137"/>
      <c r="Q175" s="70">
        <f>SUM(Q172:Q174)</f>
        <v>19724.118600000002</v>
      </c>
      <c r="R175" s="70">
        <f>SUM(R172:R174)</f>
        <v>4382</v>
      </c>
      <c r="S175" s="421"/>
      <c r="T175" s="421"/>
      <c r="V175" s="340"/>
    </row>
    <row r="176" spans="1:22" ht="16.5" customHeight="1" thickBot="1">
      <c r="A176" s="740"/>
      <c r="B176" s="741"/>
      <c r="C176" s="742"/>
      <c r="D176" s="374" t="s">
        <v>78</v>
      </c>
      <c r="E176" s="375"/>
      <c r="F176" s="739"/>
      <c r="G176" s="878">
        <f>G175+I175</f>
        <v>24106.118600000002</v>
      </c>
      <c r="H176" s="865"/>
      <c r="I176" s="879"/>
      <c r="J176" s="878">
        <f t="shared" ref="J176" si="294">SUM(K175:L175)</f>
        <v>0</v>
      </c>
      <c r="K176" s="865"/>
      <c r="L176" s="865"/>
      <c r="M176" s="895">
        <f t="shared" ref="M176" si="295">SUM(N175:O175)</f>
        <v>0</v>
      </c>
      <c r="N176" s="867"/>
      <c r="O176" s="896"/>
      <c r="P176" s="869">
        <f>SUM(Q175:R175)</f>
        <v>24106.118600000002</v>
      </c>
      <c r="Q176" s="865"/>
      <c r="R176" s="879"/>
      <c r="S176" s="421"/>
      <c r="T176" s="347">
        <f>J176+M176+P176</f>
        <v>24106.118600000002</v>
      </c>
      <c r="V176" s="598"/>
    </row>
    <row r="177" spans="1:22" ht="15.75" customHeight="1">
      <c r="A177" s="483"/>
      <c r="B177" s="484"/>
      <c r="C177" s="485"/>
      <c r="D177" s="351"/>
      <c r="E177" s="393"/>
      <c r="F177" s="620"/>
      <c r="G177" s="394"/>
      <c r="H177" s="395"/>
      <c r="I177" s="395"/>
      <c r="J177" s="394"/>
      <c r="K177" s="395"/>
      <c r="L177" s="395"/>
      <c r="M177" s="394"/>
      <c r="N177" s="395"/>
      <c r="O177" s="395"/>
      <c r="P177" s="394"/>
      <c r="Q177" s="395"/>
      <c r="R177" s="395"/>
      <c r="S177" s="421"/>
      <c r="T177" s="421"/>
      <c r="V177" s="602"/>
    </row>
    <row r="178" spans="1:22" ht="12.75" customHeight="1" thickBot="1">
      <c r="A178" s="409" t="s">
        <v>348</v>
      </c>
      <c r="B178" s="456"/>
      <c r="C178" s="444"/>
      <c r="D178" s="443"/>
      <c r="E178" s="457"/>
      <c r="F178" s="458"/>
      <c r="G178" s="458"/>
      <c r="H178" s="458"/>
      <c r="I178" s="391"/>
      <c r="J178" s="434"/>
      <c r="K178" s="434"/>
      <c r="L178" s="437"/>
      <c r="M178" s="464"/>
      <c r="N178" s="464"/>
      <c r="O178" s="465"/>
      <c r="P178" s="434"/>
      <c r="Q178" s="434"/>
      <c r="R178" s="437"/>
      <c r="S178" s="346"/>
      <c r="T178" s="347"/>
      <c r="V178" s="599"/>
    </row>
    <row r="179" spans="1:22" ht="12.75" customHeight="1" thickBot="1">
      <c r="A179" s="433" t="s">
        <v>177</v>
      </c>
      <c r="B179" s="402" t="s">
        <v>178</v>
      </c>
      <c r="C179" s="403"/>
      <c r="D179" s="403"/>
      <c r="E179" s="419" t="s">
        <v>171</v>
      </c>
      <c r="F179" s="383" t="s">
        <v>172</v>
      </c>
      <c r="G179" s="383" t="s">
        <v>173</v>
      </c>
      <c r="H179" s="383" t="s">
        <v>174</v>
      </c>
      <c r="I179" s="384" t="s">
        <v>175</v>
      </c>
      <c r="J179" s="164" t="s">
        <v>171</v>
      </c>
      <c r="K179" s="165" t="s">
        <v>173</v>
      </c>
      <c r="L179" s="166" t="s">
        <v>175</v>
      </c>
      <c r="M179" s="252" t="s">
        <v>171</v>
      </c>
      <c r="N179" s="165" t="s">
        <v>173</v>
      </c>
      <c r="O179" s="253" t="s">
        <v>175</v>
      </c>
      <c r="P179" s="250" t="s">
        <v>171</v>
      </c>
      <c r="Q179" s="165" t="s">
        <v>173</v>
      </c>
      <c r="R179" s="166" t="s">
        <v>175</v>
      </c>
      <c r="S179" s="346"/>
      <c r="T179" s="347"/>
      <c r="V179" s="599"/>
    </row>
    <row r="180" spans="1:22" ht="12.75" customHeight="1">
      <c r="A180" s="439"/>
      <c r="B180" s="440" t="s">
        <v>347</v>
      </c>
      <c r="C180" s="441"/>
      <c r="D180" s="442"/>
      <c r="E180" s="246"/>
      <c r="F180" s="281"/>
      <c r="G180" s="281"/>
      <c r="H180" s="281"/>
      <c r="I180" s="282"/>
      <c r="J180" s="46"/>
      <c r="K180" s="74"/>
      <c r="L180" s="249"/>
      <c r="M180" s="167"/>
      <c r="N180" s="165"/>
      <c r="O180" s="168"/>
      <c r="P180" s="137"/>
      <c r="Q180" s="74"/>
      <c r="R180" s="70"/>
      <c r="S180" s="346"/>
      <c r="T180" s="347"/>
      <c r="V180" s="599"/>
    </row>
    <row r="181" spans="1:22" ht="12.75" customHeight="1">
      <c r="A181" s="445"/>
      <c r="B181" s="422" t="s">
        <v>346</v>
      </c>
      <c r="C181" s="441"/>
      <c r="D181" s="442"/>
      <c r="E181" s="246">
        <v>1</v>
      </c>
      <c r="F181" s="247">
        <v>3440.36</v>
      </c>
      <c r="G181" s="247">
        <f t="shared" ref="G181:G195" si="296">E181*F181</f>
        <v>3440.36</v>
      </c>
      <c r="H181" s="247">
        <v>620</v>
      </c>
      <c r="I181" s="248">
        <f t="shared" ref="I181:I195" si="297">E181*H181</f>
        <v>620</v>
      </c>
      <c r="J181" s="46">
        <v>0</v>
      </c>
      <c r="K181" s="70">
        <f t="shared" ref="K181:K195" si="298">SUM(F181*J181)</f>
        <v>0</v>
      </c>
      <c r="L181" s="249">
        <f t="shared" ref="L181:L195" si="299">SUM(H181*J181)</f>
        <v>0</v>
      </c>
      <c r="M181" s="167">
        <v>0</v>
      </c>
      <c r="N181" s="192">
        <f t="shared" ref="N181:N195" si="300">SUM(F181*M181)</f>
        <v>0</v>
      </c>
      <c r="O181" s="168">
        <f t="shared" ref="O181:O195" si="301">SUM(H181*M181)</f>
        <v>0</v>
      </c>
      <c r="P181" s="137">
        <f t="shared" ref="P181:P195" si="302">SUM(E181-J181-M181)</f>
        <v>1</v>
      </c>
      <c r="Q181" s="70">
        <f t="shared" ref="Q181:Q195" si="303">SUM(F181*P181)</f>
        <v>3440.36</v>
      </c>
      <c r="R181" s="70">
        <f t="shared" ref="R181:R195" si="304">SUM(H181*P181)</f>
        <v>620</v>
      </c>
      <c r="S181" s="346"/>
      <c r="T181" s="347">
        <f t="shared" ref="T181:T195" si="305">SUM(J181+M181)</f>
        <v>0</v>
      </c>
      <c r="V181" s="599"/>
    </row>
    <row r="182" spans="1:22" ht="12.75" customHeight="1">
      <c r="A182" s="445"/>
      <c r="B182" s="743" t="s">
        <v>224</v>
      </c>
      <c r="C182" s="744"/>
      <c r="D182" s="443"/>
      <c r="E182" s="246">
        <v>1</v>
      </c>
      <c r="F182" s="247">
        <v>615.86</v>
      </c>
      <c r="G182" s="247">
        <f t="shared" si="296"/>
        <v>615.86</v>
      </c>
      <c r="H182" s="247">
        <v>90</v>
      </c>
      <c r="I182" s="248">
        <f t="shared" si="297"/>
        <v>90</v>
      </c>
      <c r="J182" s="46">
        <v>0</v>
      </c>
      <c r="K182" s="70">
        <f t="shared" si="298"/>
        <v>0</v>
      </c>
      <c r="L182" s="249">
        <f t="shared" si="299"/>
        <v>0</v>
      </c>
      <c r="M182" s="167">
        <v>0</v>
      </c>
      <c r="N182" s="192">
        <f t="shared" si="300"/>
        <v>0</v>
      </c>
      <c r="O182" s="168">
        <f t="shared" si="301"/>
        <v>0</v>
      </c>
      <c r="P182" s="137">
        <f t="shared" si="302"/>
        <v>1</v>
      </c>
      <c r="Q182" s="70">
        <f t="shared" si="303"/>
        <v>615.86</v>
      </c>
      <c r="R182" s="70">
        <f t="shared" si="304"/>
        <v>90</v>
      </c>
      <c r="S182" s="346"/>
      <c r="T182" s="347">
        <f t="shared" si="305"/>
        <v>0</v>
      </c>
      <c r="V182" s="599"/>
    </row>
    <row r="183" spans="1:22" ht="12.75" customHeight="1">
      <c r="A183" s="445"/>
      <c r="B183" s="743" t="s">
        <v>225</v>
      </c>
      <c r="C183" s="745"/>
      <c r="D183" s="745"/>
      <c r="E183" s="246">
        <v>1</v>
      </c>
      <c r="F183" s="247">
        <v>368</v>
      </c>
      <c r="G183" s="247">
        <f t="shared" si="296"/>
        <v>368</v>
      </c>
      <c r="H183" s="247">
        <v>490</v>
      </c>
      <c r="I183" s="248">
        <f t="shared" si="297"/>
        <v>490</v>
      </c>
      <c r="J183" s="46">
        <v>0</v>
      </c>
      <c r="K183" s="70">
        <f t="shared" si="298"/>
        <v>0</v>
      </c>
      <c r="L183" s="249">
        <f t="shared" si="299"/>
        <v>0</v>
      </c>
      <c r="M183" s="167">
        <v>0</v>
      </c>
      <c r="N183" s="192">
        <f t="shared" si="300"/>
        <v>0</v>
      </c>
      <c r="O183" s="168">
        <f t="shared" si="301"/>
        <v>0</v>
      </c>
      <c r="P183" s="137">
        <f t="shared" si="302"/>
        <v>1</v>
      </c>
      <c r="Q183" s="70">
        <f t="shared" si="303"/>
        <v>368</v>
      </c>
      <c r="R183" s="70">
        <f t="shared" si="304"/>
        <v>490</v>
      </c>
      <c r="S183" s="346"/>
      <c r="T183" s="347">
        <f t="shared" si="305"/>
        <v>0</v>
      </c>
      <c r="V183" s="599"/>
    </row>
    <row r="184" spans="1:22" ht="12.75" customHeight="1">
      <c r="A184" s="445"/>
      <c r="B184" s="743" t="s">
        <v>328</v>
      </c>
      <c r="C184" s="745"/>
      <c r="D184" s="745"/>
      <c r="E184" s="246">
        <v>1</v>
      </c>
      <c r="F184" s="247">
        <v>8491</v>
      </c>
      <c r="G184" s="247">
        <f t="shared" si="296"/>
        <v>8491</v>
      </c>
      <c r="H184" s="247">
        <v>490</v>
      </c>
      <c r="I184" s="248">
        <f t="shared" si="297"/>
        <v>490</v>
      </c>
      <c r="J184" s="46">
        <v>0</v>
      </c>
      <c r="K184" s="70">
        <f t="shared" si="298"/>
        <v>0</v>
      </c>
      <c r="L184" s="249">
        <f t="shared" si="299"/>
        <v>0</v>
      </c>
      <c r="M184" s="167">
        <v>0</v>
      </c>
      <c r="N184" s="192">
        <f t="shared" si="300"/>
        <v>0</v>
      </c>
      <c r="O184" s="168">
        <f t="shared" si="301"/>
        <v>0</v>
      </c>
      <c r="P184" s="137">
        <f t="shared" si="302"/>
        <v>1</v>
      </c>
      <c r="Q184" s="70">
        <f t="shared" si="303"/>
        <v>8491</v>
      </c>
      <c r="R184" s="70">
        <f t="shared" si="304"/>
        <v>490</v>
      </c>
      <c r="S184" s="346"/>
      <c r="T184" s="347">
        <f t="shared" si="305"/>
        <v>0</v>
      </c>
      <c r="V184" s="599"/>
    </row>
    <row r="185" spans="1:22" ht="12.75" customHeight="1">
      <c r="A185" s="445"/>
      <c r="B185" s="743" t="s">
        <v>226</v>
      </c>
      <c r="C185" s="745"/>
      <c r="D185" s="745"/>
      <c r="E185" s="246">
        <v>1</v>
      </c>
      <c r="F185" s="247">
        <v>766.99</v>
      </c>
      <c r="G185" s="247">
        <f t="shared" si="296"/>
        <v>766.99</v>
      </c>
      <c r="H185" s="247">
        <v>45</v>
      </c>
      <c r="I185" s="248">
        <f t="shared" si="297"/>
        <v>45</v>
      </c>
      <c r="J185" s="46">
        <v>0</v>
      </c>
      <c r="K185" s="70">
        <f t="shared" si="298"/>
        <v>0</v>
      </c>
      <c r="L185" s="249">
        <f t="shared" si="299"/>
        <v>0</v>
      </c>
      <c r="M185" s="167">
        <v>0</v>
      </c>
      <c r="N185" s="192">
        <f t="shared" si="300"/>
        <v>0</v>
      </c>
      <c r="O185" s="168">
        <f t="shared" si="301"/>
        <v>0</v>
      </c>
      <c r="P185" s="137">
        <f t="shared" si="302"/>
        <v>1</v>
      </c>
      <c r="Q185" s="70">
        <f t="shared" si="303"/>
        <v>766.99</v>
      </c>
      <c r="R185" s="70">
        <f t="shared" si="304"/>
        <v>45</v>
      </c>
      <c r="S185" s="346"/>
      <c r="T185" s="347">
        <f t="shared" si="305"/>
        <v>0</v>
      </c>
      <c r="V185" s="599"/>
    </row>
    <row r="186" spans="1:22" ht="12.75" customHeight="1">
      <c r="A186" s="445"/>
      <c r="B186" s="743" t="s">
        <v>228</v>
      </c>
      <c r="C186" s="745"/>
      <c r="D186" s="746"/>
      <c r="E186" s="246">
        <v>4</v>
      </c>
      <c r="F186" s="247">
        <v>743.84</v>
      </c>
      <c r="G186" s="247">
        <f t="shared" si="296"/>
        <v>2975.36</v>
      </c>
      <c r="H186" s="247">
        <v>120</v>
      </c>
      <c r="I186" s="248">
        <f t="shared" si="297"/>
        <v>480</v>
      </c>
      <c r="J186" s="46">
        <v>0</v>
      </c>
      <c r="K186" s="70">
        <f t="shared" si="298"/>
        <v>0</v>
      </c>
      <c r="L186" s="249">
        <f t="shared" si="299"/>
        <v>0</v>
      </c>
      <c r="M186" s="167">
        <v>0</v>
      </c>
      <c r="N186" s="192">
        <f t="shared" si="300"/>
        <v>0</v>
      </c>
      <c r="O186" s="168">
        <f t="shared" si="301"/>
        <v>0</v>
      </c>
      <c r="P186" s="137">
        <f t="shared" si="302"/>
        <v>4</v>
      </c>
      <c r="Q186" s="70">
        <f t="shared" si="303"/>
        <v>2975.36</v>
      </c>
      <c r="R186" s="70">
        <f t="shared" si="304"/>
        <v>480</v>
      </c>
      <c r="S186" s="346"/>
      <c r="T186" s="347">
        <f t="shared" si="305"/>
        <v>0</v>
      </c>
      <c r="V186" s="599"/>
    </row>
    <row r="187" spans="1:22" ht="12.75" customHeight="1">
      <c r="A187" s="446"/>
      <c r="B187" s="743" t="s">
        <v>229</v>
      </c>
      <c r="C187" s="745"/>
      <c r="D187" s="746"/>
      <c r="E187" s="246">
        <v>4</v>
      </c>
      <c r="F187" s="247">
        <v>66.92</v>
      </c>
      <c r="G187" s="247">
        <f t="shared" si="296"/>
        <v>267.68</v>
      </c>
      <c r="H187" s="247">
        <v>45</v>
      </c>
      <c r="I187" s="248">
        <f t="shared" si="297"/>
        <v>180</v>
      </c>
      <c r="J187" s="46">
        <v>0</v>
      </c>
      <c r="K187" s="70">
        <f t="shared" si="298"/>
        <v>0</v>
      </c>
      <c r="L187" s="249">
        <f t="shared" si="299"/>
        <v>0</v>
      </c>
      <c r="M187" s="167">
        <v>0</v>
      </c>
      <c r="N187" s="192">
        <f t="shared" si="300"/>
        <v>0</v>
      </c>
      <c r="O187" s="168">
        <f t="shared" si="301"/>
        <v>0</v>
      </c>
      <c r="P187" s="137">
        <f t="shared" si="302"/>
        <v>4</v>
      </c>
      <c r="Q187" s="70">
        <f t="shared" si="303"/>
        <v>267.68</v>
      </c>
      <c r="R187" s="70">
        <f t="shared" si="304"/>
        <v>180</v>
      </c>
      <c r="S187" s="346"/>
      <c r="T187" s="347">
        <f t="shared" si="305"/>
        <v>0</v>
      </c>
      <c r="V187" s="599"/>
    </row>
    <row r="188" spans="1:22" ht="12.75" customHeight="1">
      <c r="A188" s="445"/>
      <c r="B188" s="422" t="s">
        <v>230</v>
      </c>
      <c r="C188" s="444"/>
      <c r="D188" s="444"/>
      <c r="E188" s="283">
        <v>17</v>
      </c>
      <c r="F188" s="247">
        <v>66.92</v>
      </c>
      <c r="G188" s="247">
        <f t="shared" si="296"/>
        <v>1137.6400000000001</v>
      </c>
      <c r="H188" s="247">
        <v>45</v>
      </c>
      <c r="I188" s="248">
        <f t="shared" si="297"/>
        <v>765</v>
      </c>
      <c r="J188" s="46">
        <v>0</v>
      </c>
      <c r="K188" s="70">
        <f t="shared" si="298"/>
        <v>0</v>
      </c>
      <c r="L188" s="249">
        <f t="shared" si="299"/>
        <v>0</v>
      </c>
      <c r="M188" s="167">
        <v>0</v>
      </c>
      <c r="N188" s="192">
        <f t="shared" si="300"/>
        <v>0</v>
      </c>
      <c r="O188" s="168">
        <f t="shared" si="301"/>
        <v>0</v>
      </c>
      <c r="P188" s="137">
        <f t="shared" si="302"/>
        <v>17</v>
      </c>
      <c r="Q188" s="70">
        <f t="shared" si="303"/>
        <v>1137.6400000000001</v>
      </c>
      <c r="R188" s="70">
        <f t="shared" si="304"/>
        <v>765</v>
      </c>
      <c r="S188" s="346"/>
      <c r="T188" s="347">
        <f t="shared" si="305"/>
        <v>0</v>
      </c>
      <c r="V188" s="599"/>
    </row>
    <row r="189" spans="1:22" ht="13.5" customHeight="1">
      <c r="A189" s="445"/>
      <c r="B189" s="422" t="s">
        <v>231</v>
      </c>
      <c r="C189" s="444"/>
      <c r="D189" s="444"/>
      <c r="E189" s="283">
        <v>1</v>
      </c>
      <c r="F189" s="247">
        <v>267.82</v>
      </c>
      <c r="G189" s="247">
        <f t="shared" si="296"/>
        <v>267.82</v>
      </c>
      <c r="H189" s="247">
        <v>45</v>
      </c>
      <c r="I189" s="248">
        <f t="shared" si="297"/>
        <v>45</v>
      </c>
      <c r="J189" s="46">
        <v>0</v>
      </c>
      <c r="K189" s="70">
        <f t="shared" si="298"/>
        <v>0</v>
      </c>
      <c r="L189" s="249">
        <f t="shared" si="299"/>
        <v>0</v>
      </c>
      <c r="M189" s="167">
        <v>0</v>
      </c>
      <c r="N189" s="192">
        <f t="shared" si="300"/>
        <v>0</v>
      </c>
      <c r="O189" s="168">
        <f t="shared" si="301"/>
        <v>0</v>
      </c>
      <c r="P189" s="137">
        <f t="shared" si="302"/>
        <v>1</v>
      </c>
      <c r="Q189" s="70">
        <f t="shared" si="303"/>
        <v>267.82</v>
      </c>
      <c r="R189" s="70">
        <f t="shared" si="304"/>
        <v>45</v>
      </c>
      <c r="S189" s="346"/>
      <c r="T189" s="347">
        <f t="shared" si="305"/>
        <v>0</v>
      </c>
      <c r="V189" s="599"/>
    </row>
    <row r="190" spans="1:22" ht="12" customHeight="1">
      <c r="A190" s="445"/>
      <c r="B190" s="422" t="s">
        <v>232</v>
      </c>
      <c r="C190" s="745"/>
      <c r="D190" s="444"/>
      <c r="E190" s="246">
        <v>4</v>
      </c>
      <c r="F190" s="247">
        <v>37</v>
      </c>
      <c r="G190" s="247">
        <f t="shared" si="296"/>
        <v>148</v>
      </c>
      <c r="H190" s="247">
        <v>90</v>
      </c>
      <c r="I190" s="248">
        <f t="shared" si="297"/>
        <v>360</v>
      </c>
      <c r="J190" s="46">
        <v>0</v>
      </c>
      <c r="K190" s="70">
        <f t="shared" si="298"/>
        <v>0</v>
      </c>
      <c r="L190" s="249">
        <f t="shared" si="299"/>
        <v>0</v>
      </c>
      <c r="M190" s="167">
        <v>0</v>
      </c>
      <c r="N190" s="192">
        <f t="shared" si="300"/>
        <v>0</v>
      </c>
      <c r="O190" s="168">
        <f t="shared" si="301"/>
        <v>0</v>
      </c>
      <c r="P190" s="137">
        <f t="shared" si="302"/>
        <v>4</v>
      </c>
      <c r="Q190" s="70">
        <f t="shared" si="303"/>
        <v>148</v>
      </c>
      <c r="R190" s="70">
        <f t="shared" si="304"/>
        <v>360</v>
      </c>
      <c r="S190" s="346"/>
      <c r="T190" s="347">
        <f t="shared" si="305"/>
        <v>0</v>
      </c>
      <c r="V190" s="599"/>
    </row>
    <row r="191" spans="1:22" ht="12.75" customHeight="1">
      <c r="A191" s="445"/>
      <c r="B191" s="743" t="s">
        <v>233</v>
      </c>
      <c r="C191" s="745"/>
      <c r="D191" s="443"/>
      <c r="E191" s="246">
        <v>6</v>
      </c>
      <c r="F191" s="247">
        <v>97</v>
      </c>
      <c r="G191" s="247">
        <f t="shared" si="296"/>
        <v>582</v>
      </c>
      <c r="H191" s="247">
        <v>120</v>
      </c>
      <c r="I191" s="248">
        <f t="shared" si="297"/>
        <v>720</v>
      </c>
      <c r="J191" s="46">
        <v>0</v>
      </c>
      <c r="K191" s="70">
        <f t="shared" si="298"/>
        <v>0</v>
      </c>
      <c r="L191" s="249">
        <f t="shared" si="299"/>
        <v>0</v>
      </c>
      <c r="M191" s="167">
        <v>0</v>
      </c>
      <c r="N191" s="192">
        <f t="shared" si="300"/>
        <v>0</v>
      </c>
      <c r="O191" s="168">
        <f t="shared" si="301"/>
        <v>0</v>
      </c>
      <c r="P191" s="137">
        <f t="shared" si="302"/>
        <v>6</v>
      </c>
      <c r="Q191" s="70">
        <f t="shared" si="303"/>
        <v>582</v>
      </c>
      <c r="R191" s="70">
        <f t="shared" si="304"/>
        <v>720</v>
      </c>
      <c r="S191" s="346"/>
      <c r="T191" s="347">
        <f t="shared" si="305"/>
        <v>0</v>
      </c>
      <c r="V191" s="599"/>
    </row>
    <row r="192" spans="1:22" ht="12.75" customHeight="1">
      <c r="A192" s="445"/>
      <c r="B192" s="743" t="s">
        <v>234</v>
      </c>
      <c r="C192" s="745"/>
      <c r="D192" s="443"/>
      <c r="E192" s="246">
        <v>3</v>
      </c>
      <c r="F192" s="247">
        <v>27</v>
      </c>
      <c r="G192" s="247">
        <f t="shared" si="296"/>
        <v>81</v>
      </c>
      <c r="H192" s="247">
        <v>25</v>
      </c>
      <c r="I192" s="248">
        <f t="shared" si="297"/>
        <v>75</v>
      </c>
      <c r="J192" s="46">
        <v>0</v>
      </c>
      <c r="K192" s="70">
        <f t="shared" si="298"/>
        <v>0</v>
      </c>
      <c r="L192" s="249">
        <f t="shared" si="299"/>
        <v>0</v>
      </c>
      <c r="M192" s="167">
        <v>0</v>
      </c>
      <c r="N192" s="192">
        <f t="shared" si="300"/>
        <v>0</v>
      </c>
      <c r="O192" s="168">
        <f t="shared" si="301"/>
        <v>0</v>
      </c>
      <c r="P192" s="137">
        <f t="shared" si="302"/>
        <v>3</v>
      </c>
      <c r="Q192" s="70">
        <f t="shared" si="303"/>
        <v>81</v>
      </c>
      <c r="R192" s="70">
        <f t="shared" si="304"/>
        <v>75</v>
      </c>
      <c r="S192" s="346"/>
      <c r="T192" s="347">
        <f t="shared" si="305"/>
        <v>0</v>
      </c>
      <c r="V192" s="599"/>
    </row>
    <row r="193" spans="1:22">
      <c r="A193" s="445"/>
      <c r="B193" s="743" t="s">
        <v>235</v>
      </c>
      <c r="C193" s="745"/>
      <c r="D193" s="443"/>
      <c r="E193" s="246">
        <v>40</v>
      </c>
      <c r="F193" s="247">
        <v>7.5</v>
      </c>
      <c r="G193" s="247">
        <f t="shared" si="296"/>
        <v>300</v>
      </c>
      <c r="H193" s="247">
        <v>15</v>
      </c>
      <c r="I193" s="248">
        <f t="shared" si="297"/>
        <v>600</v>
      </c>
      <c r="J193" s="46">
        <v>0</v>
      </c>
      <c r="K193" s="70">
        <f t="shared" si="298"/>
        <v>0</v>
      </c>
      <c r="L193" s="249">
        <f t="shared" si="299"/>
        <v>0</v>
      </c>
      <c r="M193" s="167">
        <v>0</v>
      </c>
      <c r="N193" s="192">
        <f t="shared" si="300"/>
        <v>0</v>
      </c>
      <c r="O193" s="168">
        <f t="shared" si="301"/>
        <v>0</v>
      </c>
      <c r="P193" s="137">
        <f t="shared" si="302"/>
        <v>40</v>
      </c>
      <c r="Q193" s="70">
        <f t="shared" si="303"/>
        <v>300</v>
      </c>
      <c r="R193" s="70">
        <f t="shared" si="304"/>
        <v>600</v>
      </c>
      <c r="S193" s="346"/>
      <c r="T193" s="347">
        <f t="shared" si="305"/>
        <v>0</v>
      </c>
      <c r="V193" s="599"/>
    </row>
    <row r="194" spans="1:22">
      <c r="A194" s="446"/>
      <c r="B194" s="743" t="s">
        <v>236</v>
      </c>
      <c r="C194" s="745"/>
      <c r="D194" s="746"/>
      <c r="E194" s="246">
        <v>10</v>
      </c>
      <c r="F194" s="247">
        <v>8.9700000000000006</v>
      </c>
      <c r="G194" s="247">
        <f t="shared" si="296"/>
        <v>89.7</v>
      </c>
      <c r="H194" s="247">
        <v>18</v>
      </c>
      <c r="I194" s="248">
        <f t="shared" si="297"/>
        <v>180</v>
      </c>
      <c r="J194" s="46">
        <v>0</v>
      </c>
      <c r="K194" s="70">
        <f t="shared" si="298"/>
        <v>0</v>
      </c>
      <c r="L194" s="249">
        <f t="shared" si="299"/>
        <v>0</v>
      </c>
      <c r="M194" s="167">
        <v>0</v>
      </c>
      <c r="N194" s="192">
        <f t="shared" si="300"/>
        <v>0</v>
      </c>
      <c r="O194" s="168">
        <f t="shared" si="301"/>
        <v>0</v>
      </c>
      <c r="P194" s="137">
        <f t="shared" si="302"/>
        <v>10</v>
      </c>
      <c r="Q194" s="70">
        <f t="shared" si="303"/>
        <v>89.7</v>
      </c>
      <c r="R194" s="70">
        <f t="shared" si="304"/>
        <v>180</v>
      </c>
      <c r="S194" s="346"/>
      <c r="T194" s="347">
        <f t="shared" si="305"/>
        <v>0</v>
      </c>
      <c r="V194" s="600"/>
    </row>
    <row r="195" spans="1:22" ht="13.5" thickBot="1">
      <c r="A195" s="446"/>
      <c r="B195" s="743" t="s">
        <v>237</v>
      </c>
      <c r="C195" s="745"/>
      <c r="D195" s="745"/>
      <c r="E195" s="246">
        <v>10</v>
      </c>
      <c r="F195" s="247">
        <v>12.45</v>
      </c>
      <c r="G195" s="247">
        <f t="shared" si="296"/>
        <v>124.5</v>
      </c>
      <c r="H195" s="247">
        <v>18</v>
      </c>
      <c r="I195" s="248">
        <f t="shared" si="297"/>
        <v>180</v>
      </c>
      <c r="J195" s="46">
        <v>0</v>
      </c>
      <c r="K195" s="70">
        <f t="shared" si="298"/>
        <v>0</v>
      </c>
      <c r="L195" s="249">
        <f t="shared" si="299"/>
        <v>0</v>
      </c>
      <c r="M195" s="167">
        <v>0</v>
      </c>
      <c r="N195" s="192">
        <f t="shared" si="300"/>
        <v>0</v>
      </c>
      <c r="O195" s="168">
        <f t="shared" si="301"/>
        <v>0</v>
      </c>
      <c r="P195" s="137">
        <f t="shared" si="302"/>
        <v>10</v>
      </c>
      <c r="Q195" s="70">
        <f t="shared" si="303"/>
        <v>124.5</v>
      </c>
      <c r="R195" s="70">
        <f t="shared" si="304"/>
        <v>180</v>
      </c>
      <c r="S195" s="346"/>
      <c r="T195" s="347">
        <f t="shared" si="305"/>
        <v>0</v>
      </c>
      <c r="V195" s="600"/>
    </row>
    <row r="196" spans="1:22" ht="13.5">
      <c r="A196" s="350"/>
      <c r="B196" s="350" t="s">
        <v>180</v>
      </c>
      <c r="C196" s="351"/>
      <c r="D196" s="351"/>
      <c r="E196" s="352"/>
      <c r="F196" s="354"/>
      <c r="G196" s="354">
        <f>SUM(G181:G195)</f>
        <v>19655.91</v>
      </c>
      <c r="H196" s="354"/>
      <c r="I196" s="355">
        <f>SUM(I181:I195)</f>
        <v>5320</v>
      </c>
      <c r="J196" s="46"/>
      <c r="K196" s="326">
        <f>SUM(K181:K195)</f>
        <v>0</v>
      </c>
      <c r="L196" s="249">
        <f>SUM(L181:L195)</f>
        <v>0</v>
      </c>
      <c r="M196" s="167"/>
      <c r="N196" s="192">
        <f>SUM(N181:N195)</f>
        <v>0</v>
      </c>
      <c r="O196" s="168">
        <f>SUM(O181:O195)</f>
        <v>0</v>
      </c>
      <c r="P196" s="137"/>
      <c r="Q196" s="70">
        <f>SUM(Q181:Q195)</f>
        <v>19655.91</v>
      </c>
      <c r="R196" s="70">
        <f>SUM(R181:R195)</f>
        <v>5320</v>
      </c>
      <c r="S196" s="421"/>
      <c r="T196" s="421"/>
      <c r="V196" s="599"/>
    </row>
    <row r="197" spans="1:22" ht="13.5" collapsed="1">
      <c r="A197" s="356"/>
      <c r="B197" s="356" t="s">
        <v>73</v>
      </c>
      <c r="C197" s="357"/>
      <c r="D197" s="357"/>
      <c r="E197" s="358">
        <v>0.03</v>
      </c>
      <c r="F197" s="447"/>
      <c r="G197" s="247">
        <f>SUM(G196)*E197</f>
        <v>589.67729999999995</v>
      </c>
      <c r="H197" s="447"/>
      <c r="I197" s="360">
        <v>0</v>
      </c>
      <c r="J197" s="46"/>
      <c r="K197" s="70">
        <f>SUM(K196*E197)</f>
        <v>0</v>
      </c>
      <c r="L197" s="249">
        <v>0</v>
      </c>
      <c r="M197" s="167"/>
      <c r="N197" s="192">
        <f>SUM(N196*E197)</f>
        <v>0</v>
      </c>
      <c r="O197" s="168">
        <v>0</v>
      </c>
      <c r="P197" s="137"/>
      <c r="Q197" s="70">
        <f>SUM(Q196*E197)</f>
        <v>589.67729999999995</v>
      </c>
      <c r="R197" s="70">
        <f>SUM(I197-L197-O197)</f>
        <v>0</v>
      </c>
      <c r="S197" s="421"/>
      <c r="T197" s="421"/>
      <c r="V197" s="599"/>
    </row>
    <row r="198" spans="1:22" ht="13.5">
      <c r="A198" s="356"/>
      <c r="B198" s="356" t="s">
        <v>104</v>
      </c>
      <c r="C198" s="357"/>
      <c r="D198" s="357"/>
      <c r="E198" s="358">
        <v>0.05</v>
      </c>
      <c r="F198" s="247"/>
      <c r="G198" s="247">
        <f>SUM(G194:G195)*E198</f>
        <v>10.71</v>
      </c>
      <c r="H198" s="247"/>
      <c r="I198" s="360">
        <v>0</v>
      </c>
      <c r="J198" s="46"/>
      <c r="K198" s="70">
        <f>SUM(K194:K195)*E198</f>
        <v>0</v>
      </c>
      <c r="L198" s="249"/>
      <c r="M198" s="167"/>
      <c r="N198" s="192">
        <f>SUM(N194:N195)*E198</f>
        <v>0</v>
      </c>
      <c r="O198" s="168"/>
      <c r="P198" s="137"/>
      <c r="Q198" s="70">
        <f>SUM(Q194:Q195)*E198</f>
        <v>10.71</v>
      </c>
      <c r="R198" s="70"/>
      <c r="S198" s="421"/>
      <c r="T198" s="421"/>
      <c r="V198" s="600"/>
    </row>
    <row r="199" spans="1:22" ht="14.25" thickBot="1">
      <c r="A199" s="371"/>
      <c r="B199" s="741" t="str">
        <f>B180</f>
        <v>Rozvaděč RS1</v>
      </c>
      <c r="C199" s="742"/>
      <c r="D199" s="374" t="s">
        <v>223</v>
      </c>
      <c r="E199" s="375"/>
      <c r="F199" s="739"/>
      <c r="G199" s="368">
        <f>SUM(G196:G198)</f>
        <v>20256.297299999998</v>
      </c>
      <c r="H199" s="448"/>
      <c r="I199" s="381">
        <f>SUM(I196:I198)</f>
        <v>5320</v>
      </c>
      <c r="J199" s="46"/>
      <c r="K199" s="326">
        <f t="shared" ref="K199" si="306">SUM(K196:K198)</f>
        <v>0</v>
      </c>
      <c r="L199" s="249">
        <f t="shared" ref="L199" si="307">SUM(L196:L198)</f>
        <v>0</v>
      </c>
      <c r="M199" s="167"/>
      <c r="N199" s="192">
        <f t="shared" ref="N199" si="308">SUM(N196:N198)</f>
        <v>0</v>
      </c>
      <c r="O199" s="168">
        <f t="shared" ref="O199" si="309">SUM(O196:O198)</f>
        <v>0</v>
      </c>
      <c r="P199" s="137"/>
      <c r="Q199" s="70">
        <f>SUM(Q196:Q198)</f>
        <v>20256.297299999998</v>
      </c>
      <c r="R199" s="70">
        <f>SUM(R196:R198)</f>
        <v>5320</v>
      </c>
      <c r="S199" s="421"/>
      <c r="T199" s="421"/>
      <c r="V199" s="600"/>
    </row>
    <row r="200" spans="1:22" ht="14.25" thickBot="1">
      <c r="A200" s="740"/>
      <c r="B200" s="741" t="str">
        <f>B180</f>
        <v>Rozvaděč RS1</v>
      </c>
      <c r="C200" s="742"/>
      <c r="D200" s="374" t="s">
        <v>78</v>
      </c>
      <c r="E200" s="375"/>
      <c r="F200" s="739"/>
      <c r="G200" s="878">
        <f>G199+I199</f>
        <v>25576.297299999998</v>
      </c>
      <c r="H200" s="865"/>
      <c r="I200" s="879"/>
      <c r="J200" s="878">
        <f t="shared" ref="J200" si="310">SUM(K199:L199)</f>
        <v>0</v>
      </c>
      <c r="K200" s="865"/>
      <c r="L200" s="865"/>
      <c r="M200" s="895">
        <f t="shared" ref="M200" si="311">SUM(N199:O199)</f>
        <v>0</v>
      </c>
      <c r="N200" s="867"/>
      <c r="O200" s="896"/>
      <c r="P200" s="869">
        <f>SUM(Q199:R199)</f>
        <v>25576.297299999998</v>
      </c>
      <c r="Q200" s="865"/>
      <c r="R200" s="879"/>
      <c r="S200" s="421"/>
      <c r="T200" s="347">
        <f>J200+M200+P200</f>
        <v>25576.297299999998</v>
      </c>
      <c r="V200" s="599"/>
    </row>
    <row r="201" spans="1:22" ht="13.5">
      <c r="A201" s="483"/>
      <c r="B201" s="484"/>
      <c r="C201" s="485"/>
      <c r="D201" s="351"/>
      <c r="E201" s="393"/>
      <c r="F201" s="620"/>
      <c r="G201" s="394"/>
      <c r="H201" s="395"/>
      <c r="I201" s="395"/>
      <c r="J201" s="394"/>
      <c r="K201" s="395"/>
      <c r="L201" s="395"/>
      <c r="M201" s="466"/>
      <c r="N201" s="462"/>
      <c r="O201" s="462"/>
      <c r="P201" s="394"/>
      <c r="Q201" s="395"/>
      <c r="R201" s="395"/>
      <c r="S201" s="421"/>
      <c r="T201" s="421"/>
      <c r="V201" s="340"/>
    </row>
    <row r="202" spans="1:22" ht="13.5" thickBot="1">
      <c r="A202" s="409" t="s">
        <v>349</v>
      </c>
      <c r="B202" s="456"/>
      <c r="C202" s="444"/>
      <c r="D202" s="443"/>
      <c r="E202" s="457"/>
      <c r="F202" s="458"/>
      <c r="G202" s="458"/>
      <c r="H202" s="458"/>
      <c r="I202" s="391"/>
      <c r="J202" s="434"/>
      <c r="K202" s="434"/>
      <c r="L202" s="437"/>
      <c r="M202" s="464"/>
      <c r="N202" s="464"/>
      <c r="O202" s="465"/>
      <c r="P202" s="434"/>
      <c r="Q202" s="434"/>
      <c r="R202" s="437"/>
      <c r="S202" s="421"/>
      <c r="T202" s="421"/>
      <c r="V202" s="340"/>
    </row>
    <row r="203" spans="1:22" ht="13.5" thickBot="1">
      <c r="A203" s="433" t="s">
        <v>177</v>
      </c>
      <c r="B203" s="402" t="s">
        <v>178</v>
      </c>
      <c r="C203" s="403"/>
      <c r="D203" s="403"/>
      <c r="E203" s="419" t="s">
        <v>171</v>
      </c>
      <c r="F203" s="383" t="s">
        <v>172</v>
      </c>
      <c r="G203" s="383" t="s">
        <v>173</v>
      </c>
      <c r="H203" s="383" t="s">
        <v>174</v>
      </c>
      <c r="I203" s="384" t="s">
        <v>175</v>
      </c>
      <c r="J203" s="164" t="s">
        <v>171</v>
      </c>
      <c r="K203" s="165" t="s">
        <v>173</v>
      </c>
      <c r="L203" s="166" t="s">
        <v>175</v>
      </c>
      <c r="M203" s="252" t="s">
        <v>171</v>
      </c>
      <c r="N203" s="165" t="s">
        <v>173</v>
      </c>
      <c r="O203" s="253" t="s">
        <v>175</v>
      </c>
      <c r="P203" s="250" t="s">
        <v>171</v>
      </c>
      <c r="Q203" s="165" t="s">
        <v>173</v>
      </c>
      <c r="R203" s="166" t="s">
        <v>175</v>
      </c>
      <c r="S203" s="421"/>
      <c r="T203" s="421"/>
      <c r="V203" s="340"/>
    </row>
    <row r="204" spans="1:22">
      <c r="A204" s="439"/>
      <c r="B204" s="440" t="s">
        <v>238</v>
      </c>
      <c r="C204" s="441"/>
      <c r="D204" s="442"/>
      <c r="E204" s="246"/>
      <c r="F204" s="281"/>
      <c r="G204" s="281"/>
      <c r="H204" s="281"/>
      <c r="I204" s="282"/>
      <c r="J204" s="467"/>
      <c r="K204" s="468"/>
      <c r="L204" s="469"/>
      <c r="M204" s="470"/>
      <c r="N204" s="471"/>
      <c r="O204" s="472"/>
      <c r="P204" s="473"/>
      <c r="Q204" s="468"/>
      <c r="R204" s="468"/>
      <c r="S204" s="421"/>
      <c r="T204" s="421"/>
      <c r="V204" s="340"/>
    </row>
    <row r="205" spans="1:22">
      <c r="A205" s="445"/>
      <c r="B205" s="422" t="s">
        <v>326</v>
      </c>
      <c r="C205" s="441"/>
      <c r="D205" s="442"/>
      <c r="E205" s="246">
        <v>1</v>
      </c>
      <c r="F205" s="247">
        <v>1348.08</v>
      </c>
      <c r="G205" s="247">
        <f t="shared" ref="G205:G210" si="312">E205*F205</f>
        <v>1348.08</v>
      </c>
      <c r="H205" s="247">
        <v>560</v>
      </c>
      <c r="I205" s="248">
        <f t="shared" ref="I205:I210" si="313">E205*H205</f>
        <v>560</v>
      </c>
      <c r="J205" s="46">
        <v>0</v>
      </c>
      <c r="K205" s="70">
        <f t="shared" ref="K205:K218" si="314">SUM(F205*J205)</f>
        <v>0</v>
      </c>
      <c r="L205" s="249">
        <f t="shared" ref="L205:L218" si="315">SUM(H205*J205)</f>
        <v>0</v>
      </c>
      <c r="M205" s="167">
        <v>0</v>
      </c>
      <c r="N205" s="192">
        <f t="shared" ref="N205:N218" si="316">SUM(F205*M205)</f>
        <v>0</v>
      </c>
      <c r="O205" s="168">
        <f t="shared" ref="O205:O218" si="317">SUM(H205*M205)</f>
        <v>0</v>
      </c>
      <c r="P205" s="137">
        <f t="shared" ref="P205:P218" si="318">SUM(E205-J205-M205)</f>
        <v>1</v>
      </c>
      <c r="Q205" s="70">
        <f t="shared" ref="Q205:Q218" si="319">SUM(F205*P205)</f>
        <v>1348.08</v>
      </c>
      <c r="R205" s="70">
        <f t="shared" ref="R205:R218" si="320">SUM(H205*P205)</f>
        <v>560</v>
      </c>
      <c r="S205" s="346"/>
      <c r="T205" s="347">
        <f t="shared" ref="T205:T218" si="321">SUM(J205+M205)</f>
        <v>0</v>
      </c>
      <c r="V205" s="340"/>
    </row>
    <row r="206" spans="1:22">
      <c r="A206" s="445"/>
      <c r="B206" s="743" t="s">
        <v>327</v>
      </c>
      <c r="C206" s="744"/>
      <c r="D206" s="443"/>
      <c r="E206" s="246">
        <v>1</v>
      </c>
      <c r="F206" s="247">
        <v>358</v>
      </c>
      <c r="G206" s="247">
        <f t="shared" si="312"/>
        <v>358</v>
      </c>
      <c r="H206" s="247">
        <v>90</v>
      </c>
      <c r="I206" s="248">
        <f t="shared" si="313"/>
        <v>90</v>
      </c>
      <c r="J206" s="46">
        <v>0</v>
      </c>
      <c r="K206" s="70">
        <f t="shared" si="314"/>
        <v>0</v>
      </c>
      <c r="L206" s="249">
        <f t="shared" si="315"/>
        <v>0</v>
      </c>
      <c r="M206" s="167">
        <v>0</v>
      </c>
      <c r="N206" s="192">
        <f t="shared" si="316"/>
        <v>0</v>
      </c>
      <c r="O206" s="168">
        <f t="shared" si="317"/>
        <v>0</v>
      </c>
      <c r="P206" s="137">
        <f t="shared" si="318"/>
        <v>1</v>
      </c>
      <c r="Q206" s="70">
        <f t="shared" si="319"/>
        <v>358</v>
      </c>
      <c r="R206" s="70">
        <f t="shared" si="320"/>
        <v>90</v>
      </c>
      <c r="S206" s="346"/>
      <c r="T206" s="347">
        <f t="shared" si="321"/>
        <v>0</v>
      </c>
      <c r="V206" s="340"/>
    </row>
    <row r="207" spans="1:22" ht="12.75" customHeight="1">
      <c r="A207" s="445"/>
      <c r="B207" s="743" t="s">
        <v>328</v>
      </c>
      <c r="C207" s="745"/>
      <c r="D207" s="745"/>
      <c r="E207" s="246">
        <v>1</v>
      </c>
      <c r="F207" s="247">
        <v>4185</v>
      </c>
      <c r="G207" s="247">
        <f t="shared" si="312"/>
        <v>4185</v>
      </c>
      <c r="H207" s="247">
        <v>120</v>
      </c>
      <c r="I207" s="248">
        <f t="shared" si="313"/>
        <v>120</v>
      </c>
      <c r="J207" s="46">
        <v>0</v>
      </c>
      <c r="K207" s="70">
        <f t="shared" si="314"/>
        <v>0</v>
      </c>
      <c r="L207" s="249">
        <f t="shared" si="315"/>
        <v>0</v>
      </c>
      <c r="M207" s="167">
        <v>0</v>
      </c>
      <c r="N207" s="192">
        <f t="shared" si="316"/>
        <v>0</v>
      </c>
      <c r="O207" s="168">
        <f t="shared" si="317"/>
        <v>0</v>
      </c>
      <c r="P207" s="137">
        <f t="shared" si="318"/>
        <v>1</v>
      </c>
      <c r="Q207" s="70">
        <f t="shared" si="319"/>
        <v>4185</v>
      </c>
      <c r="R207" s="70">
        <f t="shared" si="320"/>
        <v>120</v>
      </c>
      <c r="S207" s="346"/>
      <c r="T207" s="347">
        <f t="shared" si="321"/>
        <v>0</v>
      </c>
      <c r="V207" s="340"/>
    </row>
    <row r="208" spans="1:22" ht="12.75" customHeight="1">
      <c r="A208" s="445"/>
      <c r="B208" s="743" t="s">
        <v>329</v>
      </c>
      <c r="C208" s="745"/>
      <c r="D208" s="746"/>
      <c r="E208" s="246">
        <v>1</v>
      </c>
      <c r="F208" s="247">
        <v>290</v>
      </c>
      <c r="G208" s="247">
        <f t="shared" si="312"/>
        <v>290</v>
      </c>
      <c r="H208" s="247">
        <v>120</v>
      </c>
      <c r="I208" s="248">
        <f t="shared" si="313"/>
        <v>120</v>
      </c>
      <c r="J208" s="46">
        <v>0</v>
      </c>
      <c r="K208" s="70">
        <f t="shared" ref="K208" si="322">SUM(F208*J208)</f>
        <v>0</v>
      </c>
      <c r="L208" s="249">
        <f t="shared" ref="L208" si="323">SUM(H208*J208)</f>
        <v>0</v>
      </c>
      <c r="M208" s="167">
        <v>0</v>
      </c>
      <c r="N208" s="192">
        <f t="shared" ref="N208" si="324">SUM(F208*M208)</f>
        <v>0</v>
      </c>
      <c r="O208" s="168">
        <f t="shared" ref="O208" si="325">SUM(H208*M208)</f>
        <v>0</v>
      </c>
      <c r="P208" s="137">
        <f t="shared" ref="P208" si="326">SUM(E208-J208-M208)</f>
        <v>1</v>
      </c>
      <c r="Q208" s="70">
        <f t="shared" ref="Q208" si="327">SUM(F208*P208)</f>
        <v>290</v>
      </c>
      <c r="R208" s="70">
        <f t="shared" ref="R208" si="328">SUM(H208*P208)</f>
        <v>120</v>
      </c>
      <c r="S208" s="346"/>
      <c r="T208" s="347">
        <f t="shared" ref="T208" si="329">SUM(J208+M208)</f>
        <v>0</v>
      </c>
      <c r="V208" s="340"/>
    </row>
    <row r="209" spans="1:22" ht="12.75" customHeight="1">
      <c r="A209" s="445"/>
      <c r="B209" s="743" t="s">
        <v>330</v>
      </c>
      <c r="C209" s="745"/>
      <c r="D209" s="746"/>
      <c r="E209" s="246">
        <v>3</v>
      </c>
      <c r="F209" s="247">
        <v>16.91</v>
      </c>
      <c r="G209" s="247">
        <f t="shared" si="312"/>
        <v>50.730000000000004</v>
      </c>
      <c r="H209" s="247">
        <v>15</v>
      </c>
      <c r="I209" s="248">
        <f t="shared" si="313"/>
        <v>45</v>
      </c>
      <c r="J209" s="46">
        <v>0</v>
      </c>
      <c r="K209" s="70">
        <f t="shared" ref="K209" si="330">SUM(F209*J209)</f>
        <v>0</v>
      </c>
      <c r="L209" s="249">
        <f t="shared" ref="L209" si="331">SUM(H209*J209)</f>
        <v>0</v>
      </c>
      <c r="M209" s="167">
        <v>0</v>
      </c>
      <c r="N209" s="192">
        <f t="shared" ref="N209" si="332">SUM(F209*M209)</f>
        <v>0</v>
      </c>
      <c r="O209" s="168">
        <f t="shared" ref="O209" si="333">SUM(H209*M209)</f>
        <v>0</v>
      </c>
      <c r="P209" s="137">
        <f t="shared" ref="P209" si="334">SUM(E209-J209-M209)</f>
        <v>3</v>
      </c>
      <c r="Q209" s="70">
        <f t="shared" ref="Q209" si="335">SUM(F209*P209)</f>
        <v>50.730000000000004</v>
      </c>
      <c r="R209" s="70">
        <f t="shared" ref="R209" si="336">SUM(H209*P209)</f>
        <v>45</v>
      </c>
      <c r="S209" s="346"/>
      <c r="T209" s="347">
        <f t="shared" ref="T209" si="337">SUM(J209+M209)</f>
        <v>0</v>
      </c>
      <c r="V209" s="340"/>
    </row>
    <row r="210" spans="1:22" ht="12.75" customHeight="1">
      <c r="A210" s="445"/>
      <c r="B210" s="743" t="s">
        <v>239</v>
      </c>
      <c r="C210" s="745"/>
      <c r="D210" s="746"/>
      <c r="E210" s="246">
        <v>2</v>
      </c>
      <c r="F210" s="247">
        <v>847</v>
      </c>
      <c r="G210" s="247">
        <f t="shared" si="312"/>
        <v>1694</v>
      </c>
      <c r="H210" s="247">
        <v>120</v>
      </c>
      <c r="I210" s="248">
        <f t="shared" si="313"/>
        <v>240</v>
      </c>
      <c r="J210" s="46">
        <v>0</v>
      </c>
      <c r="K210" s="70">
        <f t="shared" si="314"/>
        <v>0</v>
      </c>
      <c r="L210" s="249">
        <f t="shared" si="315"/>
        <v>0</v>
      </c>
      <c r="M210" s="167">
        <v>0</v>
      </c>
      <c r="N210" s="192">
        <f t="shared" si="316"/>
        <v>0</v>
      </c>
      <c r="O210" s="168">
        <f t="shared" si="317"/>
        <v>0</v>
      </c>
      <c r="P210" s="137">
        <f t="shared" si="318"/>
        <v>2</v>
      </c>
      <c r="Q210" s="70">
        <f t="shared" si="319"/>
        <v>1694</v>
      </c>
      <c r="R210" s="70">
        <f t="shared" si="320"/>
        <v>240</v>
      </c>
      <c r="S210" s="346"/>
      <c r="T210" s="347">
        <f t="shared" si="321"/>
        <v>0</v>
      </c>
      <c r="V210" s="340"/>
    </row>
    <row r="211" spans="1:22" ht="12.75" customHeight="1">
      <c r="A211" s="446"/>
      <c r="B211" s="743" t="s">
        <v>229</v>
      </c>
      <c r="C211" s="745"/>
      <c r="D211" s="746"/>
      <c r="E211" s="246">
        <v>2</v>
      </c>
      <c r="F211" s="247">
        <v>66.92</v>
      </c>
      <c r="G211" s="247">
        <f t="shared" ref="G211:G218" si="338">E211*F211</f>
        <v>133.84</v>
      </c>
      <c r="H211" s="247">
        <v>45</v>
      </c>
      <c r="I211" s="248">
        <f t="shared" ref="I211:I218" si="339">E211*H211</f>
        <v>90</v>
      </c>
      <c r="J211" s="46">
        <v>0</v>
      </c>
      <c r="K211" s="70">
        <f t="shared" si="314"/>
        <v>0</v>
      </c>
      <c r="L211" s="249">
        <f t="shared" si="315"/>
        <v>0</v>
      </c>
      <c r="M211" s="167">
        <v>0</v>
      </c>
      <c r="N211" s="192">
        <f t="shared" si="316"/>
        <v>0</v>
      </c>
      <c r="O211" s="168">
        <f t="shared" si="317"/>
        <v>0</v>
      </c>
      <c r="P211" s="137">
        <f t="shared" si="318"/>
        <v>2</v>
      </c>
      <c r="Q211" s="70">
        <f t="shared" si="319"/>
        <v>133.84</v>
      </c>
      <c r="R211" s="70">
        <f t="shared" si="320"/>
        <v>90</v>
      </c>
      <c r="S211" s="346"/>
      <c r="T211" s="347">
        <f t="shared" si="321"/>
        <v>0</v>
      </c>
      <c r="V211" s="340"/>
    </row>
    <row r="212" spans="1:22" ht="12.75" customHeight="1">
      <c r="A212" s="445"/>
      <c r="B212" s="422" t="s">
        <v>230</v>
      </c>
      <c r="C212" s="444"/>
      <c r="D212" s="444"/>
      <c r="E212" s="283">
        <v>11</v>
      </c>
      <c r="F212" s="247">
        <v>66.92</v>
      </c>
      <c r="G212" s="247">
        <f t="shared" si="338"/>
        <v>736.12</v>
      </c>
      <c r="H212" s="247">
        <v>45</v>
      </c>
      <c r="I212" s="248">
        <f t="shared" si="339"/>
        <v>495</v>
      </c>
      <c r="J212" s="46">
        <v>0</v>
      </c>
      <c r="K212" s="70">
        <f t="shared" si="314"/>
        <v>0</v>
      </c>
      <c r="L212" s="249">
        <f t="shared" si="315"/>
        <v>0</v>
      </c>
      <c r="M212" s="167">
        <v>0</v>
      </c>
      <c r="N212" s="192">
        <f t="shared" si="316"/>
        <v>0</v>
      </c>
      <c r="O212" s="168">
        <f t="shared" si="317"/>
        <v>0</v>
      </c>
      <c r="P212" s="137">
        <f t="shared" si="318"/>
        <v>11</v>
      </c>
      <c r="Q212" s="70">
        <f t="shared" si="319"/>
        <v>736.12</v>
      </c>
      <c r="R212" s="70">
        <f t="shared" si="320"/>
        <v>495</v>
      </c>
      <c r="S212" s="346"/>
      <c r="T212" s="347">
        <f t="shared" si="321"/>
        <v>0</v>
      </c>
      <c r="V212" s="340"/>
    </row>
    <row r="213" spans="1:22" ht="12.75" customHeight="1">
      <c r="A213" s="445"/>
      <c r="B213" s="743" t="s">
        <v>331</v>
      </c>
      <c r="C213" s="745"/>
      <c r="D213" s="443"/>
      <c r="E213" s="246">
        <v>1</v>
      </c>
      <c r="F213" s="247">
        <v>240</v>
      </c>
      <c r="G213" s="247">
        <f t="shared" si="338"/>
        <v>240</v>
      </c>
      <c r="H213" s="247">
        <v>310</v>
      </c>
      <c r="I213" s="248">
        <f t="shared" si="339"/>
        <v>310</v>
      </c>
      <c r="J213" s="46">
        <v>0</v>
      </c>
      <c r="K213" s="70">
        <f t="shared" si="314"/>
        <v>0</v>
      </c>
      <c r="L213" s="249">
        <f t="shared" si="315"/>
        <v>0</v>
      </c>
      <c r="M213" s="167">
        <v>0</v>
      </c>
      <c r="N213" s="192">
        <f t="shared" si="316"/>
        <v>0</v>
      </c>
      <c r="O213" s="168">
        <f t="shared" si="317"/>
        <v>0</v>
      </c>
      <c r="P213" s="137">
        <f t="shared" si="318"/>
        <v>1</v>
      </c>
      <c r="Q213" s="70">
        <f t="shared" si="319"/>
        <v>240</v>
      </c>
      <c r="R213" s="70">
        <f t="shared" si="320"/>
        <v>310</v>
      </c>
      <c r="S213" s="346"/>
      <c r="T213" s="347">
        <f t="shared" si="321"/>
        <v>0</v>
      </c>
      <c r="V213" s="340"/>
    </row>
    <row r="214" spans="1:22">
      <c r="A214" s="445"/>
      <c r="B214" s="743" t="s">
        <v>240</v>
      </c>
      <c r="C214" s="745"/>
      <c r="D214" s="443"/>
      <c r="E214" s="246">
        <v>3</v>
      </c>
      <c r="F214" s="247">
        <v>97</v>
      </c>
      <c r="G214" s="247">
        <f t="shared" si="338"/>
        <v>291</v>
      </c>
      <c r="H214" s="247">
        <v>120</v>
      </c>
      <c r="I214" s="248">
        <f t="shared" si="339"/>
        <v>360</v>
      </c>
      <c r="J214" s="46">
        <v>0</v>
      </c>
      <c r="K214" s="70">
        <f t="shared" si="314"/>
        <v>0</v>
      </c>
      <c r="L214" s="249">
        <f t="shared" si="315"/>
        <v>0</v>
      </c>
      <c r="M214" s="167">
        <v>0</v>
      </c>
      <c r="N214" s="192">
        <f t="shared" si="316"/>
        <v>0</v>
      </c>
      <c r="O214" s="168">
        <f t="shared" si="317"/>
        <v>0</v>
      </c>
      <c r="P214" s="137">
        <f t="shared" si="318"/>
        <v>3</v>
      </c>
      <c r="Q214" s="70">
        <f t="shared" si="319"/>
        <v>291</v>
      </c>
      <c r="R214" s="70">
        <f t="shared" si="320"/>
        <v>360</v>
      </c>
      <c r="S214" s="346"/>
      <c r="T214" s="347">
        <f t="shared" si="321"/>
        <v>0</v>
      </c>
      <c r="V214" s="340"/>
    </row>
    <row r="215" spans="1:22" collapsed="1">
      <c r="A215" s="445"/>
      <c r="B215" s="743" t="s">
        <v>234</v>
      </c>
      <c r="C215" s="745"/>
      <c r="D215" s="443"/>
      <c r="E215" s="246">
        <v>1</v>
      </c>
      <c r="F215" s="247">
        <v>34</v>
      </c>
      <c r="G215" s="247">
        <f t="shared" si="338"/>
        <v>34</v>
      </c>
      <c r="H215" s="247">
        <v>15</v>
      </c>
      <c r="I215" s="248">
        <f t="shared" si="339"/>
        <v>15</v>
      </c>
      <c r="J215" s="46">
        <v>0</v>
      </c>
      <c r="K215" s="70">
        <f t="shared" si="314"/>
        <v>0</v>
      </c>
      <c r="L215" s="249">
        <f t="shared" si="315"/>
        <v>0</v>
      </c>
      <c r="M215" s="167">
        <v>0</v>
      </c>
      <c r="N215" s="192">
        <f t="shared" si="316"/>
        <v>0</v>
      </c>
      <c r="O215" s="168">
        <f t="shared" si="317"/>
        <v>0</v>
      </c>
      <c r="P215" s="137">
        <f t="shared" si="318"/>
        <v>1</v>
      </c>
      <c r="Q215" s="70">
        <f t="shared" si="319"/>
        <v>34</v>
      </c>
      <c r="R215" s="70">
        <f t="shared" si="320"/>
        <v>15</v>
      </c>
      <c r="S215" s="346"/>
      <c r="T215" s="347">
        <f t="shared" si="321"/>
        <v>0</v>
      </c>
      <c r="V215" s="340"/>
    </row>
    <row r="216" spans="1:22" ht="14.25" customHeight="1">
      <c r="A216" s="445"/>
      <c r="B216" s="743" t="s">
        <v>235</v>
      </c>
      <c r="C216" s="745"/>
      <c r="D216" s="443"/>
      <c r="E216" s="246">
        <v>20</v>
      </c>
      <c r="F216" s="247">
        <v>7.5</v>
      </c>
      <c r="G216" s="247">
        <f t="shared" si="338"/>
        <v>150</v>
      </c>
      <c r="H216" s="247">
        <v>15</v>
      </c>
      <c r="I216" s="248">
        <f t="shared" si="339"/>
        <v>300</v>
      </c>
      <c r="J216" s="46">
        <v>0</v>
      </c>
      <c r="K216" s="70">
        <f t="shared" si="314"/>
        <v>0</v>
      </c>
      <c r="L216" s="249">
        <f t="shared" si="315"/>
        <v>0</v>
      </c>
      <c r="M216" s="167">
        <v>0</v>
      </c>
      <c r="N216" s="192">
        <f t="shared" si="316"/>
        <v>0</v>
      </c>
      <c r="O216" s="168">
        <f t="shared" si="317"/>
        <v>0</v>
      </c>
      <c r="P216" s="137">
        <f t="shared" si="318"/>
        <v>20</v>
      </c>
      <c r="Q216" s="70">
        <f t="shared" si="319"/>
        <v>150</v>
      </c>
      <c r="R216" s="70">
        <f t="shared" si="320"/>
        <v>300</v>
      </c>
      <c r="S216" s="346"/>
      <c r="T216" s="347">
        <f t="shared" si="321"/>
        <v>0</v>
      </c>
      <c r="V216" s="340"/>
    </row>
    <row r="217" spans="1:22" ht="12.75" customHeight="1">
      <c r="A217" s="446"/>
      <c r="B217" s="743" t="s">
        <v>236</v>
      </c>
      <c r="C217" s="745"/>
      <c r="D217" s="746"/>
      <c r="E217" s="246">
        <v>6</v>
      </c>
      <c r="F217" s="247">
        <v>8.9700000000000006</v>
      </c>
      <c r="G217" s="247">
        <f t="shared" si="338"/>
        <v>53.820000000000007</v>
      </c>
      <c r="H217" s="247">
        <v>18</v>
      </c>
      <c r="I217" s="248">
        <f t="shared" si="339"/>
        <v>108</v>
      </c>
      <c r="J217" s="46">
        <v>0</v>
      </c>
      <c r="K217" s="70">
        <f t="shared" si="314"/>
        <v>0</v>
      </c>
      <c r="L217" s="249">
        <f t="shared" si="315"/>
        <v>0</v>
      </c>
      <c r="M217" s="167">
        <v>0</v>
      </c>
      <c r="N217" s="192">
        <f t="shared" si="316"/>
        <v>0</v>
      </c>
      <c r="O217" s="168">
        <f t="shared" si="317"/>
        <v>0</v>
      </c>
      <c r="P217" s="137">
        <f t="shared" si="318"/>
        <v>6</v>
      </c>
      <c r="Q217" s="70">
        <f t="shared" si="319"/>
        <v>53.820000000000007</v>
      </c>
      <c r="R217" s="70">
        <f t="shared" si="320"/>
        <v>108</v>
      </c>
      <c r="S217" s="346"/>
      <c r="T217" s="347">
        <f t="shared" si="321"/>
        <v>0</v>
      </c>
      <c r="V217" s="340"/>
    </row>
    <row r="218" spans="1:22" ht="12.75" customHeight="1" thickBot="1">
      <c r="A218" s="446"/>
      <c r="B218" s="743" t="s">
        <v>237</v>
      </c>
      <c r="C218" s="745"/>
      <c r="D218" s="745"/>
      <c r="E218" s="246">
        <v>6</v>
      </c>
      <c r="F218" s="247">
        <v>12.45</v>
      </c>
      <c r="G218" s="247">
        <f t="shared" si="338"/>
        <v>74.699999999999989</v>
      </c>
      <c r="H218" s="247">
        <v>18</v>
      </c>
      <c r="I218" s="248">
        <f t="shared" si="339"/>
        <v>108</v>
      </c>
      <c r="J218" s="46">
        <v>0</v>
      </c>
      <c r="K218" s="70">
        <f t="shared" si="314"/>
        <v>0</v>
      </c>
      <c r="L218" s="249">
        <f t="shared" si="315"/>
        <v>0</v>
      </c>
      <c r="M218" s="167">
        <v>0</v>
      </c>
      <c r="N218" s="192">
        <f t="shared" si="316"/>
        <v>0</v>
      </c>
      <c r="O218" s="168">
        <f t="shared" si="317"/>
        <v>0</v>
      </c>
      <c r="P218" s="137">
        <f t="shared" si="318"/>
        <v>6</v>
      </c>
      <c r="Q218" s="70">
        <f t="shared" si="319"/>
        <v>74.699999999999989</v>
      </c>
      <c r="R218" s="70">
        <f t="shared" si="320"/>
        <v>108</v>
      </c>
      <c r="S218" s="346"/>
      <c r="T218" s="347">
        <f t="shared" si="321"/>
        <v>0</v>
      </c>
      <c r="V218" s="340"/>
    </row>
    <row r="219" spans="1:22" ht="12.75" customHeight="1">
      <c r="A219" s="350"/>
      <c r="B219" s="350" t="s">
        <v>180</v>
      </c>
      <c r="C219" s="351"/>
      <c r="D219" s="351"/>
      <c r="E219" s="352"/>
      <c r="F219" s="354"/>
      <c r="G219" s="354">
        <f>SUM(G205:G218)</f>
        <v>9639.2900000000009</v>
      </c>
      <c r="H219" s="354"/>
      <c r="I219" s="355">
        <f>SUM(I205:I218)</f>
        <v>2961</v>
      </c>
      <c r="J219" s="46"/>
      <c r="K219" s="70">
        <f>SUM(K205:K218)</f>
        <v>0</v>
      </c>
      <c r="L219" s="249">
        <f>SUM(L205:L218)</f>
        <v>0</v>
      </c>
      <c r="M219" s="167"/>
      <c r="N219" s="192">
        <f>SUM(N205:N218)</f>
        <v>0</v>
      </c>
      <c r="O219" s="168">
        <f>SUM(O200:O218)</f>
        <v>0</v>
      </c>
      <c r="P219" s="137"/>
      <c r="Q219" s="70">
        <f>SUM(Q205:Q218)</f>
        <v>9639.2900000000009</v>
      </c>
      <c r="R219" s="70">
        <f>SUM(R205:R218)</f>
        <v>2961</v>
      </c>
      <c r="S219" s="346"/>
      <c r="T219" s="347">
        <f>SUM(J219+M219)</f>
        <v>0</v>
      </c>
      <c r="V219" s="340"/>
    </row>
    <row r="220" spans="1:22" ht="13.5">
      <c r="A220" s="356"/>
      <c r="B220" s="356" t="s">
        <v>73</v>
      </c>
      <c r="C220" s="357"/>
      <c r="D220" s="357"/>
      <c r="E220" s="358">
        <v>0.03</v>
      </c>
      <c r="F220" s="447"/>
      <c r="G220" s="247">
        <f>SUM(G219)*E220</f>
        <v>289.17869999999999</v>
      </c>
      <c r="H220" s="447"/>
      <c r="I220" s="360">
        <v>0</v>
      </c>
      <c r="J220" s="46"/>
      <c r="K220" s="70">
        <f>SUM(K219*E220)</f>
        <v>0</v>
      </c>
      <c r="L220" s="249">
        <v>0</v>
      </c>
      <c r="M220" s="167"/>
      <c r="N220" s="192">
        <f>SUM(N219*E220)</f>
        <v>0</v>
      </c>
      <c r="O220" s="168">
        <v>0</v>
      </c>
      <c r="P220" s="137"/>
      <c r="Q220" s="70">
        <f>SUM(Q219*E220)</f>
        <v>289.17869999999999</v>
      </c>
      <c r="R220" s="70">
        <f>SUM(I220-L220-O220)</f>
        <v>0</v>
      </c>
      <c r="S220" s="346"/>
      <c r="T220" s="347">
        <f>SUM(J220+M220)</f>
        <v>0</v>
      </c>
      <c r="V220" s="340"/>
    </row>
    <row r="221" spans="1:22" ht="13.5">
      <c r="A221" s="356"/>
      <c r="B221" s="356" t="s">
        <v>104</v>
      </c>
      <c r="C221" s="357"/>
      <c r="D221" s="357"/>
      <c r="E221" s="358">
        <v>0.05</v>
      </c>
      <c r="F221" s="247"/>
      <c r="G221" s="247">
        <f>SUM(G217:G218)*E221</f>
        <v>6.4259999999999993</v>
      </c>
      <c r="H221" s="247"/>
      <c r="I221" s="360">
        <v>0</v>
      </c>
      <c r="J221" s="46"/>
      <c r="K221" s="70">
        <f>SUM(K217:K218)*E221</f>
        <v>0</v>
      </c>
      <c r="L221" s="249"/>
      <c r="M221" s="167"/>
      <c r="N221" s="192">
        <f>SUM(N217:N218)*E221</f>
        <v>0</v>
      </c>
      <c r="O221" s="168"/>
      <c r="P221" s="137"/>
      <c r="Q221" s="70">
        <f>SUM(Q217:Q218)*E221</f>
        <v>6.4259999999999993</v>
      </c>
      <c r="R221" s="70"/>
      <c r="S221" s="421"/>
      <c r="T221" s="421"/>
      <c r="V221" s="340"/>
    </row>
    <row r="222" spans="1:22" ht="14.25" thickBot="1">
      <c r="A222" s="371"/>
      <c r="B222" s="738"/>
      <c r="C222" s="372"/>
      <c r="D222" s="374" t="s">
        <v>223</v>
      </c>
      <c r="E222" s="375"/>
      <c r="F222" s="739"/>
      <c r="G222" s="747">
        <f>SUM(G219:G221)</f>
        <v>9934.8947000000007</v>
      </c>
      <c r="H222" s="748"/>
      <c r="I222" s="474">
        <f>SUM(I219:I221)</f>
        <v>2961</v>
      </c>
      <c r="J222" s="46"/>
      <c r="K222" s="70">
        <f t="shared" ref="K222" si="340">SUM(K219:K221)</f>
        <v>0</v>
      </c>
      <c r="L222" s="249">
        <f t="shared" ref="L222" si="341">SUM(L219:L221)</f>
        <v>0</v>
      </c>
      <c r="M222" s="167"/>
      <c r="N222" s="192">
        <f t="shared" ref="N222" si="342">SUM(N219:N221)</f>
        <v>0</v>
      </c>
      <c r="O222" s="168">
        <f t="shared" ref="O222" si="343">SUM(O219:O221)</f>
        <v>0</v>
      </c>
      <c r="P222" s="137"/>
      <c r="Q222" s="70">
        <f>SUM(Q219:Q221)</f>
        <v>9934.8947000000007</v>
      </c>
      <c r="R222" s="70">
        <f>SUM(R219:R221)</f>
        <v>2961</v>
      </c>
      <c r="S222" s="421"/>
      <c r="T222" s="421"/>
      <c r="V222" s="340"/>
    </row>
    <row r="223" spans="1:22" ht="14.25" thickBot="1">
      <c r="A223" s="740"/>
      <c r="B223" s="738" t="s">
        <v>241</v>
      </c>
      <c r="C223" s="372"/>
      <c r="D223" s="374" t="s">
        <v>78</v>
      </c>
      <c r="E223" s="375"/>
      <c r="F223" s="739"/>
      <c r="G223" s="905">
        <f>G222+I222</f>
        <v>12895.894700000001</v>
      </c>
      <c r="H223" s="906"/>
      <c r="I223" s="907"/>
      <c r="J223" s="878">
        <f t="shared" ref="J223" si="344">SUM(K222:L222)</f>
        <v>0</v>
      </c>
      <c r="K223" s="865"/>
      <c r="L223" s="865"/>
      <c r="M223" s="895">
        <f t="shared" ref="M223" si="345">SUM(N222:O222)</f>
        <v>0</v>
      </c>
      <c r="N223" s="867"/>
      <c r="O223" s="896"/>
      <c r="P223" s="869">
        <f>SUM(Q222:R222)</f>
        <v>12895.894700000001</v>
      </c>
      <c r="Q223" s="865"/>
      <c r="R223" s="879"/>
      <c r="S223" s="421"/>
      <c r="T223" s="421"/>
      <c r="V223" s="340"/>
    </row>
    <row r="224" spans="1:22" ht="14.25" thickBot="1">
      <c r="A224" s="740"/>
      <c r="B224" s="749" t="s">
        <v>345</v>
      </c>
      <c r="C224" s="750"/>
      <c r="D224" s="365"/>
      <c r="E224" s="751">
        <v>10</v>
      </c>
      <c r="F224" s="752">
        <f>G223</f>
        <v>12895.894700000001</v>
      </c>
      <c r="G224" s="878">
        <f>E224*F224</f>
        <v>128958.94700000001</v>
      </c>
      <c r="H224" s="865"/>
      <c r="I224" s="879"/>
      <c r="J224" s="657">
        <v>10</v>
      </c>
      <c r="K224" s="865">
        <f>J224*J223</f>
        <v>0</v>
      </c>
      <c r="L224" s="866"/>
      <c r="M224" s="658">
        <v>10</v>
      </c>
      <c r="N224" s="867">
        <f>M224*M223</f>
        <v>0</v>
      </c>
      <c r="O224" s="868"/>
      <c r="P224" s="657">
        <v>10</v>
      </c>
      <c r="Q224" s="869">
        <f>P224*P223</f>
        <v>128958.94700000001</v>
      </c>
      <c r="R224" s="870"/>
      <c r="S224" s="421"/>
      <c r="T224" s="347">
        <f>K224+N224+Q224</f>
        <v>128958.94700000001</v>
      </c>
      <c r="V224" s="340"/>
    </row>
    <row r="225" spans="1:22" ht="13.5">
      <c r="A225" s="483"/>
      <c r="B225" s="484"/>
      <c r="C225" s="485"/>
      <c r="D225" s="351"/>
      <c r="E225" s="388"/>
      <c r="F225" s="461"/>
      <c r="G225" s="390"/>
      <c r="H225" s="391"/>
      <c r="I225" s="395"/>
      <c r="J225" s="479"/>
      <c r="K225" s="479"/>
      <c r="L225" s="480"/>
      <c r="M225" s="492"/>
      <c r="N225" s="492"/>
      <c r="O225" s="493"/>
      <c r="P225" s="479"/>
      <c r="Q225" s="479"/>
      <c r="R225" s="480"/>
      <c r="S225" s="421"/>
      <c r="T225" s="421"/>
      <c r="V225" s="340"/>
    </row>
    <row r="226" spans="1:22" ht="13.5" thickBot="1">
      <c r="A226" s="409" t="s">
        <v>350</v>
      </c>
      <c r="B226" s="410"/>
      <c r="C226" s="411"/>
      <c r="D226" s="411"/>
      <c r="E226" s="431"/>
      <c r="F226" s="389"/>
      <c r="G226" s="389"/>
      <c r="H226" s="389"/>
      <c r="I226" s="389"/>
      <c r="J226" s="486"/>
      <c r="K226" s="486"/>
      <c r="L226" s="487"/>
      <c r="M226" s="494"/>
      <c r="N226" s="494"/>
      <c r="O226" s="495"/>
      <c r="P226" s="486"/>
      <c r="Q226" s="486"/>
      <c r="R226" s="487"/>
      <c r="S226" s="421"/>
      <c r="T226" s="421"/>
      <c r="V226" s="340"/>
    </row>
    <row r="227" spans="1:22" ht="13.5" thickBot="1">
      <c r="A227" s="433" t="s">
        <v>177</v>
      </c>
      <c r="B227" s="402" t="s">
        <v>178</v>
      </c>
      <c r="C227" s="403"/>
      <c r="D227" s="403"/>
      <c r="E227" s="419" t="s">
        <v>171</v>
      </c>
      <c r="F227" s="383" t="s">
        <v>182</v>
      </c>
      <c r="G227" s="383" t="s">
        <v>173</v>
      </c>
      <c r="H227" s="383" t="s">
        <v>174</v>
      </c>
      <c r="I227" s="384" t="s">
        <v>175</v>
      </c>
      <c r="J227" s="164" t="s">
        <v>171</v>
      </c>
      <c r="K227" s="165" t="s">
        <v>173</v>
      </c>
      <c r="L227" s="166" t="s">
        <v>175</v>
      </c>
      <c r="M227" s="252" t="s">
        <v>171</v>
      </c>
      <c r="N227" s="165" t="s">
        <v>173</v>
      </c>
      <c r="O227" s="253" t="s">
        <v>175</v>
      </c>
      <c r="P227" s="250" t="s">
        <v>171</v>
      </c>
      <c r="Q227" s="165" t="s">
        <v>173</v>
      </c>
      <c r="R227" s="166" t="s">
        <v>175</v>
      </c>
      <c r="S227" s="421"/>
      <c r="T227" s="421"/>
      <c r="V227" s="340"/>
    </row>
    <row r="228" spans="1:22">
      <c r="A228" s="702" t="s">
        <v>242</v>
      </c>
      <c r="B228" s="611" t="s">
        <v>351</v>
      </c>
      <c r="C228" s="703"/>
      <c r="D228" s="703"/>
      <c r="E228" s="613">
        <v>4</v>
      </c>
      <c r="F228" s="564">
        <v>0</v>
      </c>
      <c r="G228" s="564">
        <f t="shared" ref="G228:G246" si="346">E228*F228</f>
        <v>0</v>
      </c>
      <c r="H228" s="564">
        <v>55</v>
      </c>
      <c r="I228" s="407">
        <f t="shared" ref="I228:I246" si="347">E228*H228</f>
        <v>220</v>
      </c>
      <c r="J228" s="46">
        <v>0</v>
      </c>
      <c r="K228" s="70">
        <f t="shared" ref="K228:K230" si="348">SUM(F228*J228)</f>
        <v>0</v>
      </c>
      <c r="L228" s="249">
        <f t="shared" ref="L228:L230" si="349">SUM(H228*J228)</f>
        <v>0</v>
      </c>
      <c r="M228" s="167">
        <v>0</v>
      </c>
      <c r="N228" s="192">
        <f t="shared" ref="N228:N230" si="350">SUM(F228*M228)</f>
        <v>0</v>
      </c>
      <c r="O228" s="168">
        <f t="shared" ref="O228:O230" si="351">SUM(H228*M228)</f>
        <v>0</v>
      </c>
      <c r="P228" s="137">
        <f t="shared" ref="P228:P230" si="352">SUM(E228-J228-M228)</f>
        <v>4</v>
      </c>
      <c r="Q228" s="70">
        <f t="shared" ref="Q228:Q230" si="353">SUM(F228*P228)</f>
        <v>0</v>
      </c>
      <c r="R228" s="70">
        <f t="shared" ref="R228:R230" si="354">SUM(H228*P228)</f>
        <v>220</v>
      </c>
      <c r="S228" s="346"/>
      <c r="T228" s="347">
        <f t="shared" ref="T228:T230" si="355">SUM(J228+M228)</f>
        <v>0</v>
      </c>
      <c r="V228" s="340"/>
    </row>
    <row r="229" spans="1:22">
      <c r="A229" s="753" t="s">
        <v>243</v>
      </c>
      <c r="B229" s="614" t="s">
        <v>352</v>
      </c>
      <c r="C229" s="704"/>
      <c r="D229" s="704"/>
      <c r="E229" s="246">
        <v>4</v>
      </c>
      <c r="F229" s="420">
        <v>0</v>
      </c>
      <c r="G229" s="420">
        <f t="shared" si="346"/>
        <v>0</v>
      </c>
      <c r="H229" s="420">
        <v>55</v>
      </c>
      <c r="I229" s="279">
        <f t="shared" si="347"/>
        <v>220</v>
      </c>
      <c r="J229" s="46">
        <v>0</v>
      </c>
      <c r="K229" s="70">
        <f t="shared" si="348"/>
        <v>0</v>
      </c>
      <c r="L229" s="249">
        <f t="shared" si="349"/>
        <v>0</v>
      </c>
      <c r="M229" s="167">
        <v>0</v>
      </c>
      <c r="N229" s="192">
        <f t="shared" si="350"/>
        <v>0</v>
      </c>
      <c r="O229" s="168">
        <f t="shared" si="351"/>
        <v>0</v>
      </c>
      <c r="P229" s="137">
        <f t="shared" si="352"/>
        <v>4</v>
      </c>
      <c r="Q229" s="70">
        <f t="shared" si="353"/>
        <v>0</v>
      </c>
      <c r="R229" s="70">
        <f t="shared" si="354"/>
        <v>220</v>
      </c>
      <c r="S229" s="346"/>
      <c r="T229" s="347">
        <f t="shared" si="355"/>
        <v>0</v>
      </c>
      <c r="V229" s="340"/>
    </row>
    <row r="230" spans="1:22">
      <c r="A230" s="445"/>
      <c r="B230" s="754" t="s">
        <v>353</v>
      </c>
      <c r="C230" s="457"/>
      <c r="D230" s="457"/>
      <c r="E230" s="283">
        <v>60</v>
      </c>
      <c r="F230" s="420">
        <v>0</v>
      </c>
      <c r="G230" s="420">
        <f t="shared" si="346"/>
        <v>0</v>
      </c>
      <c r="H230" s="420">
        <v>35</v>
      </c>
      <c r="I230" s="279">
        <f t="shared" si="347"/>
        <v>2100</v>
      </c>
      <c r="J230" s="46">
        <v>0</v>
      </c>
      <c r="K230" s="70">
        <f t="shared" si="348"/>
        <v>0</v>
      </c>
      <c r="L230" s="249">
        <f t="shared" si="349"/>
        <v>0</v>
      </c>
      <c r="M230" s="167">
        <v>0</v>
      </c>
      <c r="N230" s="192">
        <f t="shared" si="350"/>
        <v>0</v>
      </c>
      <c r="O230" s="168">
        <f t="shared" si="351"/>
        <v>0</v>
      </c>
      <c r="P230" s="137">
        <f t="shared" si="352"/>
        <v>60</v>
      </c>
      <c r="Q230" s="70">
        <f t="shared" si="353"/>
        <v>0</v>
      </c>
      <c r="R230" s="70">
        <f t="shared" si="354"/>
        <v>2100</v>
      </c>
      <c r="S230" s="346"/>
      <c r="T230" s="347">
        <f t="shared" si="355"/>
        <v>0</v>
      </c>
      <c r="V230" s="340"/>
    </row>
    <row r="231" spans="1:22">
      <c r="A231" s="445"/>
      <c r="B231" s="754" t="s">
        <v>354</v>
      </c>
      <c r="C231" s="457"/>
      <c r="D231" s="457"/>
      <c r="E231" s="283">
        <v>1</v>
      </c>
      <c r="F231" s="420">
        <v>0</v>
      </c>
      <c r="G231" s="420">
        <f t="shared" si="346"/>
        <v>0</v>
      </c>
      <c r="H231" s="420">
        <v>55</v>
      </c>
      <c r="I231" s="279">
        <f t="shared" si="347"/>
        <v>55</v>
      </c>
      <c r="J231" s="46">
        <v>0</v>
      </c>
      <c r="K231" s="70">
        <f t="shared" ref="K231:K246" si="356">SUM(F231*J231)</f>
        <v>0</v>
      </c>
      <c r="L231" s="249">
        <f t="shared" ref="L231:L246" si="357">SUM(H231*J231)</f>
        <v>0</v>
      </c>
      <c r="M231" s="167">
        <v>0</v>
      </c>
      <c r="N231" s="192">
        <f t="shared" ref="N231:N246" si="358">SUM(F231*M231)</f>
        <v>0</v>
      </c>
      <c r="O231" s="168">
        <f t="shared" ref="O231:O246" si="359">SUM(H231*M231)</f>
        <v>0</v>
      </c>
      <c r="P231" s="137">
        <f t="shared" ref="P231:P246" si="360">SUM(E231-J231-M231)</f>
        <v>1</v>
      </c>
      <c r="Q231" s="70">
        <f t="shared" ref="Q231:Q246" si="361">SUM(F231*P231)</f>
        <v>0</v>
      </c>
      <c r="R231" s="70">
        <f t="shared" ref="R231:R246" si="362">SUM(H231*P231)</f>
        <v>55</v>
      </c>
      <c r="S231" s="346"/>
      <c r="T231" s="347">
        <f t="shared" ref="T231:T246" si="363">SUM(J231+M231)</f>
        <v>0</v>
      </c>
      <c r="V231" s="340"/>
    </row>
    <row r="232" spans="1:22">
      <c r="A232" s="445"/>
      <c r="B232" s="614" t="s">
        <v>355</v>
      </c>
      <c r="C232" s="704"/>
      <c r="D232" s="704"/>
      <c r="E232" s="246">
        <v>1</v>
      </c>
      <c r="F232" s="420">
        <v>0</v>
      </c>
      <c r="G232" s="420">
        <f t="shared" ref="G232" si="364">E232*F232</f>
        <v>0</v>
      </c>
      <c r="H232" s="420">
        <v>55</v>
      </c>
      <c r="I232" s="279">
        <f t="shared" ref="I232" si="365">E232*H232</f>
        <v>55</v>
      </c>
      <c r="J232" s="46">
        <v>0</v>
      </c>
      <c r="K232" s="70">
        <f t="shared" ref="K232" si="366">SUM(F232*J232)</f>
        <v>0</v>
      </c>
      <c r="L232" s="249">
        <f t="shared" si="357"/>
        <v>0</v>
      </c>
      <c r="M232" s="167">
        <v>0</v>
      </c>
      <c r="N232" s="192">
        <f t="shared" si="358"/>
        <v>0</v>
      </c>
      <c r="O232" s="168">
        <f t="shared" si="359"/>
        <v>0</v>
      </c>
      <c r="P232" s="137">
        <f t="shared" si="360"/>
        <v>1</v>
      </c>
      <c r="Q232" s="70">
        <f t="shared" si="361"/>
        <v>0</v>
      </c>
      <c r="R232" s="70">
        <f t="shared" si="362"/>
        <v>55</v>
      </c>
      <c r="S232" s="346"/>
      <c r="T232" s="347">
        <f t="shared" si="363"/>
        <v>0</v>
      </c>
      <c r="V232" s="340"/>
    </row>
    <row r="233" spans="1:22">
      <c r="A233" s="755" t="s">
        <v>356</v>
      </c>
      <c r="B233" s="754" t="s">
        <v>283</v>
      </c>
      <c r="C233" s="457"/>
      <c r="D233" s="457"/>
      <c r="E233" s="283">
        <v>5</v>
      </c>
      <c r="F233" s="420">
        <v>0</v>
      </c>
      <c r="G233" s="420">
        <f t="shared" si="346"/>
        <v>0</v>
      </c>
      <c r="H233" s="420">
        <v>35</v>
      </c>
      <c r="I233" s="279">
        <f t="shared" si="347"/>
        <v>175</v>
      </c>
      <c r="J233" s="46">
        <v>0</v>
      </c>
      <c r="K233" s="70">
        <f t="shared" si="356"/>
        <v>0</v>
      </c>
      <c r="L233" s="249">
        <f t="shared" si="357"/>
        <v>0</v>
      </c>
      <c r="M233" s="167">
        <v>0</v>
      </c>
      <c r="N233" s="192">
        <f t="shared" si="358"/>
        <v>0</v>
      </c>
      <c r="O233" s="168">
        <f t="shared" si="359"/>
        <v>0</v>
      </c>
      <c r="P233" s="137">
        <f t="shared" si="360"/>
        <v>5</v>
      </c>
      <c r="Q233" s="70">
        <f t="shared" si="361"/>
        <v>0</v>
      </c>
      <c r="R233" s="70">
        <f t="shared" si="362"/>
        <v>175</v>
      </c>
      <c r="S233" s="346"/>
      <c r="T233" s="347">
        <f t="shared" si="363"/>
        <v>0</v>
      </c>
      <c r="V233" s="340"/>
    </row>
    <row r="234" spans="1:22">
      <c r="A234" s="445"/>
      <c r="B234" s="754" t="s">
        <v>357</v>
      </c>
      <c r="C234" s="457"/>
      <c r="D234" s="457"/>
      <c r="E234" s="283">
        <v>24</v>
      </c>
      <c r="F234" s="420">
        <v>0</v>
      </c>
      <c r="G234" s="420">
        <f t="shared" si="346"/>
        <v>0</v>
      </c>
      <c r="H234" s="420">
        <v>22</v>
      </c>
      <c r="I234" s="279">
        <f t="shared" si="347"/>
        <v>528</v>
      </c>
      <c r="J234" s="46">
        <v>0</v>
      </c>
      <c r="K234" s="70">
        <f t="shared" si="356"/>
        <v>0</v>
      </c>
      <c r="L234" s="249">
        <f t="shared" si="357"/>
        <v>0</v>
      </c>
      <c r="M234" s="167">
        <v>0</v>
      </c>
      <c r="N234" s="192">
        <f t="shared" si="358"/>
        <v>0</v>
      </c>
      <c r="O234" s="168">
        <f t="shared" si="359"/>
        <v>0</v>
      </c>
      <c r="P234" s="137">
        <f t="shared" si="360"/>
        <v>24</v>
      </c>
      <c r="Q234" s="70">
        <f t="shared" si="361"/>
        <v>0</v>
      </c>
      <c r="R234" s="70">
        <f t="shared" si="362"/>
        <v>528</v>
      </c>
      <c r="S234" s="346"/>
      <c r="T234" s="347">
        <f t="shared" si="363"/>
        <v>0</v>
      </c>
      <c r="V234" s="340"/>
    </row>
    <row r="235" spans="1:22">
      <c r="A235" s="445"/>
      <c r="B235" s="754" t="s">
        <v>358</v>
      </c>
      <c r="C235" s="457"/>
      <c r="D235" s="457"/>
      <c r="E235" s="283">
        <v>3</v>
      </c>
      <c r="F235" s="420">
        <v>0</v>
      </c>
      <c r="G235" s="420">
        <f t="shared" ref="G235" si="367">E235*F235</f>
        <v>0</v>
      </c>
      <c r="H235" s="420">
        <v>22</v>
      </c>
      <c r="I235" s="279">
        <f t="shared" ref="I235" si="368">E235*H235</f>
        <v>66</v>
      </c>
      <c r="J235" s="46">
        <v>0</v>
      </c>
      <c r="K235" s="70">
        <f t="shared" ref="K235" si="369">SUM(F235*J235)</f>
        <v>0</v>
      </c>
      <c r="L235" s="249">
        <f t="shared" ref="L235" si="370">SUM(H235*J235)</f>
        <v>0</v>
      </c>
      <c r="M235" s="167">
        <v>0</v>
      </c>
      <c r="N235" s="192">
        <f t="shared" ref="N235" si="371">SUM(F235*M235)</f>
        <v>0</v>
      </c>
      <c r="O235" s="168">
        <f t="shared" ref="O235" si="372">SUM(H235*M235)</f>
        <v>0</v>
      </c>
      <c r="P235" s="137">
        <f t="shared" ref="P235" si="373">SUM(E235-J235-M235)</f>
        <v>3</v>
      </c>
      <c r="Q235" s="70">
        <f t="shared" ref="Q235" si="374">SUM(F235*P235)</f>
        <v>0</v>
      </c>
      <c r="R235" s="70">
        <f t="shared" ref="R235" si="375">SUM(H235*P235)</f>
        <v>66</v>
      </c>
      <c r="S235" s="346"/>
      <c r="T235" s="347">
        <f t="shared" ref="T235" si="376">SUM(J235+M235)</f>
        <v>0</v>
      </c>
      <c r="V235" s="340"/>
    </row>
    <row r="236" spans="1:22">
      <c r="A236" s="445"/>
      <c r="B236" s="754" t="s">
        <v>359</v>
      </c>
      <c r="C236" s="457"/>
      <c r="D236" s="457"/>
      <c r="E236" s="283">
        <v>4</v>
      </c>
      <c r="F236" s="420">
        <v>0</v>
      </c>
      <c r="G236" s="420">
        <f t="shared" ref="G236" si="377">E236*F236</f>
        <v>0</v>
      </c>
      <c r="H236" s="420">
        <v>22</v>
      </c>
      <c r="I236" s="279">
        <f t="shared" ref="I236" si="378">E236*H236</f>
        <v>88</v>
      </c>
      <c r="J236" s="46">
        <v>0</v>
      </c>
      <c r="K236" s="70">
        <f t="shared" ref="K236" si="379">SUM(F236*J236)</f>
        <v>0</v>
      </c>
      <c r="L236" s="249">
        <f t="shared" ref="L236" si="380">SUM(H236*J236)</f>
        <v>0</v>
      </c>
      <c r="M236" s="167">
        <v>0</v>
      </c>
      <c r="N236" s="192">
        <f t="shared" ref="N236" si="381">SUM(F236*M236)</f>
        <v>0</v>
      </c>
      <c r="O236" s="168">
        <f t="shared" ref="O236" si="382">SUM(H236*M236)</f>
        <v>0</v>
      </c>
      <c r="P236" s="137">
        <f t="shared" ref="P236" si="383">SUM(E236-J236-M236)</f>
        <v>4</v>
      </c>
      <c r="Q236" s="70">
        <f t="shared" ref="Q236" si="384">SUM(F236*P236)</f>
        <v>0</v>
      </c>
      <c r="R236" s="70">
        <f t="shared" ref="R236" si="385">SUM(H236*P236)</f>
        <v>88</v>
      </c>
      <c r="S236" s="346"/>
      <c r="T236" s="347">
        <f t="shared" ref="T236" si="386">SUM(J236+M236)</f>
        <v>0</v>
      </c>
      <c r="V236" s="340"/>
    </row>
    <row r="237" spans="1:22">
      <c r="A237" s="445"/>
      <c r="B237" s="754" t="s">
        <v>360</v>
      </c>
      <c r="C237" s="457"/>
      <c r="D237" s="457"/>
      <c r="E237" s="283">
        <v>1</v>
      </c>
      <c r="F237" s="420">
        <v>0</v>
      </c>
      <c r="G237" s="420">
        <f t="shared" si="346"/>
        <v>0</v>
      </c>
      <c r="H237" s="420">
        <v>35</v>
      </c>
      <c r="I237" s="279">
        <f t="shared" si="347"/>
        <v>35</v>
      </c>
      <c r="J237" s="46">
        <v>0</v>
      </c>
      <c r="K237" s="70">
        <f t="shared" si="356"/>
        <v>0</v>
      </c>
      <c r="L237" s="249">
        <f t="shared" si="357"/>
        <v>0</v>
      </c>
      <c r="M237" s="167">
        <v>0</v>
      </c>
      <c r="N237" s="192">
        <f t="shared" si="358"/>
        <v>0</v>
      </c>
      <c r="O237" s="168">
        <f t="shared" si="359"/>
        <v>0</v>
      </c>
      <c r="P237" s="137">
        <f t="shared" si="360"/>
        <v>1</v>
      </c>
      <c r="Q237" s="70">
        <f t="shared" si="361"/>
        <v>0</v>
      </c>
      <c r="R237" s="70">
        <f t="shared" si="362"/>
        <v>35</v>
      </c>
      <c r="S237" s="346"/>
      <c r="T237" s="347">
        <f t="shared" si="363"/>
        <v>0</v>
      </c>
      <c r="V237" s="340"/>
    </row>
    <row r="238" spans="1:22">
      <c r="A238" s="755" t="s">
        <v>361</v>
      </c>
      <c r="B238" s="754" t="s">
        <v>283</v>
      </c>
      <c r="C238" s="457"/>
      <c r="D238" s="457"/>
      <c r="E238" s="283">
        <v>5</v>
      </c>
      <c r="F238" s="420">
        <v>0</v>
      </c>
      <c r="G238" s="420">
        <f t="shared" si="346"/>
        <v>0</v>
      </c>
      <c r="H238" s="420">
        <v>35</v>
      </c>
      <c r="I238" s="279">
        <f t="shared" si="347"/>
        <v>175</v>
      </c>
      <c r="J238" s="46">
        <v>0</v>
      </c>
      <c r="K238" s="70">
        <f t="shared" si="356"/>
        <v>0</v>
      </c>
      <c r="L238" s="249">
        <f t="shared" si="357"/>
        <v>0</v>
      </c>
      <c r="M238" s="167">
        <v>0</v>
      </c>
      <c r="N238" s="192">
        <f t="shared" si="358"/>
        <v>0</v>
      </c>
      <c r="O238" s="168">
        <f t="shared" si="359"/>
        <v>0</v>
      </c>
      <c r="P238" s="137">
        <f t="shared" si="360"/>
        <v>5</v>
      </c>
      <c r="Q238" s="70">
        <f t="shared" si="361"/>
        <v>0</v>
      </c>
      <c r="R238" s="70">
        <f t="shared" si="362"/>
        <v>175</v>
      </c>
      <c r="S238" s="346"/>
      <c r="T238" s="347">
        <f t="shared" si="363"/>
        <v>0</v>
      </c>
      <c r="V238" s="340"/>
    </row>
    <row r="239" spans="1:22">
      <c r="A239" s="445"/>
      <c r="B239" s="754" t="s">
        <v>362</v>
      </c>
      <c r="C239" s="457"/>
      <c r="D239" s="457"/>
      <c r="E239" s="283">
        <v>21</v>
      </c>
      <c r="F239" s="420">
        <v>0</v>
      </c>
      <c r="G239" s="420">
        <f t="shared" ref="G239:G241" si="387">E239*F239</f>
        <v>0</v>
      </c>
      <c r="H239" s="420">
        <v>22</v>
      </c>
      <c r="I239" s="279">
        <f t="shared" ref="I239:I241" si="388">E239*H239</f>
        <v>462</v>
      </c>
      <c r="J239" s="46">
        <v>0</v>
      </c>
      <c r="K239" s="70">
        <f t="shared" ref="K239:K241" si="389">SUM(F239*J239)</f>
        <v>0</v>
      </c>
      <c r="L239" s="249">
        <f t="shared" ref="L239:L241" si="390">SUM(H239*J239)</f>
        <v>0</v>
      </c>
      <c r="M239" s="167">
        <v>0</v>
      </c>
      <c r="N239" s="192">
        <f t="shared" ref="N239:N241" si="391">SUM(F239*M239)</f>
        <v>0</v>
      </c>
      <c r="O239" s="168">
        <f t="shared" ref="O239:O241" si="392">SUM(H239*M239)</f>
        <v>0</v>
      </c>
      <c r="P239" s="137">
        <f t="shared" ref="P239:P241" si="393">SUM(E239-J239-M239)</f>
        <v>21</v>
      </c>
      <c r="Q239" s="70">
        <f t="shared" ref="Q239:Q241" si="394">SUM(F239*P239)</f>
        <v>0</v>
      </c>
      <c r="R239" s="70">
        <f t="shared" ref="R239:R241" si="395">SUM(H239*P239)</f>
        <v>462</v>
      </c>
      <c r="S239" s="346"/>
      <c r="T239" s="347">
        <f t="shared" ref="T239:T241" si="396">SUM(J239+M239)</f>
        <v>0</v>
      </c>
      <c r="V239" s="340"/>
    </row>
    <row r="240" spans="1:22">
      <c r="A240" s="445"/>
      <c r="B240" s="754" t="s">
        <v>363</v>
      </c>
      <c r="C240" s="457"/>
      <c r="D240" s="457"/>
      <c r="E240" s="283">
        <v>51</v>
      </c>
      <c r="F240" s="420">
        <v>0</v>
      </c>
      <c r="G240" s="420">
        <f t="shared" si="387"/>
        <v>0</v>
      </c>
      <c r="H240" s="420">
        <v>22</v>
      </c>
      <c r="I240" s="279">
        <f t="shared" si="388"/>
        <v>1122</v>
      </c>
      <c r="J240" s="46">
        <v>0</v>
      </c>
      <c r="K240" s="70">
        <f t="shared" si="389"/>
        <v>0</v>
      </c>
      <c r="L240" s="249">
        <f t="shared" si="390"/>
        <v>0</v>
      </c>
      <c r="M240" s="167">
        <v>0</v>
      </c>
      <c r="N240" s="192">
        <f t="shared" si="391"/>
        <v>0</v>
      </c>
      <c r="O240" s="168">
        <f t="shared" si="392"/>
        <v>0</v>
      </c>
      <c r="P240" s="137">
        <f t="shared" si="393"/>
        <v>51</v>
      </c>
      <c r="Q240" s="70">
        <f t="shared" si="394"/>
        <v>0</v>
      </c>
      <c r="R240" s="70">
        <f t="shared" si="395"/>
        <v>1122</v>
      </c>
      <c r="S240" s="346"/>
      <c r="T240" s="347">
        <f t="shared" si="396"/>
        <v>0</v>
      </c>
      <c r="V240" s="340"/>
    </row>
    <row r="241" spans="1:22">
      <c r="A241" s="445"/>
      <c r="B241" s="754" t="s">
        <v>360</v>
      </c>
      <c r="C241" s="457"/>
      <c r="D241" s="457"/>
      <c r="E241" s="283">
        <v>1</v>
      </c>
      <c r="F241" s="420">
        <v>0</v>
      </c>
      <c r="G241" s="420">
        <f t="shared" si="387"/>
        <v>0</v>
      </c>
      <c r="H241" s="420">
        <v>35</v>
      </c>
      <c r="I241" s="279">
        <f t="shared" si="388"/>
        <v>35</v>
      </c>
      <c r="J241" s="46">
        <v>0</v>
      </c>
      <c r="K241" s="70">
        <f t="shared" si="389"/>
        <v>0</v>
      </c>
      <c r="L241" s="249">
        <f t="shared" si="390"/>
        <v>0</v>
      </c>
      <c r="M241" s="167">
        <v>0</v>
      </c>
      <c r="N241" s="192">
        <f t="shared" si="391"/>
        <v>0</v>
      </c>
      <c r="O241" s="168">
        <f t="shared" si="392"/>
        <v>0</v>
      </c>
      <c r="P241" s="137">
        <f t="shared" si="393"/>
        <v>1</v>
      </c>
      <c r="Q241" s="70">
        <f t="shared" si="394"/>
        <v>0</v>
      </c>
      <c r="R241" s="70">
        <f t="shared" si="395"/>
        <v>35</v>
      </c>
      <c r="S241" s="346"/>
      <c r="T241" s="347">
        <f t="shared" si="396"/>
        <v>0</v>
      </c>
      <c r="V241" s="340"/>
    </row>
    <row r="242" spans="1:22">
      <c r="A242" s="756" t="s">
        <v>244</v>
      </c>
      <c r="B242" s="757"/>
      <c r="C242" s="758"/>
      <c r="D242" s="758"/>
      <c r="E242" s="722"/>
      <c r="F242" s="659"/>
      <c r="G242" s="659"/>
      <c r="H242" s="659"/>
      <c r="I242" s="660"/>
      <c r="J242" s="46"/>
      <c r="K242" s="70"/>
      <c r="L242" s="249"/>
      <c r="M242" s="167"/>
      <c r="N242" s="192"/>
      <c r="O242" s="168"/>
      <c r="P242" s="137"/>
      <c r="Q242" s="70"/>
      <c r="R242" s="70"/>
      <c r="S242" s="346"/>
      <c r="T242" s="347"/>
      <c r="V242" s="598"/>
    </row>
    <row r="243" spans="1:22">
      <c r="A243" s="755" t="s">
        <v>364</v>
      </c>
      <c r="B243" s="754" t="s">
        <v>368</v>
      </c>
      <c r="C243" s="457"/>
      <c r="D243" s="457"/>
      <c r="E243" s="283">
        <v>50</v>
      </c>
      <c r="F243" s="661">
        <v>0</v>
      </c>
      <c r="G243" s="661">
        <f t="shared" ref="G243" si="397">E243*F243</f>
        <v>0</v>
      </c>
      <c r="H243" s="661">
        <v>35</v>
      </c>
      <c r="I243" s="418">
        <f t="shared" ref="I243" si="398">E243*H243</f>
        <v>1750</v>
      </c>
      <c r="J243" s="46">
        <v>0</v>
      </c>
      <c r="K243" s="70">
        <f t="shared" ref="K243" si="399">SUM(F243*J243)</f>
        <v>0</v>
      </c>
      <c r="L243" s="249">
        <f t="shared" ref="L243" si="400">SUM(H243*J243)</f>
        <v>0</v>
      </c>
      <c r="M243" s="167">
        <v>0</v>
      </c>
      <c r="N243" s="192">
        <f t="shared" ref="N243" si="401">SUM(F243*M243)</f>
        <v>0</v>
      </c>
      <c r="O243" s="168">
        <f t="shared" ref="O243" si="402">SUM(H243*M243)</f>
        <v>0</v>
      </c>
      <c r="P243" s="137">
        <f t="shared" ref="P243" si="403">SUM(E243-J243-M243)</f>
        <v>50</v>
      </c>
      <c r="Q243" s="70">
        <f t="shared" ref="Q243" si="404">SUM(F243*P243)</f>
        <v>0</v>
      </c>
      <c r="R243" s="70">
        <f t="shared" ref="R243" si="405">SUM(H243*P243)</f>
        <v>1750</v>
      </c>
      <c r="S243" s="346"/>
      <c r="T243" s="347">
        <f t="shared" ref="T243" si="406">SUM(J243+M243)</f>
        <v>0</v>
      </c>
      <c r="V243" s="602"/>
    </row>
    <row r="244" spans="1:22">
      <c r="A244" s="759"/>
      <c r="B244" s="754" t="s">
        <v>367</v>
      </c>
      <c r="C244" s="457"/>
      <c r="D244" s="457"/>
      <c r="E244" s="283">
        <v>30</v>
      </c>
      <c r="F244" s="420">
        <v>0</v>
      </c>
      <c r="G244" s="420">
        <f t="shared" si="346"/>
        <v>0</v>
      </c>
      <c r="H244" s="420">
        <v>22</v>
      </c>
      <c r="I244" s="279">
        <f t="shared" si="347"/>
        <v>660</v>
      </c>
      <c r="J244" s="46">
        <v>0</v>
      </c>
      <c r="K244" s="70">
        <f t="shared" si="356"/>
        <v>0</v>
      </c>
      <c r="L244" s="249">
        <f t="shared" si="357"/>
        <v>0</v>
      </c>
      <c r="M244" s="167">
        <v>0</v>
      </c>
      <c r="N244" s="192">
        <f t="shared" si="358"/>
        <v>0</v>
      </c>
      <c r="O244" s="168">
        <f t="shared" si="359"/>
        <v>0</v>
      </c>
      <c r="P244" s="137">
        <f t="shared" si="360"/>
        <v>30</v>
      </c>
      <c r="Q244" s="70">
        <f t="shared" si="361"/>
        <v>0</v>
      </c>
      <c r="R244" s="70">
        <f t="shared" si="362"/>
        <v>660</v>
      </c>
      <c r="S244" s="346"/>
      <c r="T244" s="347">
        <f t="shared" si="363"/>
        <v>0</v>
      </c>
      <c r="V244" s="765"/>
    </row>
    <row r="245" spans="1:22">
      <c r="A245" s="445"/>
      <c r="B245" s="754" t="s">
        <v>365</v>
      </c>
      <c r="C245" s="457"/>
      <c r="D245" s="457"/>
      <c r="E245" s="283">
        <v>330</v>
      </c>
      <c r="F245" s="420">
        <v>0</v>
      </c>
      <c r="G245" s="420">
        <f t="shared" si="346"/>
        <v>0</v>
      </c>
      <c r="H245" s="420">
        <v>22</v>
      </c>
      <c r="I245" s="279">
        <f t="shared" si="347"/>
        <v>7260</v>
      </c>
      <c r="J245" s="46">
        <v>0</v>
      </c>
      <c r="K245" s="70">
        <f t="shared" si="356"/>
        <v>0</v>
      </c>
      <c r="L245" s="249">
        <f t="shared" si="357"/>
        <v>0</v>
      </c>
      <c r="M245" s="167">
        <v>0</v>
      </c>
      <c r="N245" s="192">
        <f t="shared" si="358"/>
        <v>0</v>
      </c>
      <c r="O245" s="168">
        <f t="shared" si="359"/>
        <v>0</v>
      </c>
      <c r="P245" s="137">
        <f t="shared" si="360"/>
        <v>330</v>
      </c>
      <c r="Q245" s="70">
        <f t="shared" si="361"/>
        <v>0</v>
      </c>
      <c r="R245" s="70">
        <f t="shared" si="362"/>
        <v>7260</v>
      </c>
      <c r="S245" s="346"/>
      <c r="T245" s="347">
        <f t="shared" si="363"/>
        <v>0</v>
      </c>
      <c r="V245" s="765"/>
    </row>
    <row r="246" spans="1:22" ht="13.5" thickBot="1">
      <c r="A246" s="445"/>
      <c r="B246" s="754" t="s">
        <v>366</v>
      </c>
      <c r="C246" s="457"/>
      <c r="D246" s="457"/>
      <c r="E246" s="283">
        <v>10</v>
      </c>
      <c r="F246" s="420">
        <v>0</v>
      </c>
      <c r="G246" s="420">
        <f t="shared" si="346"/>
        <v>0</v>
      </c>
      <c r="H246" s="420">
        <v>35</v>
      </c>
      <c r="I246" s="279">
        <f t="shared" si="347"/>
        <v>350</v>
      </c>
      <c r="J246" s="46">
        <v>0</v>
      </c>
      <c r="K246" s="70">
        <f t="shared" si="356"/>
        <v>0</v>
      </c>
      <c r="L246" s="249">
        <f t="shared" si="357"/>
        <v>0</v>
      </c>
      <c r="M246" s="167">
        <v>0</v>
      </c>
      <c r="N246" s="192">
        <f t="shared" si="358"/>
        <v>0</v>
      </c>
      <c r="O246" s="168">
        <f t="shared" si="359"/>
        <v>0</v>
      </c>
      <c r="P246" s="137">
        <f t="shared" si="360"/>
        <v>10</v>
      </c>
      <c r="Q246" s="70">
        <f t="shared" si="361"/>
        <v>0</v>
      </c>
      <c r="R246" s="70">
        <f t="shared" si="362"/>
        <v>350</v>
      </c>
      <c r="S246" s="346"/>
      <c r="T246" s="347">
        <f t="shared" si="363"/>
        <v>0</v>
      </c>
      <c r="V246" s="765"/>
    </row>
    <row r="247" spans="1:22" ht="14.25" thickBot="1">
      <c r="A247" s="350"/>
      <c r="B247" s="350" t="s">
        <v>180</v>
      </c>
      <c r="C247" s="351"/>
      <c r="D247" s="351"/>
      <c r="E247" s="352"/>
      <c r="F247" s="406"/>
      <c r="G247" s="406">
        <f>SUM(G228:G246)</f>
        <v>0</v>
      </c>
      <c r="H247" s="406"/>
      <c r="I247" s="407">
        <f>SUM(I228:I246)</f>
        <v>15356</v>
      </c>
      <c r="J247" s="46"/>
      <c r="K247" s="70"/>
      <c r="L247" s="249">
        <f>SUM(L228:L246)</f>
        <v>0</v>
      </c>
      <c r="M247" s="167"/>
      <c r="N247" s="192"/>
      <c r="O247" s="168">
        <f>SUM(O228:O246)</f>
        <v>0</v>
      </c>
      <c r="P247" s="137"/>
      <c r="Q247" s="70"/>
      <c r="R247" s="150">
        <f>SUM(R228:R246)</f>
        <v>15356</v>
      </c>
      <c r="S247" s="421"/>
      <c r="T247" s="421"/>
      <c r="V247" s="765"/>
    </row>
    <row r="248" spans="1:22" ht="14.25" thickBot="1">
      <c r="A248" s="371" t="str">
        <f>A226</f>
        <v>8) Ukončení vodičů v rozvaděčích</v>
      </c>
      <c r="B248" s="372"/>
      <c r="C248" s="373"/>
      <c r="D248" s="374" t="s">
        <v>78</v>
      </c>
      <c r="E248" s="489"/>
      <c r="F248" s="490"/>
      <c r="G248" s="883">
        <f>G247+I247</f>
        <v>15356</v>
      </c>
      <c r="H248" s="884"/>
      <c r="I248" s="885"/>
      <c r="J248" s="878">
        <f t="shared" ref="J248" si="407">SUM(K247:L247)</f>
        <v>0</v>
      </c>
      <c r="K248" s="865"/>
      <c r="L248" s="865"/>
      <c r="M248" s="895">
        <f t="shared" ref="M248" si="408">SUM(N247:O247)</f>
        <v>0</v>
      </c>
      <c r="N248" s="867"/>
      <c r="O248" s="896"/>
      <c r="P248" s="869">
        <f>SUM(Q247:R247)</f>
        <v>15356</v>
      </c>
      <c r="Q248" s="865"/>
      <c r="R248" s="879"/>
      <c r="S248" s="421"/>
      <c r="T248" s="347">
        <f>J248+M248+P248</f>
        <v>15356</v>
      </c>
      <c r="V248" s="765"/>
    </row>
    <row r="249" spans="1:22" ht="13.5">
      <c r="A249" s="463"/>
      <c r="B249" s="459"/>
      <c r="C249" s="460"/>
      <c r="D249" s="357"/>
      <c r="E249" s="388"/>
      <c r="F249" s="461"/>
      <c r="G249" s="390"/>
      <c r="H249" s="391"/>
      <c r="I249" s="391"/>
      <c r="J249" s="417"/>
      <c r="K249" s="425"/>
      <c r="L249" s="491"/>
      <c r="M249" s="496"/>
      <c r="N249" s="497"/>
      <c r="O249" s="498"/>
      <c r="P249" s="417"/>
      <c r="Q249" s="425"/>
      <c r="R249" s="491"/>
      <c r="S249" s="434"/>
      <c r="T249" s="421"/>
      <c r="V249" s="765"/>
    </row>
    <row r="250" spans="1:22" ht="13.5" thickBot="1">
      <c r="A250" s="409" t="s">
        <v>369</v>
      </c>
      <c r="B250" s="410"/>
      <c r="C250" s="411"/>
      <c r="D250" s="411"/>
      <c r="E250" s="412"/>
      <c r="F250" s="389"/>
      <c r="G250" s="389"/>
      <c r="H250" s="389"/>
      <c r="I250" s="389"/>
      <c r="J250" s="392"/>
      <c r="K250" s="579"/>
      <c r="L250" s="580"/>
      <c r="M250" s="392"/>
      <c r="N250" s="579"/>
      <c r="O250" s="580"/>
      <c r="P250" s="392"/>
      <c r="Q250" s="579"/>
      <c r="R250" s="580"/>
      <c r="S250" s="434"/>
      <c r="T250" s="421"/>
      <c r="V250" s="765"/>
    </row>
    <row r="251" spans="1:22" ht="13.5" thickBot="1">
      <c r="A251" s="433" t="s">
        <v>177</v>
      </c>
      <c r="B251" s="402" t="s">
        <v>178</v>
      </c>
      <c r="C251" s="403"/>
      <c r="D251" s="403"/>
      <c r="E251" s="662" t="s">
        <v>171</v>
      </c>
      <c r="F251" s="663" t="s">
        <v>182</v>
      </c>
      <c r="G251" s="663" t="s">
        <v>173</v>
      </c>
      <c r="H251" s="663" t="s">
        <v>174</v>
      </c>
      <c r="I251" s="664" t="s">
        <v>175</v>
      </c>
      <c r="J251" s="238" t="s">
        <v>171</v>
      </c>
      <c r="K251" s="239" t="s">
        <v>173</v>
      </c>
      <c r="L251" s="240" t="s">
        <v>175</v>
      </c>
      <c r="M251" s="254" t="s">
        <v>171</v>
      </c>
      <c r="N251" s="239" t="s">
        <v>173</v>
      </c>
      <c r="O251" s="255" t="s">
        <v>175</v>
      </c>
      <c r="P251" s="251" t="s">
        <v>171</v>
      </c>
      <c r="Q251" s="239" t="s">
        <v>173</v>
      </c>
      <c r="R251" s="240" t="s">
        <v>175</v>
      </c>
      <c r="S251" s="421"/>
      <c r="T251" s="421"/>
      <c r="V251" s="765"/>
    </row>
    <row r="252" spans="1:22">
      <c r="A252" s="559"/>
      <c r="B252" s="560" t="s">
        <v>245</v>
      </c>
      <c r="C252" s="561"/>
      <c r="D252" s="562" t="s">
        <v>4</v>
      </c>
      <c r="E252" s="563">
        <v>1</v>
      </c>
      <c r="F252" s="564">
        <v>0</v>
      </c>
      <c r="G252" s="564">
        <f>E252*F252</f>
        <v>0</v>
      </c>
      <c r="H252" s="564">
        <v>36580</v>
      </c>
      <c r="I252" s="407">
        <f>E252*H252</f>
        <v>36580</v>
      </c>
      <c r="J252" s="46">
        <v>0</v>
      </c>
      <c r="K252" s="70">
        <f t="shared" ref="K252:K255" si="409">SUM(F252*J252)</f>
        <v>0</v>
      </c>
      <c r="L252" s="249">
        <f t="shared" ref="L252:L255" si="410">SUM(H252*J252)</f>
        <v>0</v>
      </c>
      <c r="M252" s="167">
        <v>0</v>
      </c>
      <c r="N252" s="192">
        <f t="shared" ref="N252:N255" si="411">SUM(F252*M252)</f>
        <v>0</v>
      </c>
      <c r="O252" s="168">
        <f t="shared" ref="O252:O255" si="412">SUM(H252*M252)</f>
        <v>0</v>
      </c>
      <c r="P252" s="137">
        <f t="shared" ref="P252:P255" si="413">SUM(E252-J252-M252)</f>
        <v>1</v>
      </c>
      <c r="Q252" s="70">
        <f t="shared" ref="Q252:Q255" si="414">SUM(F252*P252)</f>
        <v>0</v>
      </c>
      <c r="R252" s="70">
        <f t="shared" ref="R252:R255" si="415">SUM(H252*P252)</f>
        <v>36580</v>
      </c>
      <c r="S252" s="346"/>
      <c r="T252" s="347">
        <f t="shared" ref="T252:T255" si="416">SUM(J252+M252)</f>
        <v>0</v>
      </c>
      <c r="V252" s="765"/>
    </row>
    <row r="253" spans="1:22">
      <c r="A253" s="445"/>
      <c r="B253" s="422" t="s">
        <v>246</v>
      </c>
      <c r="C253" s="442"/>
      <c r="D253" s="565" t="s">
        <v>4</v>
      </c>
      <c r="E253" s="283">
        <v>1</v>
      </c>
      <c r="F253" s="420">
        <v>0</v>
      </c>
      <c r="G253" s="420">
        <f>E253*F253</f>
        <v>0</v>
      </c>
      <c r="H253" s="420">
        <v>9680</v>
      </c>
      <c r="I253" s="279">
        <f>E253*H253</f>
        <v>9680</v>
      </c>
      <c r="J253" s="46">
        <v>0</v>
      </c>
      <c r="K253" s="70">
        <f t="shared" si="409"/>
        <v>0</v>
      </c>
      <c r="L253" s="249">
        <f t="shared" si="410"/>
        <v>0</v>
      </c>
      <c r="M253" s="167">
        <v>0</v>
      </c>
      <c r="N253" s="192">
        <f t="shared" si="411"/>
        <v>0</v>
      </c>
      <c r="O253" s="168">
        <f t="shared" si="412"/>
        <v>0</v>
      </c>
      <c r="P253" s="137">
        <f t="shared" si="413"/>
        <v>1</v>
      </c>
      <c r="Q253" s="70">
        <f t="shared" si="414"/>
        <v>0</v>
      </c>
      <c r="R253" s="70">
        <f t="shared" si="415"/>
        <v>9680</v>
      </c>
      <c r="S253" s="346"/>
      <c r="T253" s="347">
        <f t="shared" si="416"/>
        <v>0</v>
      </c>
      <c r="V253" s="765"/>
    </row>
    <row r="254" spans="1:22">
      <c r="A254" s="500"/>
      <c r="B254" s="581" t="s">
        <v>247</v>
      </c>
      <c r="C254" s="582"/>
      <c r="D254" s="582"/>
      <c r="E254" s="283">
        <v>13</v>
      </c>
      <c r="F254" s="420">
        <v>0</v>
      </c>
      <c r="G254" s="420">
        <f>E254*F254</f>
        <v>0</v>
      </c>
      <c r="H254" s="420">
        <v>620</v>
      </c>
      <c r="I254" s="279">
        <f>E254*H254</f>
        <v>8060</v>
      </c>
      <c r="J254" s="46">
        <v>0</v>
      </c>
      <c r="K254" s="70">
        <f t="shared" si="409"/>
        <v>0</v>
      </c>
      <c r="L254" s="249">
        <f t="shared" si="410"/>
        <v>0</v>
      </c>
      <c r="M254" s="167">
        <v>0</v>
      </c>
      <c r="N254" s="192">
        <f t="shared" si="411"/>
        <v>0</v>
      </c>
      <c r="O254" s="168">
        <f t="shared" si="412"/>
        <v>0</v>
      </c>
      <c r="P254" s="137">
        <f t="shared" si="413"/>
        <v>13</v>
      </c>
      <c r="Q254" s="70">
        <f t="shared" si="414"/>
        <v>0</v>
      </c>
      <c r="R254" s="70">
        <f t="shared" si="415"/>
        <v>8060</v>
      </c>
      <c r="S254" s="346"/>
      <c r="T254" s="347">
        <f t="shared" si="416"/>
        <v>0</v>
      </c>
      <c r="V254" s="765"/>
    </row>
    <row r="255" spans="1:22" ht="14.25" customHeight="1" thickBot="1">
      <c r="A255" s="522"/>
      <c r="B255" s="566" t="s">
        <v>248</v>
      </c>
      <c r="C255" s="567"/>
      <c r="D255" s="567"/>
      <c r="E255" s="341">
        <f>SUM(E122+E123+E123+E124+E124+E124+E125+E125+E125+E125+E126+E127+E129)</f>
        <v>632</v>
      </c>
      <c r="F255" s="568">
        <v>0</v>
      </c>
      <c r="G255" s="568">
        <f>E255*F255</f>
        <v>0</v>
      </c>
      <c r="H255" s="568">
        <v>55</v>
      </c>
      <c r="I255" s="474">
        <f>E255*H255</f>
        <v>34760</v>
      </c>
      <c r="J255" s="46">
        <v>0</v>
      </c>
      <c r="K255" s="70">
        <f t="shared" si="409"/>
        <v>0</v>
      </c>
      <c r="L255" s="249">
        <f t="shared" si="410"/>
        <v>0</v>
      </c>
      <c r="M255" s="167">
        <v>0</v>
      </c>
      <c r="N255" s="192">
        <f t="shared" si="411"/>
        <v>0</v>
      </c>
      <c r="O255" s="168">
        <f t="shared" si="412"/>
        <v>0</v>
      </c>
      <c r="P255" s="137">
        <f t="shared" si="413"/>
        <v>632</v>
      </c>
      <c r="Q255" s="70">
        <f t="shared" si="414"/>
        <v>0</v>
      </c>
      <c r="R255" s="70">
        <f t="shared" si="415"/>
        <v>34760</v>
      </c>
      <c r="S255" s="346"/>
      <c r="T255" s="347">
        <f t="shared" si="416"/>
        <v>0</v>
      </c>
      <c r="V255" s="765"/>
    </row>
    <row r="256" spans="1:22" ht="14.25" thickBot="1">
      <c r="A256" s="350"/>
      <c r="B256" s="350" t="s">
        <v>180</v>
      </c>
      <c r="C256" s="351"/>
      <c r="D256" s="351"/>
      <c r="E256" s="352"/>
      <c r="F256" s="378"/>
      <c r="G256" s="378">
        <f>SUM(G252:G255)</f>
        <v>0</v>
      </c>
      <c r="H256" s="378"/>
      <c r="I256" s="379">
        <f>SUM(I252:I255)</f>
        <v>89080</v>
      </c>
      <c r="J256" s="46"/>
      <c r="K256" s="70"/>
      <c r="L256" s="249">
        <f>SUM(L252:L255)</f>
        <v>0</v>
      </c>
      <c r="M256" s="167"/>
      <c r="N256" s="192"/>
      <c r="O256" s="168">
        <f>SUM(O252:O255)</f>
        <v>0</v>
      </c>
      <c r="P256" s="137"/>
      <c r="Q256" s="70"/>
      <c r="R256" s="70">
        <f>SUM(R252:R255)</f>
        <v>89080</v>
      </c>
      <c r="S256" s="346"/>
      <c r="T256" s="347"/>
      <c r="V256" s="765"/>
    </row>
    <row r="257" spans="1:22" ht="14.25" thickBot="1">
      <c r="A257" s="371" t="str">
        <f>A250</f>
        <v>9) Zednické výpomoci ( drážky, průrazy, niky pro rozvaděče a krabice )</v>
      </c>
      <c r="B257" s="372"/>
      <c r="C257" s="373"/>
      <c r="D257" s="374"/>
      <c r="E257" s="489"/>
      <c r="F257" s="490"/>
      <c r="G257" s="878">
        <f>G256+I256</f>
        <v>89080</v>
      </c>
      <c r="H257" s="865"/>
      <c r="I257" s="879"/>
      <c r="J257" s="878">
        <f t="shared" ref="J257" si="417">SUM(K256:L256)</f>
        <v>0</v>
      </c>
      <c r="K257" s="865"/>
      <c r="L257" s="865"/>
      <c r="M257" s="895">
        <f t="shared" ref="M257" si="418">SUM(N256:O256)</f>
        <v>0</v>
      </c>
      <c r="N257" s="867"/>
      <c r="O257" s="896"/>
      <c r="P257" s="869">
        <f>SUM(Q256:R256)</f>
        <v>89080</v>
      </c>
      <c r="Q257" s="865"/>
      <c r="R257" s="879"/>
      <c r="S257" s="346"/>
      <c r="T257" s="347">
        <f>J257+M257+P257</f>
        <v>89080</v>
      </c>
      <c r="V257" s="765"/>
    </row>
    <row r="258" spans="1:22">
      <c r="D258" s="6"/>
      <c r="J258" s="421"/>
      <c r="K258" s="421"/>
      <c r="L258" s="421"/>
      <c r="M258" s="421"/>
      <c r="N258" s="421"/>
      <c r="O258" s="421"/>
      <c r="P258" s="421"/>
      <c r="Q258" s="421"/>
      <c r="R258" s="421"/>
      <c r="S258" s="421"/>
      <c r="T258" s="421"/>
      <c r="V258" s="765"/>
    </row>
    <row r="259" spans="1:22">
      <c r="D259" s="6"/>
      <c r="J259" s="421"/>
      <c r="K259" s="421"/>
      <c r="L259" s="421"/>
      <c r="M259" s="421"/>
      <c r="N259" s="421"/>
      <c r="O259" s="421"/>
      <c r="P259" s="421"/>
      <c r="Q259" s="421"/>
      <c r="R259" s="421"/>
      <c r="S259" s="421"/>
      <c r="T259" s="421"/>
      <c r="V259" s="599"/>
    </row>
    <row r="260" spans="1:22">
      <c r="A260" s="1"/>
      <c r="B260" s="1"/>
      <c r="C260" s="1"/>
      <c r="D260" s="6"/>
      <c r="E260" s="1"/>
      <c r="F260" s="1"/>
      <c r="G260" s="1"/>
      <c r="H260" s="1"/>
      <c r="I260" s="1"/>
      <c r="V260" s="600"/>
    </row>
    <row r="261" spans="1:22">
      <c r="A261" s="1"/>
      <c r="B261" s="1"/>
      <c r="C261" s="1"/>
      <c r="D261" s="6"/>
      <c r="E261" s="1"/>
      <c r="F261" s="1"/>
      <c r="G261" s="1"/>
      <c r="H261" s="1"/>
      <c r="I261" s="1"/>
      <c r="V261" s="600"/>
    </row>
    <row r="262" spans="1:22">
      <c r="A262" s="1"/>
      <c r="B262" s="1"/>
      <c r="C262" s="1"/>
      <c r="D262" s="6"/>
      <c r="E262" s="1"/>
      <c r="F262" s="1"/>
      <c r="G262" s="1"/>
      <c r="H262" s="1"/>
      <c r="I262" s="1"/>
      <c r="V262" s="599"/>
    </row>
    <row r="263" spans="1:22">
      <c r="A263" s="1"/>
      <c r="B263" s="1"/>
      <c r="C263" s="1"/>
      <c r="D263" s="6"/>
      <c r="E263" s="1"/>
      <c r="F263" s="1"/>
      <c r="G263" s="1"/>
      <c r="H263" s="1"/>
      <c r="I263" s="1"/>
      <c r="V263" s="340"/>
    </row>
    <row r="264" spans="1:22">
      <c r="A264" s="1"/>
      <c r="B264" s="1"/>
      <c r="C264" s="1"/>
      <c r="D264" s="6"/>
      <c r="E264" s="1"/>
      <c r="F264" s="1"/>
      <c r="G264" s="1"/>
      <c r="H264" s="1"/>
      <c r="I264" s="1"/>
      <c r="V264" s="601"/>
    </row>
    <row r="265" spans="1:22">
      <c r="A265" s="1"/>
      <c r="B265" s="1"/>
      <c r="C265" s="1"/>
      <c r="D265" s="6"/>
      <c r="E265" s="1"/>
      <c r="F265" s="1"/>
      <c r="G265" s="1"/>
      <c r="H265" s="1"/>
      <c r="I265" s="1"/>
      <c r="V265" s="340"/>
    </row>
    <row r="266" spans="1:22">
      <c r="A266" s="1"/>
      <c r="B266" s="1"/>
      <c r="C266" s="1"/>
      <c r="D266" s="6"/>
      <c r="E266" s="1"/>
      <c r="F266" s="1"/>
      <c r="G266" s="1"/>
      <c r="H266" s="1"/>
      <c r="I266" s="1"/>
      <c r="V266" s="340"/>
    </row>
    <row r="267" spans="1:22" collapsed="1">
      <c r="A267" s="1"/>
      <c r="B267" s="1"/>
      <c r="C267" s="1"/>
      <c r="D267" s="6"/>
      <c r="E267" s="1"/>
      <c r="F267" s="1"/>
      <c r="G267" s="1"/>
      <c r="H267" s="1"/>
      <c r="I267" s="1"/>
      <c r="V267" s="340"/>
    </row>
    <row r="268" spans="1:22">
      <c r="A268" s="1"/>
      <c r="B268" s="1"/>
      <c r="C268" s="1"/>
      <c r="D268" s="6"/>
      <c r="E268" s="1"/>
      <c r="F268" s="1"/>
      <c r="G268" s="1"/>
      <c r="H268" s="1"/>
      <c r="I268" s="1"/>
      <c r="V268" s="340"/>
    </row>
    <row r="269" spans="1:22">
      <c r="A269" s="1"/>
      <c r="B269" s="1"/>
      <c r="C269" s="1"/>
      <c r="D269" s="6"/>
      <c r="E269" s="1"/>
      <c r="F269" s="1"/>
      <c r="G269" s="1"/>
      <c r="H269" s="1"/>
      <c r="I269" s="1"/>
      <c r="V269" s="340"/>
    </row>
    <row r="270" spans="1:22">
      <c r="A270" s="1"/>
      <c r="B270" s="1"/>
      <c r="C270" s="1"/>
      <c r="D270" s="6"/>
      <c r="E270" s="1"/>
      <c r="F270" s="1"/>
      <c r="G270" s="1"/>
      <c r="H270" s="1"/>
      <c r="I270" s="1"/>
      <c r="V270" s="340"/>
    </row>
    <row r="271" spans="1:22">
      <c r="A271" s="1"/>
      <c r="B271" s="1"/>
      <c r="C271" s="1"/>
      <c r="D271" s="6"/>
      <c r="E271" s="1"/>
      <c r="F271" s="1"/>
      <c r="G271" s="1"/>
      <c r="H271" s="1"/>
      <c r="I271" s="1"/>
      <c r="V271" s="340"/>
    </row>
    <row r="272" spans="1:22" ht="12.75" customHeight="1">
      <c r="A272" s="1"/>
      <c r="B272" s="1"/>
      <c r="C272" s="1"/>
      <c r="D272" s="6"/>
      <c r="E272" s="1"/>
      <c r="F272" s="1"/>
      <c r="G272" s="1"/>
      <c r="H272" s="1"/>
      <c r="I272" s="1"/>
      <c r="V272" s="340"/>
    </row>
    <row r="273" spans="1:22" ht="12.75" customHeight="1">
      <c r="A273" s="1"/>
      <c r="B273" s="1"/>
      <c r="C273" s="1"/>
      <c r="D273" s="6"/>
      <c r="E273" s="1"/>
      <c r="F273" s="1"/>
      <c r="G273" s="1"/>
      <c r="H273" s="1"/>
      <c r="I273" s="1"/>
      <c r="V273" s="340"/>
    </row>
    <row r="274" spans="1:22">
      <c r="A274" s="1"/>
      <c r="B274" s="1"/>
      <c r="C274" s="1"/>
      <c r="D274" s="6"/>
      <c r="E274" s="1"/>
      <c r="F274" s="1"/>
      <c r="G274" s="1"/>
      <c r="H274" s="1"/>
      <c r="I274" s="1"/>
      <c r="V274" s="340"/>
    </row>
    <row r="275" spans="1:22">
      <c r="A275" s="1"/>
      <c r="B275" s="1"/>
      <c r="C275" s="1"/>
      <c r="D275" s="6"/>
      <c r="E275" s="1"/>
      <c r="F275" s="1"/>
      <c r="G275" s="1"/>
      <c r="H275" s="1"/>
      <c r="I275" s="1"/>
      <c r="V275" s="340"/>
    </row>
    <row r="276" spans="1:22">
      <c r="A276" s="1"/>
      <c r="B276" s="1"/>
      <c r="C276" s="1"/>
      <c r="D276" s="6"/>
      <c r="E276" s="1"/>
      <c r="F276" s="1"/>
      <c r="G276" s="1"/>
      <c r="H276" s="1"/>
      <c r="I276" s="1"/>
      <c r="V276" s="340"/>
    </row>
    <row r="277" spans="1:22">
      <c r="A277" s="1"/>
      <c r="B277" s="1"/>
      <c r="C277" s="1"/>
      <c r="D277" s="6"/>
      <c r="E277" s="1"/>
      <c r="F277" s="1"/>
      <c r="G277" s="1"/>
      <c r="H277" s="1"/>
      <c r="I277" s="1"/>
      <c r="V277" s="340"/>
    </row>
    <row r="278" spans="1:22">
      <c r="A278" s="1"/>
      <c r="B278" s="1"/>
      <c r="C278" s="1"/>
      <c r="D278" s="6"/>
      <c r="E278" s="1"/>
      <c r="F278" s="1"/>
      <c r="G278" s="1"/>
      <c r="H278" s="1"/>
      <c r="I278" s="1"/>
      <c r="V278" s="340"/>
    </row>
    <row r="279" spans="1:22">
      <c r="A279" s="1"/>
      <c r="B279" s="1"/>
      <c r="C279" s="1"/>
      <c r="D279" s="6"/>
      <c r="E279" s="1"/>
      <c r="F279" s="1"/>
      <c r="G279" s="1"/>
      <c r="H279" s="1"/>
      <c r="I279" s="1"/>
      <c r="V279" s="340"/>
    </row>
    <row r="280" spans="1:22">
      <c r="A280" s="1"/>
      <c r="B280" s="1"/>
      <c r="C280" s="1"/>
      <c r="D280" s="6"/>
      <c r="E280" s="1"/>
      <c r="F280" s="1"/>
      <c r="G280" s="1"/>
      <c r="H280" s="1"/>
      <c r="I280" s="1"/>
      <c r="V280" s="340"/>
    </row>
    <row r="281" spans="1:22">
      <c r="A281" s="1"/>
      <c r="B281" s="1"/>
      <c r="C281" s="1"/>
      <c r="D281" s="6"/>
      <c r="E281" s="1"/>
      <c r="F281" s="1"/>
      <c r="G281" s="1"/>
      <c r="H281" s="1"/>
      <c r="I281" s="1"/>
      <c r="V281" s="340"/>
    </row>
    <row r="282" spans="1:22">
      <c r="A282" s="1"/>
      <c r="B282" s="1"/>
      <c r="C282" s="1"/>
      <c r="D282" s="6"/>
      <c r="E282" s="1"/>
      <c r="F282" s="1"/>
      <c r="G282" s="1"/>
      <c r="H282" s="1"/>
      <c r="I282" s="1"/>
      <c r="V282" s="340"/>
    </row>
    <row r="283" spans="1:22">
      <c r="A283" s="1"/>
      <c r="B283" s="1"/>
      <c r="C283" s="1"/>
      <c r="D283" s="6"/>
      <c r="E283" s="1"/>
      <c r="F283" s="1"/>
      <c r="G283" s="1"/>
      <c r="H283" s="1"/>
      <c r="I283" s="1"/>
      <c r="V283" s="340"/>
    </row>
    <row r="284" spans="1:22" collapsed="1">
      <c r="A284" s="1"/>
      <c r="B284" s="1"/>
      <c r="C284" s="1"/>
      <c r="D284" s="6"/>
      <c r="E284" s="1"/>
      <c r="F284" s="1"/>
      <c r="G284" s="1"/>
      <c r="H284" s="1"/>
      <c r="I284" s="1"/>
      <c r="V284" s="340"/>
    </row>
    <row r="285" spans="1:22" ht="12.75" customHeight="1">
      <c r="A285" s="1"/>
      <c r="B285" s="1"/>
      <c r="C285" s="1"/>
      <c r="D285" s="6"/>
      <c r="E285" s="1"/>
      <c r="F285" s="1"/>
      <c r="G285" s="1"/>
      <c r="H285" s="1"/>
      <c r="I285" s="1"/>
      <c r="V285" s="340"/>
    </row>
    <row r="286" spans="1:22" ht="12.75" customHeight="1">
      <c r="A286" s="1"/>
      <c r="B286" s="1"/>
      <c r="C286" s="1"/>
      <c r="D286" s="6"/>
      <c r="E286" s="1"/>
      <c r="F286" s="1"/>
      <c r="G286" s="1"/>
      <c r="H286" s="1"/>
      <c r="I286" s="1"/>
      <c r="V286" s="340"/>
    </row>
    <row r="287" spans="1:22" ht="12.75" customHeight="1">
      <c r="A287" s="1"/>
      <c r="B287" s="1"/>
      <c r="C287" s="1"/>
      <c r="D287" s="6"/>
      <c r="E287" s="1"/>
      <c r="F287" s="1"/>
      <c r="G287" s="1"/>
      <c r="H287" s="1"/>
      <c r="I287" s="1"/>
      <c r="V287" s="340"/>
    </row>
    <row r="288" spans="1:22" ht="13.5" customHeight="1">
      <c r="A288" s="1"/>
      <c r="B288" s="1"/>
      <c r="C288" s="1"/>
      <c r="D288" s="6"/>
      <c r="E288" s="1"/>
      <c r="F288" s="1"/>
      <c r="G288" s="1"/>
      <c r="H288" s="1"/>
      <c r="I288" s="1"/>
      <c r="V288" s="340"/>
    </row>
    <row r="289" spans="1:22">
      <c r="A289" s="1"/>
      <c r="B289" s="1"/>
      <c r="C289" s="1"/>
      <c r="D289" s="6"/>
      <c r="E289" s="1"/>
      <c r="F289" s="1"/>
      <c r="G289" s="1"/>
      <c r="H289" s="1"/>
      <c r="I289" s="1"/>
      <c r="V289" s="340"/>
    </row>
    <row r="290" spans="1:22">
      <c r="V290" s="340"/>
    </row>
    <row r="291" spans="1:22">
      <c r="V291" s="340"/>
    </row>
    <row r="292" spans="1:22">
      <c r="V292" s="598"/>
    </row>
    <row r="293" spans="1:22">
      <c r="V293" s="599"/>
    </row>
    <row r="294" spans="1:22">
      <c r="V294" s="599"/>
    </row>
    <row r="295" spans="1:22">
      <c r="V295" s="599"/>
    </row>
    <row r="296" spans="1:22" collapsed="1">
      <c r="V296" s="599"/>
    </row>
    <row r="297" spans="1:22" ht="12.75" customHeight="1">
      <c r="V297" s="599"/>
    </row>
    <row r="298" spans="1:22" ht="12.75" customHeight="1">
      <c r="V298" s="601"/>
    </row>
    <row r="299" spans="1:22" ht="12.75" customHeight="1">
      <c r="V299" s="340"/>
    </row>
    <row r="300" spans="1:22" ht="13.5" customHeight="1">
      <c r="V300" s="340"/>
    </row>
    <row r="301" spans="1:22">
      <c r="V301" s="340"/>
    </row>
    <row r="302" spans="1:22">
      <c r="V302" s="340"/>
    </row>
    <row r="303" spans="1:22">
      <c r="V303" s="340"/>
    </row>
    <row r="304" spans="1:22">
      <c r="V304" s="340"/>
    </row>
    <row r="305" spans="22:22">
      <c r="V305" s="340"/>
    </row>
    <row r="306" spans="22:22">
      <c r="V306" s="340"/>
    </row>
    <row r="307" spans="22:22">
      <c r="V307" s="340"/>
    </row>
    <row r="308" spans="22:22" collapsed="1">
      <c r="V308" s="340"/>
    </row>
    <row r="309" spans="22:22" ht="12.75" customHeight="1">
      <c r="V309" s="340"/>
    </row>
    <row r="310" spans="22:22" ht="12.75" customHeight="1">
      <c r="V310" s="340"/>
    </row>
    <row r="311" spans="22:22" ht="12.75" customHeight="1">
      <c r="V311" s="340"/>
    </row>
    <row r="312" spans="22:22">
      <c r="V312" s="340"/>
    </row>
    <row r="313" spans="22:22">
      <c r="V313" s="340"/>
    </row>
    <row r="314" spans="22:22">
      <c r="V314" s="340"/>
    </row>
    <row r="315" spans="22:22">
      <c r="V315" s="340"/>
    </row>
    <row r="316" spans="22:22">
      <c r="V316" s="340"/>
    </row>
    <row r="317" spans="22:22">
      <c r="V317" s="340"/>
    </row>
    <row r="318" spans="22:22">
      <c r="V318" s="340"/>
    </row>
    <row r="319" spans="22:22">
      <c r="V319" s="340"/>
    </row>
    <row r="320" spans="22:22">
      <c r="V320" s="340"/>
    </row>
    <row r="321" spans="22:22">
      <c r="V321" s="340"/>
    </row>
    <row r="322" spans="22:22">
      <c r="V322" s="340"/>
    </row>
    <row r="323" spans="22:22">
      <c r="V323" s="340"/>
    </row>
    <row r="324" spans="22:22">
      <c r="V324" s="340"/>
    </row>
    <row r="325" spans="22:22">
      <c r="V325" s="340"/>
    </row>
    <row r="326" spans="22:22">
      <c r="V326" s="340"/>
    </row>
    <row r="327" spans="22:22">
      <c r="V327" s="340"/>
    </row>
  </sheetData>
  <dataConsolidate/>
  <mergeCells count="120">
    <mergeCell ref="B120:D120"/>
    <mergeCell ref="B121:D121"/>
    <mergeCell ref="B93:D93"/>
    <mergeCell ref="B77:D77"/>
    <mergeCell ref="B79:D79"/>
    <mergeCell ref="B78:D78"/>
    <mergeCell ref="B80:D80"/>
    <mergeCell ref="B81:D81"/>
    <mergeCell ref="B82:D82"/>
    <mergeCell ref="B83:D83"/>
    <mergeCell ref="B84:D84"/>
    <mergeCell ref="B97:D97"/>
    <mergeCell ref="A2:R2"/>
    <mergeCell ref="A3:R3"/>
    <mergeCell ref="A4:R4"/>
    <mergeCell ref="A5:R5"/>
    <mergeCell ref="A6:R6"/>
    <mergeCell ref="A7:R7"/>
    <mergeCell ref="D9:R9"/>
    <mergeCell ref="A8:B11"/>
    <mergeCell ref="L8:M8"/>
    <mergeCell ref="N8:O8"/>
    <mergeCell ref="E10:F10"/>
    <mergeCell ref="E11:F11"/>
    <mergeCell ref="A14:R14"/>
    <mergeCell ref="B87:D87"/>
    <mergeCell ref="B91:D91"/>
    <mergeCell ref="B92:D92"/>
    <mergeCell ref="J176:L176"/>
    <mergeCell ref="M176:O176"/>
    <mergeCell ref="P176:R176"/>
    <mergeCell ref="J60:L60"/>
    <mergeCell ref="M60:O60"/>
    <mergeCell ref="P60:R60"/>
    <mergeCell ref="J102:L102"/>
    <mergeCell ref="M102:O102"/>
    <mergeCell ref="P102:R102"/>
    <mergeCell ref="G135:I135"/>
    <mergeCell ref="G150:I150"/>
    <mergeCell ref="G176:I176"/>
    <mergeCell ref="B64:D64"/>
    <mergeCell ref="B73:D73"/>
    <mergeCell ref="B76:D76"/>
    <mergeCell ref="B85:D85"/>
    <mergeCell ref="B86:D86"/>
    <mergeCell ref="B53:D53"/>
    <mergeCell ref="B94:D94"/>
    <mergeCell ref="B96:D96"/>
    <mergeCell ref="P248:R248"/>
    <mergeCell ref="J257:L257"/>
    <mergeCell ref="M257:O257"/>
    <mergeCell ref="P257:R257"/>
    <mergeCell ref="J223:L223"/>
    <mergeCell ref="M223:O223"/>
    <mergeCell ref="P223:R223"/>
    <mergeCell ref="B130:D130"/>
    <mergeCell ref="B47:D47"/>
    <mergeCell ref="B48:D48"/>
    <mergeCell ref="B54:D54"/>
    <mergeCell ref="G60:I60"/>
    <mergeCell ref="B52:D52"/>
    <mergeCell ref="B50:D50"/>
    <mergeCell ref="B51:D51"/>
    <mergeCell ref="G200:I200"/>
    <mergeCell ref="G223:I223"/>
    <mergeCell ref="B125:D125"/>
    <mergeCell ref="B128:D128"/>
    <mergeCell ref="B129:D129"/>
    <mergeCell ref="B89:D89"/>
    <mergeCell ref="G102:I102"/>
    <mergeCell ref="B98:D98"/>
    <mergeCell ref="B119:D119"/>
    <mergeCell ref="G248:I248"/>
    <mergeCell ref="G257:I257"/>
    <mergeCell ref="H17:I17"/>
    <mergeCell ref="A17:D17"/>
    <mergeCell ref="J15:L15"/>
    <mergeCell ref="A15:I15"/>
    <mergeCell ref="K17:L17"/>
    <mergeCell ref="M15:O15"/>
    <mergeCell ref="J248:L248"/>
    <mergeCell ref="M248:O248"/>
    <mergeCell ref="B44:D44"/>
    <mergeCell ref="B45:D45"/>
    <mergeCell ref="B122:D122"/>
    <mergeCell ref="B123:D123"/>
    <mergeCell ref="B124:D124"/>
    <mergeCell ref="J200:L200"/>
    <mergeCell ref="M200:O200"/>
    <mergeCell ref="J135:L135"/>
    <mergeCell ref="M135:O135"/>
    <mergeCell ref="J150:L150"/>
    <mergeCell ref="M150:O150"/>
    <mergeCell ref="B65:D65"/>
    <mergeCell ref="B66:D66"/>
    <mergeCell ref="B67:D67"/>
    <mergeCell ref="K224:L224"/>
    <mergeCell ref="N224:O224"/>
    <mergeCell ref="Q224:R224"/>
    <mergeCell ref="B46:D46"/>
    <mergeCell ref="B49:D49"/>
    <mergeCell ref="P15:R15"/>
    <mergeCell ref="Q17:R17"/>
    <mergeCell ref="N17:O17"/>
    <mergeCell ref="G224:I224"/>
    <mergeCell ref="P200:R200"/>
    <mergeCell ref="P135:R135"/>
    <mergeCell ref="P150:R150"/>
    <mergeCell ref="B68:D68"/>
    <mergeCell ref="B69:D69"/>
    <mergeCell ref="B70:D70"/>
    <mergeCell ref="B71:D71"/>
    <mergeCell ref="B72:D72"/>
    <mergeCell ref="B74:D74"/>
    <mergeCell ref="B88:D88"/>
    <mergeCell ref="B90:D90"/>
    <mergeCell ref="B126:D126"/>
    <mergeCell ref="B127:D127"/>
    <mergeCell ref="B95:D95"/>
    <mergeCell ref="B75:D75"/>
  </mergeCells>
  <pageMargins left="0.27559055118110237" right="0.19685039370078741" top="1.0236220472440944" bottom="0.35433070866141736" header="0.27559055118110237" footer="0.15748031496062992"/>
  <pageSetup paperSize="9" scale="87" fitToHeight="0" orientation="landscape" r:id="rId1"/>
  <headerFooter>
    <oddHeader>&amp;L&amp;12Apartmánový dům p.p.č. 1105-3 Boží Dar - Ing. Nedoma&amp;"Arial,Tučné"
SILNOPROUD&amp;RZhotovitel : &amp;11ČEPO - elektrocentrum s.r.o.,
 Smrková 1467 , 36301 Ostro&amp;10v</oddHeader>
    <oddFooter xml:space="preserve">&amp;C&amp;8&amp;P z &amp;N&amp;R&amp;8
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2:AH330"/>
  <sheetViews>
    <sheetView topLeftCell="A46" workbookViewId="0">
      <selection activeCell="A27" sqref="A27"/>
    </sheetView>
  </sheetViews>
  <sheetFormatPr defaultRowHeight="12.75"/>
  <cols>
    <col min="1" max="1" width="5.140625" style="3" customWidth="1"/>
    <col min="2" max="3" width="10.85546875" style="3" customWidth="1"/>
    <col min="4" max="4" width="18.5703125" style="5" customWidth="1"/>
    <col min="5" max="5" width="6.140625" style="7" customWidth="1"/>
    <col min="6" max="6" width="8.85546875" style="7" customWidth="1"/>
    <col min="7" max="7" width="8.7109375" style="7" customWidth="1"/>
    <col min="8" max="8" width="11.28515625" style="14" customWidth="1"/>
    <col min="9" max="9" width="10.5703125" style="14" customWidth="1"/>
    <col min="10" max="10" width="6.7109375" style="1" customWidth="1"/>
    <col min="11" max="11" width="8" style="1" customWidth="1"/>
    <col min="12" max="12" width="9.85546875" style="1" customWidth="1"/>
    <col min="13" max="13" width="6.7109375" style="1" customWidth="1"/>
    <col min="14" max="14" width="10" style="1" customWidth="1"/>
    <col min="15" max="15" width="11.140625" style="1" customWidth="1"/>
    <col min="16" max="16" width="7" style="1" customWidth="1"/>
    <col min="17" max="17" width="9.42578125" style="1" customWidth="1"/>
    <col min="18" max="18" width="10.7109375" style="1" customWidth="1"/>
    <col min="19" max="19" width="5.140625" style="1" customWidth="1"/>
    <col min="20" max="20" width="9.140625" style="1" customWidth="1"/>
    <col min="21" max="21" width="3.7109375" style="1" customWidth="1"/>
    <col min="22" max="22" width="9.85546875" style="1" bestFit="1" customWidth="1"/>
    <col min="23" max="16384" width="9.140625" style="1"/>
  </cols>
  <sheetData>
    <row r="2" spans="1:34" ht="30" customHeight="1">
      <c r="A2" s="819" t="str">
        <f>Rekapitulace!A1</f>
        <v>Stavební úpravy objektu Jáchymovská ul., č.p.225, Ostrov</v>
      </c>
      <c r="B2" s="824"/>
      <c r="C2" s="824"/>
      <c r="D2" s="824"/>
      <c r="E2" s="824"/>
      <c r="F2" s="824"/>
      <c r="G2" s="824"/>
      <c r="H2" s="824"/>
      <c r="I2" s="824"/>
      <c r="J2" s="824"/>
      <c r="K2" s="824"/>
      <c r="L2" s="824"/>
      <c r="M2" s="824"/>
      <c r="N2" s="824"/>
      <c r="O2" s="824"/>
      <c r="P2" s="824"/>
      <c r="Q2" s="824"/>
      <c r="R2" s="824"/>
    </row>
    <row r="3" spans="1:34" ht="24" customHeight="1">
      <c r="A3" s="908" t="s">
        <v>378</v>
      </c>
      <c r="B3" s="824"/>
      <c r="C3" s="824"/>
      <c r="D3" s="824"/>
      <c r="E3" s="824"/>
      <c r="F3" s="824"/>
      <c r="G3" s="824"/>
      <c r="H3" s="824"/>
      <c r="I3" s="824"/>
      <c r="J3" s="824"/>
      <c r="K3" s="824"/>
      <c r="L3" s="824"/>
      <c r="M3" s="824"/>
      <c r="N3" s="824"/>
      <c r="O3" s="824"/>
      <c r="P3" s="824"/>
      <c r="Q3" s="824"/>
      <c r="R3" s="824"/>
    </row>
    <row r="4" spans="1:34" ht="9.75" customHeight="1">
      <c r="A4" s="827"/>
      <c r="B4" s="824"/>
      <c r="C4" s="824"/>
      <c r="D4" s="824"/>
      <c r="E4" s="824"/>
      <c r="F4" s="824"/>
      <c r="G4" s="824"/>
      <c r="H4" s="824"/>
      <c r="I4" s="824"/>
      <c r="J4" s="824"/>
      <c r="K4" s="824"/>
      <c r="L4" s="824"/>
      <c r="M4" s="824"/>
      <c r="N4" s="824"/>
      <c r="O4" s="824"/>
      <c r="P4" s="824"/>
      <c r="Q4" s="824"/>
      <c r="R4" s="824"/>
    </row>
    <row r="5" spans="1:34">
      <c r="A5" s="909"/>
      <c r="B5" s="824"/>
      <c r="C5" s="824"/>
      <c r="D5" s="824"/>
      <c r="E5" s="824"/>
      <c r="F5" s="824"/>
      <c r="G5" s="824"/>
      <c r="H5" s="824"/>
      <c r="I5" s="824"/>
      <c r="J5" s="824"/>
      <c r="K5" s="824"/>
      <c r="L5" s="824"/>
      <c r="M5" s="824"/>
      <c r="N5" s="824"/>
      <c r="O5" s="824"/>
      <c r="P5" s="824"/>
      <c r="Q5" s="824"/>
      <c r="R5" s="824"/>
    </row>
    <row r="6" spans="1:34">
      <c r="A6" s="909"/>
      <c r="B6" s="824"/>
      <c r="C6" s="824"/>
      <c r="D6" s="824"/>
      <c r="E6" s="824"/>
      <c r="F6" s="824"/>
      <c r="G6" s="824"/>
      <c r="H6" s="824"/>
      <c r="I6" s="824"/>
      <c r="J6" s="824"/>
      <c r="K6" s="824"/>
      <c r="L6" s="824"/>
      <c r="M6" s="824"/>
      <c r="N6" s="824"/>
      <c r="O6" s="824"/>
      <c r="P6" s="824"/>
      <c r="Q6" s="824"/>
      <c r="R6" s="824"/>
    </row>
    <row r="7" spans="1:34">
      <c r="A7" s="909"/>
      <c r="B7" s="824"/>
      <c r="C7" s="824"/>
      <c r="D7" s="824"/>
      <c r="E7" s="824"/>
      <c r="F7" s="824"/>
      <c r="G7" s="824"/>
      <c r="H7" s="824"/>
      <c r="I7" s="824"/>
      <c r="J7" s="824"/>
      <c r="K7" s="824"/>
      <c r="L7" s="824"/>
      <c r="M7" s="824"/>
      <c r="N7" s="824"/>
      <c r="O7" s="824"/>
      <c r="P7" s="824"/>
      <c r="Q7" s="824"/>
      <c r="R7" s="824"/>
    </row>
    <row r="8" spans="1:34" ht="15" customHeight="1">
      <c r="A8" s="909"/>
      <c r="B8" s="824"/>
      <c r="C8" s="298" t="s">
        <v>271</v>
      </c>
      <c r="D8" s="299" t="s">
        <v>272</v>
      </c>
      <c r="E8" s="300"/>
      <c r="F8" s="300"/>
      <c r="G8" s="300"/>
      <c r="H8" s="300"/>
      <c r="I8" s="300"/>
      <c r="J8" s="300"/>
      <c r="K8" s="300"/>
      <c r="L8" s="821" t="s">
        <v>278</v>
      </c>
      <c r="M8" s="821"/>
      <c r="N8" s="821" t="s">
        <v>279</v>
      </c>
      <c r="O8" s="821"/>
      <c r="P8" s="300"/>
      <c r="Q8" s="300"/>
      <c r="R8" s="300"/>
    </row>
    <row r="9" spans="1:34" ht="14.25" customHeight="1">
      <c r="A9" s="824"/>
      <c r="B9" s="824"/>
      <c r="C9" s="298" t="s">
        <v>273</v>
      </c>
      <c r="D9" s="910" t="s">
        <v>274</v>
      </c>
      <c r="E9" s="824"/>
      <c r="F9" s="824"/>
      <c r="G9" s="824"/>
      <c r="H9" s="824"/>
      <c r="I9" s="824"/>
      <c r="J9" s="824"/>
      <c r="K9" s="824"/>
      <c r="L9" s="824"/>
      <c r="M9" s="824"/>
      <c r="N9" s="824"/>
      <c r="O9" s="824"/>
      <c r="P9" s="824"/>
      <c r="Q9" s="824"/>
      <c r="R9" s="824"/>
    </row>
    <row r="10" spans="1:34" ht="14.25">
      <c r="A10" s="824"/>
      <c r="B10" s="824"/>
      <c r="C10" s="298" t="s">
        <v>275</v>
      </c>
      <c r="D10" s="288" t="s">
        <v>276</v>
      </c>
      <c r="E10" s="912">
        <v>44122</v>
      </c>
      <c r="F10" s="824"/>
      <c r="G10" s="291"/>
      <c r="H10" s="291"/>
      <c r="I10" s="290"/>
      <c r="J10" s="170"/>
      <c r="K10" s="170"/>
    </row>
    <row r="11" spans="1:34" ht="14.25">
      <c r="A11" s="911"/>
      <c r="B11" s="911"/>
      <c r="C11" s="298" t="s">
        <v>275</v>
      </c>
      <c r="D11" s="288" t="s">
        <v>277</v>
      </c>
      <c r="E11" s="913"/>
      <c r="F11" s="911"/>
      <c r="G11" s="287"/>
      <c r="H11" s="292"/>
      <c r="I11" s="293"/>
      <c r="J11" s="292"/>
      <c r="K11" s="292"/>
      <c r="L11" s="301"/>
      <c r="M11" s="301"/>
      <c r="N11" s="301"/>
      <c r="O11" s="301"/>
      <c r="P11" s="301"/>
      <c r="Q11" s="301"/>
      <c r="R11" s="301"/>
    </row>
    <row r="12" spans="1:34">
      <c r="A12" s="170"/>
      <c r="B12" s="170"/>
      <c r="C12" s="294"/>
      <c r="D12" s="295"/>
      <c r="E12" s="296"/>
      <c r="F12" s="297"/>
      <c r="G12" s="297"/>
      <c r="H12" s="170"/>
      <c r="I12" s="197"/>
      <c r="J12" s="170"/>
      <c r="K12" s="170"/>
    </row>
    <row r="14" spans="1:34" ht="18.75">
      <c r="A14" s="822">
        <f>Rekapitulace!B12</f>
        <v>0</v>
      </c>
      <c r="B14" s="822"/>
      <c r="C14" s="822"/>
      <c r="D14" s="822"/>
      <c r="E14" s="822"/>
      <c r="F14" s="822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2"/>
      <c r="R14" s="822"/>
    </row>
    <row r="15" spans="1:34">
      <c r="A15" s="891" t="s">
        <v>18</v>
      </c>
      <c r="B15" s="891"/>
      <c r="C15" s="891"/>
      <c r="D15" s="891"/>
      <c r="E15" s="891"/>
      <c r="F15" s="891"/>
      <c r="G15" s="891"/>
      <c r="H15" s="891"/>
      <c r="I15" s="891"/>
      <c r="J15" s="859" t="s">
        <v>15</v>
      </c>
      <c r="K15" s="856"/>
      <c r="L15" s="890"/>
      <c r="M15" s="892" t="s">
        <v>16</v>
      </c>
      <c r="N15" s="893"/>
      <c r="O15" s="894"/>
      <c r="P15" s="856" t="s">
        <v>17</v>
      </c>
      <c r="Q15" s="856"/>
      <c r="R15" s="856"/>
      <c r="S15" s="31"/>
    </row>
    <row r="16" spans="1:34" ht="13.5" thickBot="1">
      <c r="A16" s="25"/>
      <c r="B16" s="25"/>
      <c r="C16" s="25"/>
      <c r="D16" s="25"/>
      <c r="E16" s="25"/>
      <c r="F16" s="25"/>
      <c r="G16" s="25"/>
      <c r="H16" s="26"/>
      <c r="I16" s="26"/>
      <c r="J16" s="27"/>
      <c r="K16" s="27"/>
      <c r="L16" s="189"/>
      <c r="M16" s="190"/>
      <c r="N16" s="190"/>
      <c r="O16" s="191"/>
      <c r="P16" s="27"/>
      <c r="Q16" s="27"/>
      <c r="R16" s="27"/>
      <c r="S16" s="32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  <row r="17" spans="1:34" ht="15">
      <c r="A17" s="888" t="s">
        <v>183</v>
      </c>
      <c r="B17" s="889"/>
      <c r="C17" s="889"/>
      <c r="D17" s="889"/>
      <c r="E17" s="629"/>
      <c r="F17" s="629"/>
      <c r="G17" s="629"/>
      <c r="H17" s="634"/>
      <c r="I17" s="635">
        <f>SUM(I18:I27)</f>
        <v>29050.1158392</v>
      </c>
      <c r="J17" s="512"/>
      <c r="K17" s="622"/>
      <c r="L17" s="623">
        <f>SUM(L18:L28)</f>
        <v>0</v>
      </c>
      <c r="M17" s="476"/>
      <c r="N17" s="624"/>
      <c r="O17" s="625">
        <f>SUM(O18:O28)</f>
        <v>0</v>
      </c>
      <c r="P17" s="475"/>
      <c r="Q17" s="622"/>
      <c r="R17" s="623">
        <f>SUM(R18:R28)</f>
        <v>29050.1158392</v>
      </c>
      <c r="S17" s="434"/>
      <c r="T17" s="421"/>
    </row>
    <row r="18" spans="1:34">
      <c r="A18" s="574" t="str">
        <f>A32</f>
        <v xml:space="preserve">1) Přípojková skříň pojistková </v>
      </c>
      <c r="B18" s="575"/>
      <c r="C18" s="575"/>
      <c r="D18" s="575"/>
      <c r="E18" s="670"/>
      <c r="F18" s="670"/>
      <c r="G18" s="670"/>
      <c r="H18" s="671"/>
      <c r="I18" s="672">
        <f>G44</f>
        <v>7944.0808999999999</v>
      </c>
      <c r="J18" s="673"/>
      <c r="K18" s="674"/>
      <c r="L18" s="675">
        <f>J44</f>
        <v>0</v>
      </c>
      <c r="M18" s="676"/>
      <c r="N18" s="677"/>
      <c r="O18" s="678">
        <f>M44</f>
        <v>0</v>
      </c>
      <c r="P18" s="679"/>
      <c r="Q18" s="674"/>
      <c r="R18" s="675">
        <f>P44</f>
        <v>7944.0808999999999</v>
      </c>
      <c r="S18" s="434"/>
      <c r="T18" s="421"/>
    </row>
    <row r="19" spans="1:34">
      <c r="A19" s="574" t="str">
        <f>A46</f>
        <v>2) Kabely,vodiče, ostatní úložný materiál</v>
      </c>
      <c r="B19" s="575"/>
      <c r="C19" s="575"/>
      <c r="D19" s="575"/>
      <c r="E19" s="578"/>
      <c r="F19" s="577"/>
      <c r="G19" s="631"/>
      <c r="H19" s="631"/>
      <c r="I19" s="632">
        <f>G57</f>
        <v>7421.5527999999995</v>
      </c>
      <c r="J19" s="513"/>
      <c r="K19" s="643"/>
      <c r="L19" s="633">
        <f>J57</f>
        <v>0</v>
      </c>
      <c r="M19" s="478"/>
      <c r="N19" s="645"/>
      <c r="O19" s="630">
        <f>M57</f>
        <v>0</v>
      </c>
      <c r="P19" s="477"/>
      <c r="Q19" s="643"/>
      <c r="R19" s="633">
        <f>P57</f>
        <v>7421.5527999999995</v>
      </c>
      <c r="S19" s="421"/>
      <c r="T19" s="506">
        <f t="shared" ref="T19:T27" si="0">L19+O19+R19</f>
        <v>7421.5527999999995</v>
      </c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</row>
    <row r="20" spans="1:34" ht="14.25" customHeight="1">
      <c r="A20" s="574" t="str">
        <f>A60</f>
        <v>3) Ukončení vodičů v rozvaděčích</v>
      </c>
      <c r="B20" s="575"/>
      <c r="C20" s="575"/>
      <c r="D20" s="575"/>
      <c r="E20" s="576"/>
      <c r="F20" s="577"/>
      <c r="G20" s="631"/>
      <c r="H20" s="631"/>
      <c r="I20" s="632">
        <f>G65</f>
        <v>275</v>
      </c>
      <c r="J20" s="642"/>
      <c r="K20" s="643"/>
      <c r="L20" s="633">
        <f>J65</f>
        <v>0</v>
      </c>
      <c r="M20" s="644"/>
      <c r="N20" s="645"/>
      <c r="O20" s="630">
        <f>M65</f>
        <v>0</v>
      </c>
      <c r="P20" s="646"/>
      <c r="Q20" s="643"/>
      <c r="R20" s="633">
        <f>P65</f>
        <v>275</v>
      </c>
      <c r="S20" s="421"/>
      <c r="T20" s="506">
        <f t="shared" si="0"/>
        <v>275</v>
      </c>
      <c r="U20" s="2"/>
      <c r="V20" s="501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</row>
    <row r="21" spans="1:34" ht="15.75" customHeight="1">
      <c r="A21" s="574" t="str">
        <f>A67</f>
        <v>4) Zednické výpomoci ( drážky, průrazy, niky pro rozvaděče a krabice )</v>
      </c>
      <c r="B21" s="575"/>
      <c r="C21" s="575"/>
      <c r="D21" s="575"/>
      <c r="E21" s="576"/>
      <c r="F21" s="577"/>
      <c r="G21" s="631"/>
      <c r="H21" s="631"/>
      <c r="I21" s="632">
        <f>G74</f>
        <v>4252</v>
      </c>
      <c r="J21" s="642"/>
      <c r="K21" s="643"/>
      <c r="L21" s="633">
        <f>J74</f>
        <v>0</v>
      </c>
      <c r="M21" s="644"/>
      <c r="N21" s="645"/>
      <c r="O21" s="630">
        <f>M74</f>
        <v>0</v>
      </c>
      <c r="P21" s="646"/>
      <c r="Q21" s="643"/>
      <c r="R21" s="633">
        <f>P74</f>
        <v>4252</v>
      </c>
      <c r="S21" s="421"/>
      <c r="T21" s="506">
        <f t="shared" si="0"/>
        <v>4252</v>
      </c>
      <c r="U21" s="2"/>
      <c r="V21" s="501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</row>
    <row r="22" spans="1:34" s="10" customFormat="1" ht="15.75" customHeight="1">
      <c r="A22" s="574" t="s">
        <v>391</v>
      </c>
      <c r="B22" s="575"/>
      <c r="C22" s="680"/>
      <c r="D22" s="681"/>
      <c r="E22" s="578"/>
      <c r="F22" s="682"/>
      <c r="G22" s="631"/>
      <c r="H22" s="631"/>
      <c r="I22" s="632">
        <v>5000</v>
      </c>
      <c r="J22" s="642"/>
      <c r="K22" s="643"/>
      <c r="L22" s="633">
        <v>0</v>
      </c>
      <c r="M22" s="644"/>
      <c r="N22" s="645"/>
      <c r="O22" s="630">
        <v>0</v>
      </c>
      <c r="P22" s="646"/>
      <c r="Q22" s="643"/>
      <c r="R22" s="633">
        <f>SUM(I22-L22-O22)</f>
        <v>5000</v>
      </c>
      <c r="S22" s="421"/>
      <c r="T22" s="506">
        <f t="shared" si="0"/>
        <v>5000</v>
      </c>
      <c r="U22" s="2"/>
      <c r="V22" s="501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</row>
    <row r="23" spans="1:34" s="10" customFormat="1" ht="15.75" customHeight="1">
      <c r="A23" s="574" t="s">
        <v>393</v>
      </c>
      <c r="B23" s="575"/>
      <c r="C23" s="680"/>
      <c r="D23" s="681"/>
      <c r="E23" s="683"/>
      <c r="F23" s="631"/>
      <c r="G23" s="631"/>
      <c r="H23" s="631"/>
      <c r="I23" s="632">
        <v>620</v>
      </c>
      <c r="J23" s="642"/>
      <c r="K23" s="643"/>
      <c r="L23" s="633">
        <v>0</v>
      </c>
      <c r="M23" s="644"/>
      <c r="N23" s="645"/>
      <c r="O23" s="630">
        <v>0</v>
      </c>
      <c r="P23" s="646"/>
      <c r="Q23" s="643"/>
      <c r="R23" s="633">
        <f>SUM(I23-L23-O23)</f>
        <v>620</v>
      </c>
      <c r="S23" s="421"/>
      <c r="T23" s="506">
        <f t="shared" si="0"/>
        <v>620</v>
      </c>
      <c r="U23" s="2"/>
      <c r="V23" s="226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</row>
    <row r="24" spans="1:34" ht="12.75" customHeight="1">
      <c r="A24" s="684" t="s">
        <v>394</v>
      </c>
      <c r="B24" s="575"/>
      <c r="C24" s="685"/>
      <c r="D24" s="686"/>
      <c r="E24" s="683"/>
      <c r="F24" s="631"/>
      <c r="G24" s="631"/>
      <c r="H24" s="631"/>
      <c r="I24" s="632">
        <v>800</v>
      </c>
      <c r="J24" s="642"/>
      <c r="K24" s="643"/>
      <c r="L24" s="687">
        <v>0</v>
      </c>
      <c r="M24" s="644"/>
      <c r="N24" s="645"/>
      <c r="O24" s="688">
        <v>0</v>
      </c>
      <c r="P24" s="646"/>
      <c r="Q24" s="643"/>
      <c r="R24" s="633">
        <f t="shared" ref="R24:R27" si="1">SUM(I24-L24-O24)</f>
        <v>800</v>
      </c>
      <c r="S24" s="421"/>
      <c r="T24" s="506">
        <f t="shared" si="0"/>
        <v>800</v>
      </c>
      <c r="U24" s="2"/>
      <c r="V24" s="597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</row>
    <row r="25" spans="1:34" s="2" customFormat="1" ht="12.75" customHeight="1">
      <c r="A25" s="684" t="s">
        <v>395</v>
      </c>
      <c r="B25" s="575"/>
      <c r="C25" s="685"/>
      <c r="D25" s="689"/>
      <c r="E25" s="578" t="s">
        <v>371</v>
      </c>
      <c r="F25" s="682">
        <v>3</v>
      </c>
      <c r="G25" s="631">
        <v>310</v>
      </c>
      <c r="H25" s="631"/>
      <c r="I25" s="632">
        <f>F25*G25</f>
        <v>930</v>
      </c>
      <c r="J25" s="642"/>
      <c r="K25" s="643"/>
      <c r="L25" s="633">
        <v>0</v>
      </c>
      <c r="M25" s="644"/>
      <c r="N25" s="645"/>
      <c r="O25" s="630">
        <v>0</v>
      </c>
      <c r="P25" s="646"/>
      <c r="Q25" s="643"/>
      <c r="R25" s="633">
        <f t="shared" si="1"/>
        <v>930</v>
      </c>
      <c r="S25" s="421"/>
      <c r="T25" s="506">
        <f t="shared" si="0"/>
        <v>930</v>
      </c>
      <c r="V25" s="226"/>
    </row>
    <row r="26" spans="1:34" s="2" customFormat="1" ht="12.75" customHeight="1">
      <c r="A26" s="684" t="s">
        <v>396</v>
      </c>
      <c r="B26" s="575"/>
      <c r="C26" s="685"/>
      <c r="D26" s="690"/>
      <c r="E26" s="578" t="s">
        <v>371</v>
      </c>
      <c r="F26" s="682">
        <v>3</v>
      </c>
      <c r="G26" s="631">
        <v>450</v>
      </c>
      <c r="H26" s="631"/>
      <c r="I26" s="632">
        <f>F26*G26</f>
        <v>1350</v>
      </c>
      <c r="J26" s="642"/>
      <c r="K26" s="643"/>
      <c r="L26" s="687">
        <v>0</v>
      </c>
      <c r="M26" s="644"/>
      <c r="N26" s="645"/>
      <c r="O26" s="688">
        <v>0</v>
      </c>
      <c r="P26" s="646"/>
      <c r="Q26" s="643"/>
      <c r="R26" s="633">
        <f t="shared" si="1"/>
        <v>1350</v>
      </c>
      <c r="S26" s="421"/>
      <c r="T26" s="506">
        <f t="shared" si="0"/>
        <v>1350</v>
      </c>
      <c r="V26" s="597"/>
    </row>
    <row r="27" spans="1:34" s="2" customFormat="1" ht="12.75" customHeight="1">
      <c r="A27" s="684" t="s">
        <v>397</v>
      </c>
      <c r="B27" s="575"/>
      <c r="C27" s="691"/>
      <c r="D27" s="689"/>
      <c r="E27" s="683">
        <v>1.6E-2</v>
      </c>
      <c r="F27" s="631"/>
      <c r="G27" s="631"/>
      <c r="H27" s="631">
        <f>SUM(I18:I26)</f>
        <v>28592.633699999998</v>
      </c>
      <c r="I27" s="632">
        <f>E27*H27</f>
        <v>457.48213920000001</v>
      </c>
      <c r="J27" s="642"/>
      <c r="K27" s="643"/>
      <c r="L27" s="633">
        <v>0</v>
      </c>
      <c r="M27" s="644"/>
      <c r="N27" s="645"/>
      <c r="O27" s="630">
        <v>0</v>
      </c>
      <c r="P27" s="646"/>
      <c r="Q27" s="643"/>
      <c r="R27" s="633">
        <f t="shared" si="1"/>
        <v>457.48213920000001</v>
      </c>
      <c r="S27" s="421"/>
      <c r="T27" s="506">
        <f t="shared" si="0"/>
        <v>457.48213920000001</v>
      </c>
      <c r="V27" s="226"/>
    </row>
    <row r="28" spans="1:34" s="2" customFormat="1" ht="12.75" customHeight="1" thickBot="1">
      <c r="A28" s="692"/>
      <c r="B28" s="693"/>
      <c r="C28" s="694"/>
      <c r="D28" s="695"/>
      <c r="E28" s="696"/>
      <c r="F28" s="697"/>
      <c r="G28" s="698"/>
      <c r="H28" s="698"/>
      <c r="I28" s="699"/>
      <c r="J28" s="514"/>
      <c r="K28" s="656"/>
      <c r="L28" s="700"/>
      <c r="M28" s="644"/>
      <c r="N28" s="645"/>
      <c r="O28" s="688"/>
      <c r="P28" s="515"/>
      <c r="Q28" s="656"/>
      <c r="R28" s="701"/>
      <c r="S28" s="421"/>
      <c r="T28" s="506"/>
      <c r="V28" s="501"/>
    </row>
    <row r="29" spans="1:34" s="2" customFormat="1" ht="12.75" customHeight="1">
      <c r="A29" s="169"/>
      <c r="B29" s="311"/>
      <c r="C29" s="312"/>
      <c r="D29" s="313"/>
      <c r="E29" s="314"/>
      <c r="F29" s="169"/>
      <c r="G29" s="226"/>
      <c r="H29" s="315"/>
      <c r="I29" s="226"/>
      <c r="J29" s="327"/>
      <c r="K29" s="327"/>
      <c r="L29" s="226"/>
      <c r="M29" s="328"/>
      <c r="N29" s="328"/>
      <c r="O29" s="226"/>
      <c r="P29" s="327"/>
      <c r="Q29" s="327"/>
      <c r="R29" s="226"/>
      <c r="T29" s="17"/>
      <c r="V29" s="501"/>
    </row>
    <row r="30" spans="1:34" s="2" customFormat="1" ht="12.75" customHeight="1">
      <c r="A30" s="169"/>
      <c r="B30" s="311"/>
      <c r="C30" s="312"/>
      <c r="D30" s="313"/>
      <c r="E30" s="314"/>
      <c r="F30" s="169"/>
      <c r="G30" s="226"/>
      <c r="H30" s="315"/>
      <c r="I30" s="226"/>
      <c r="J30" s="327"/>
      <c r="K30" s="327"/>
      <c r="L30" s="226"/>
      <c r="M30" s="328"/>
      <c r="N30" s="328"/>
      <c r="O30" s="226"/>
      <c r="P30" s="327"/>
      <c r="Q30" s="327"/>
      <c r="R30" s="226"/>
      <c r="T30" s="17"/>
      <c r="V30" s="501"/>
    </row>
    <row r="31" spans="1:34" s="2" customFormat="1" ht="12.75" customHeight="1">
      <c r="A31" s="169"/>
      <c r="B31" s="311"/>
      <c r="C31" s="312"/>
      <c r="D31" s="313"/>
      <c r="E31" s="314"/>
      <c r="F31" s="169"/>
      <c r="G31" s="226"/>
      <c r="H31" s="315"/>
      <c r="I31" s="226"/>
      <c r="J31" s="327"/>
      <c r="K31" s="327"/>
      <c r="L31" s="226"/>
      <c r="M31" s="328"/>
      <c r="N31" s="328"/>
      <c r="O31" s="226"/>
      <c r="P31" s="327"/>
      <c r="Q31" s="327"/>
      <c r="R31" s="226"/>
      <c r="T31" s="17"/>
      <c r="V31" s="501"/>
    </row>
    <row r="32" spans="1:34" s="2" customFormat="1" ht="13.5" thickBot="1">
      <c r="A32" s="409" t="s">
        <v>392</v>
      </c>
      <c r="B32" s="413"/>
      <c r="C32" s="413"/>
      <c r="D32" s="481"/>
      <c r="E32" s="482"/>
      <c r="F32" s="389"/>
      <c r="G32" s="389"/>
      <c r="H32" s="389"/>
      <c r="I32" s="391"/>
      <c r="J32" s="434"/>
      <c r="K32" s="434"/>
      <c r="L32" s="437"/>
      <c r="M32" s="464"/>
      <c r="N32" s="464"/>
      <c r="O32" s="465"/>
      <c r="P32" s="434"/>
      <c r="Q32" s="434"/>
      <c r="R32" s="437"/>
      <c r="S32" s="346"/>
      <c r="T32" s="347"/>
      <c r="U32" s="1"/>
      <c r="V32" s="340"/>
    </row>
    <row r="33" spans="1:24" s="2" customFormat="1" ht="13.5" thickBot="1">
      <c r="A33" s="433" t="s">
        <v>177</v>
      </c>
      <c r="B33" s="402" t="s">
        <v>178</v>
      </c>
      <c r="C33" s="403"/>
      <c r="D33" s="403"/>
      <c r="E33" s="419" t="s">
        <v>171</v>
      </c>
      <c r="F33" s="383" t="s">
        <v>182</v>
      </c>
      <c r="G33" s="383" t="s">
        <v>173</v>
      </c>
      <c r="H33" s="383" t="s">
        <v>174</v>
      </c>
      <c r="I33" s="384" t="s">
        <v>175</v>
      </c>
      <c r="J33" s="164" t="s">
        <v>171</v>
      </c>
      <c r="K33" s="165" t="s">
        <v>173</v>
      </c>
      <c r="L33" s="166" t="s">
        <v>175</v>
      </c>
      <c r="M33" s="252" t="s">
        <v>171</v>
      </c>
      <c r="N33" s="165" t="s">
        <v>173</v>
      </c>
      <c r="O33" s="253" t="s">
        <v>175</v>
      </c>
      <c r="P33" s="250" t="s">
        <v>171</v>
      </c>
      <c r="Q33" s="165" t="s">
        <v>173</v>
      </c>
      <c r="R33" s="166" t="s">
        <v>175</v>
      </c>
      <c r="S33" s="346"/>
      <c r="T33" s="347"/>
      <c r="U33" s="1"/>
      <c r="V33" s="340"/>
    </row>
    <row r="34" spans="1:24" s="2" customFormat="1">
      <c r="A34" s="349"/>
      <c r="B34" s="422" t="s">
        <v>379</v>
      </c>
      <c r="C34" s="423"/>
      <c r="D34" s="424"/>
      <c r="E34" s="246">
        <v>1</v>
      </c>
      <c r="F34" s="247">
        <v>3703.32</v>
      </c>
      <c r="G34" s="247">
        <f t="shared" ref="G34:G38" si="2">E34*F34</f>
        <v>3703.32</v>
      </c>
      <c r="H34" s="247">
        <v>1860</v>
      </c>
      <c r="I34" s="248">
        <f t="shared" ref="I34:I38" si="3">E34*H34</f>
        <v>1860</v>
      </c>
      <c r="J34" s="46">
        <v>0</v>
      </c>
      <c r="K34" s="70">
        <f t="shared" ref="K34" si="4">SUM(F34*J34)</f>
        <v>0</v>
      </c>
      <c r="L34" s="249">
        <f t="shared" ref="L34" si="5">SUM(H34*J34)</f>
        <v>0</v>
      </c>
      <c r="M34" s="167">
        <v>0</v>
      </c>
      <c r="N34" s="192">
        <f t="shared" ref="N34" si="6">SUM(F34*M34)</f>
        <v>0</v>
      </c>
      <c r="O34" s="168">
        <f t="shared" ref="O34" si="7">SUM(H34*M34)</f>
        <v>0</v>
      </c>
      <c r="P34" s="137">
        <f t="shared" ref="P34:P39" si="8">SUM(E34-J34-M34)</f>
        <v>1</v>
      </c>
      <c r="Q34" s="70">
        <f t="shared" ref="Q34:Q39" si="9">SUM(F34*P34)</f>
        <v>3703.32</v>
      </c>
      <c r="R34" s="70">
        <f t="shared" ref="R34:R39" si="10">SUM(H34*P34)</f>
        <v>1860</v>
      </c>
      <c r="S34" s="346"/>
      <c r="T34" s="347">
        <f t="shared" ref="T34:T39" si="11">SUM(J34+M34)</f>
        <v>0</v>
      </c>
      <c r="U34" s="1"/>
      <c r="V34" s="340"/>
    </row>
    <row r="35" spans="1:24" s="2" customFormat="1">
      <c r="A35" s="349"/>
      <c r="B35" s="422" t="s">
        <v>380</v>
      </c>
      <c r="C35" s="423"/>
      <c r="D35" s="424"/>
      <c r="E35" s="246">
        <v>3</v>
      </c>
      <c r="F35" s="247">
        <v>203.25</v>
      </c>
      <c r="G35" s="247">
        <f t="shared" si="2"/>
        <v>609.75</v>
      </c>
      <c r="H35" s="247">
        <v>45</v>
      </c>
      <c r="I35" s="248">
        <f t="shared" si="3"/>
        <v>135</v>
      </c>
      <c r="J35" s="46">
        <v>0</v>
      </c>
      <c r="K35" s="70">
        <f t="shared" ref="K35:K36" si="12">SUM(F35*J35)</f>
        <v>0</v>
      </c>
      <c r="L35" s="249">
        <f t="shared" ref="L35:L36" si="13">SUM(H35*J35)</f>
        <v>0</v>
      </c>
      <c r="M35" s="167">
        <v>0</v>
      </c>
      <c r="N35" s="192">
        <f t="shared" ref="N35:N36" si="14">SUM(F35*M35)</f>
        <v>0</v>
      </c>
      <c r="O35" s="168">
        <f t="shared" ref="O35:O36" si="15">SUM(H35*M35)</f>
        <v>0</v>
      </c>
      <c r="P35" s="137">
        <f t="shared" si="8"/>
        <v>3</v>
      </c>
      <c r="Q35" s="70">
        <f t="shared" si="9"/>
        <v>609.75</v>
      </c>
      <c r="R35" s="70">
        <f t="shared" si="10"/>
        <v>135</v>
      </c>
      <c r="S35" s="346"/>
      <c r="T35" s="347">
        <f t="shared" si="11"/>
        <v>0</v>
      </c>
      <c r="U35" s="1"/>
      <c r="V35" s="340"/>
    </row>
    <row r="36" spans="1:24" s="2" customFormat="1" ht="12.75" customHeight="1">
      <c r="A36" s="349"/>
      <c r="B36" s="422" t="s">
        <v>382</v>
      </c>
      <c r="C36" s="423"/>
      <c r="D36" s="424"/>
      <c r="E36" s="246">
        <v>6</v>
      </c>
      <c r="F36" s="247">
        <v>93.66</v>
      </c>
      <c r="G36" s="247">
        <f t="shared" si="2"/>
        <v>561.96</v>
      </c>
      <c r="H36" s="247">
        <v>80</v>
      </c>
      <c r="I36" s="248">
        <f t="shared" si="3"/>
        <v>480</v>
      </c>
      <c r="J36" s="46">
        <v>0</v>
      </c>
      <c r="K36" s="70">
        <f t="shared" si="12"/>
        <v>0</v>
      </c>
      <c r="L36" s="249">
        <f t="shared" si="13"/>
        <v>0</v>
      </c>
      <c r="M36" s="167">
        <v>0</v>
      </c>
      <c r="N36" s="192">
        <f t="shared" si="14"/>
        <v>0</v>
      </c>
      <c r="O36" s="168">
        <f t="shared" si="15"/>
        <v>0</v>
      </c>
      <c r="P36" s="619">
        <f t="shared" si="8"/>
        <v>6</v>
      </c>
      <c r="Q36" s="70">
        <f t="shared" si="9"/>
        <v>561.96</v>
      </c>
      <c r="R36" s="70">
        <f t="shared" si="10"/>
        <v>480</v>
      </c>
      <c r="S36" s="346"/>
      <c r="T36" s="347">
        <f t="shared" si="11"/>
        <v>0</v>
      </c>
      <c r="U36" s="1"/>
      <c r="V36" s="340"/>
    </row>
    <row r="37" spans="1:24" s="2" customFormat="1">
      <c r="A37" s="349"/>
      <c r="B37" s="422" t="s">
        <v>385</v>
      </c>
      <c r="C37" s="423"/>
      <c r="D37" s="424"/>
      <c r="E37" s="246">
        <v>2</v>
      </c>
      <c r="F37" s="247">
        <v>130</v>
      </c>
      <c r="G37" s="247">
        <f t="shared" si="2"/>
        <v>260</v>
      </c>
      <c r="H37" s="247">
        <v>90</v>
      </c>
      <c r="I37" s="248">
        <f t="shared" si="3"/>
        <v>180</v>
      </c>
      <c r="J37" s="46">
        <v>0</v>
      </c>
      <c r="K37" s="326">
        <f t="shared" ref="K37:K39" si="16">SUM(F37*J37)</f>
        <v>0</v>
      </c>
      <c r="L37" s="249">
        <f t="shared" ref="L37:L39" si="17">SUM(H37*J37)</f>
        <v>0</v>
      </c>
      <c r="M37" s="167">
        <v>0</v>
      </c>
      <c r="N37" s="192">
        <f t="shared" ref="N37:N39" si="18">SUM(F37*M37)</f>
        <v>0</v>
      </c>
      <c r="O37" s="168">
        <f t="shared" ref="O37:O39" si="19">SUM(H37*M37)</f>
        <v>0</v>
      </c>
      <c r="P37" s="619">
        <f t="shared" si="8"/>
        <v>2</v>
      </c>
      <c r="Q37" s="70">
        <f t="shared" si="9"/>
        <v>260</v>
      </c>
      <c r="R37" s="70">
        <f t="shared" si="10"/>
        <v>180</v>
      </c>
      <c r="S37" s="346"/>
      <c r="T37" s="347">
        <f t="shared" si="11"/>
        <v>0</v>
      </c>
      <c r="U37" s="1"/>
      <c r="V37" s="340"/>
    </row>
    <row r="38" spans="1:24" s="2" customFormat="1">
      <c r="A38" s="349"/>
      <c r="B38" s="422"/>
      <c r="C38" s="423"/>
      <c r="D38" s="424"/>
      <c r="E38" s="246">
        <v>0</v>
      </c>
      <c r="F38" s="247">
        <v>0</v>
      </c>
      <c r="G38" s="247">
        <f t="shared" si="2"/>
        <v>0</v>
      </c>
      <c r="H38" s="247">
        <v>0</v>
      </c>
      <c r="I38" s="248">
        <f t="shared" si="3"/>
        <v>0</v>
      </c>
      <c r="J38" s="46">
        <v>0</v>
      </c>
      <c r="K38" s="70">
        <f t="shared" si="16"/>
        <v>0</v>
      </c>
      <c r="L38" s="249">
        <f t="shared" si="17"/>
        <v>0</v>
      </c>
      <c r="M38" s="167">
        <v>0</v>
      </c>
      <c r="N38" s="192">
        <f t="shared" si="18"/>
        <v>0</v>
      </c>
      <c r="O38" s="168">
        <f t="shared" si="19"/>
        <v>0</v>
      </c>
      <c r="P38" s="137">
        <f t="shared" si="8"/>
        <v>0</v>
      </c>
      <c r="Q38" s="70">
        <f t="shared" si="9"/>
        <v>0</v>
      </c>
      <c r="R38" s="70">
        <f t="shared" si="10"/>
        <v>0</v>
      </c>
      <c r="S38" s="346"/>
      <c r="T38" s="347">
        <f t="shared" si="11"/>
        <v>0</v>
      </c>
      <c r="U38" s="1"/>
      <c r="V38" s="340"/>
    </row>
    <row r="39" spans="1:24" s="2" customFormat="1" ht="13.5" thickBot="1">
      <c r="A39" s="349"/>
      <c r="B39" s="880"/>
      <c r="C39" s="881"/>
      <c r="D39" s="882"/>
      <c r="E39" s="246">
        <v>0</v>
      </c>
      <c r="F39" s="247">
        <v>0</v>
      </c>
      <c r="G39" s="247">
        <f>E39*F39</f>
        <v>0</v>
      </c>
      <c r="H39" s="247">
        <v>0</v>
      </c>
      <c r="I39" s="248">
        <f>E39*H39</f>
        <v>0</v>
      </c>
      <c r="J39" s="46">
        <v>0</v>
      </c>
      <c r="K39" s="70">
        <f t="shared" si="16"/>
        <v>0</v>
      </c>
      <c r="L39" s="249">
        <f t="shared" si="17"/>
        <v>0</v>
      </c>
      <c r="M39" s="167">
        <v>0</v>
      </c>
      <c r="N39" s="192">
        <f t="shared" si="18"/>
        <v>0</v>
      </c>
      <c r="O39" s="168">
        <f t="shared" si="19"/>
        <v>0</v>
      </c>
      <c r="P39" s="137">
        <f t="shared" si="8"/>
        <v>0</v>
      </c>
      <c r="Q39" s="70">
        <f t="shared" si="9"/>
        <v>0</v>
      </c>
      <c r="R39" s="70">
        <f t="shared" si="10"/>
        <v>0</v>
      </c>
      <c r="S39" s="346"/>
      <c r="T39" s="347">
        <f t="shared" si="11"/>
        <v>0</v>
      </c>
      <c r="U39" s="1"/>
      <c r="V39" s="218"/>
    </row>
    <row r="40" spans="1:24" s="2" customFormat="1" ht="13.5">
      <c r="A40" s="350"/>
      <c r="B40" s="350" t="s">
        <v>180</v>
      </c>
      <c r="C40" s="351"/>
      <c r="D40" s="351"/>
      <c r="E40" s="352"/>
      <c r="F40" s="377"/>
      <c r="G40" s="378">
        <f>SUM(G34:G39)</f>
        <v>5135.03</v>
      </c>
      <c r="H40" s="377"/>
      <c r="I40" s="379">
        <f>SUM(I34:I39)</f>
        <v>2655</v>
      </c>
      <c r="J40" s="46"/>
      <c r="K40" s="326">
        <f>SUM(K34:K39)</f>
        <v>0</v>
      </c>
      <c r="L40" s="249">
        <f>SUM(L34:L39)</f>
        <v>0</v>
      </c>
      <c r="M40" s="167"/>
      <c r="N40" s="192">
        <f>SUM(N34:N39)</f>
        <v>0</v>
      </c>
      <c r="O40" s="168">
        <f>SUM(O34:O39)</f>
        <v>0</v>
      </c>
      <c r="P40" s="137"/>
      <c r="Q40" s="326">
        <f>SUM(Q34:Q39)</f>
        <v>5135.03</v>
      </c>
      <c r="R40" s="326">
        <f>SUM(R34:R39)</f>
        <v>2655</v>
      </c>
      <c r="S40" s="346"/>
      <c r="T40" s="347"/>
      <c r="U40" s="1"/>
      <c r="V40" s="218"/>
    </row>
    <row r="41" spans="1:24" s="2" customFormat="1" ht="13.5">
      <c r="A41" s="356"/>
      <c r="B41" s="356" t="s">
        <v>73</v>
      </c>
      <c r="C41" s="357"/>
      <c r="D41" s="357"/>
      <c r="E41" s="358">
        <v>0.03</v>
      </c>
      <c r="F41" s="359"/>
      <c r="G41" s="278">
        <f>SUM(G40)*E41</f>
        <v>154.05089999999998</v>
      </c>
      <c r="H41" s="359"/>
      <c r="I41" s="360">
        <v>0</v>
      </c>
      <c r="J41" s="46"/>
      <c r="K41" s="70">
        <f>SUM(K40*E41)</f>
        <v>0</v>
      </c>
      <c r="L41" s="249">
        <v>0</v>
      </c>
      <c r="M41" s="167">
        <v>0</v>
      </c>
      <c r="N41" s="192">
        <f>SUM(N40*E41)</f>
        <v>0</v>
      </c>
      <c r="O41" s="168">
        <v>0</v>
      </c>
      <c r="P41" s="137"/>
      <c r="Q41" s="70">
        <f>SUM(Q40*E41)</f>
        <v>154.05089999999998</v>
      </c>
      <c r="R41" s="70">
        <f>SUM(I41-L41-O41)</f>
        <v>0</v>
      </c>
      <c r="S41" s="346"/>
      <c r="T41" s="347"/>
      <c r="U41" s="1"/>
      <c r="V41" s="218"/>
    </row>
    <row r="42" spans="1:24" s="2" customFormat="1" ht="13.5">
      <c r="A42" s="356"/>
      <c r="B42" s="356" t="s">
        <v>104</v>
      </c>
      <c r="C42" s="357"/>
      <c r="D42" s="357"/>
      <c r="E42" s="358">
        <v>0</v>
      </c>
      <c r="F42" s="359"/>
      <c r="G42" s="278">
        <f>SUM(G34:G39)*E42</f>
        <v>0</v>
      </c>
      <c r="H42" s="359"/>
      <c r="I42" s="360">
        <v>0</v>
      </c>
      <c r="J42" s="46"/>
      <c r="K42" s="70">
        <f>SUM(K34:K39)*E42</f>
        <v>0</v>
      </c>
      <c r="L42" s="249"/>
      <c r="M42" s="167"/>
      <c r="N42" s="192">
        <f>SUM(N34:N39)*E42</f>
        <v>0</v>
      </c>
      <c r="O42" s="168"/>
      <c r="P42" s="137"/>
      <c r="Q42" s="70">
        <f>SUM(Q34:Q39)*E42</f>
        <v>0</v>
      </c>
      <c r="R42" s="70"/>
      <c r="S42" s="346"/>
      <c r="T42" s="347"/>
      <c r="U42" s="1"/>
      <c r="V42" s="218"/>
    </row>
    <row r="43" spans="1:24" s="2" customFormat="1" ht="14.25" thickBot="1">
      <c r="A43" s="363"/>
      <c r="B43" s="364" t="s">
        <v>176</v>
      </c>
      <c r="C43" s="365"/>
      <c r="D43" s="365" t="s">
        <v>78</v>
      </c>
      <c r="E43" s="366"/>
      <c r="F43" s="367"/>
      <c r="G43" s="368">
        <f>SUM(G40:G42)</f>
        <v>5289.0808999999999</v>
      </c>
      <c r="H43" s="369"/>
      <c r="I43" s="381">
        <f>SUM(I40:I42)</f>
        <v>2655</v>
      </c>
      <c r="J43" s="46"/>
      <c r="K43" s="326">
        <f t="shared" ref="K43:L43" si="20">SUM(K40:K42)</f>
        <v>0</v>
      </c>
      <c r="L43" s="249">
        <f t="shared" si="20"/>
        <v>0</v>
      </c>
      <c r="M43" s="167"/>
      <c r="N43" s="192">
        <f t="shared" ref="N43:O43" si="21">SUM(N40:N42)</f>
        <v>0</v>
      </c>
      <c r="O43" s="168">
        <f t="shared" si="21"/>
        <v>0</v>
      </c>
      <c r="P43" s="137"/>
      <c r="Q43" s="326">
        <f>SUM(Q40:Q42)</f>
        <v>5289.0808999999999</v>
      </c>
      <c r="R43" s="326">
        <f>SUM(R40:R42)</f>
        <v>2655</v>
      </c>
      <c r="S43" s="346"/>
      <c r="T43" s="347"/>
      <c r="U43" s="1"/>
      <c r="V43" s="218"/>
    </row>
    <row r="44" spans="1:24" s="2" customFormat="1" ht="14.25" thickBot="1">
      <c r="A44" s="371" t="str">
        <f>A32</f>
        <v xml:space="preserve">1) Přípojková skříň pojistková </v>
      </c>
      <c r="B44" s="372"/>
      <c r="C44" s="373"/>
      <c r="D44" s="374" t="s">
        <v>78</v>
      </c>
      <c r="E44" s="375"/>
      <c r="F44" s="367"/>
      <c r="G44" s="878">
        <f>G43+I43</f>
        <v>7944.0808999999999</v>
      </c>
      <c r="H44" s="865"/>
      <c r="I44" s="879"/>
      <c r="J44" s="878">
        <f t="shared" ref="J44" si="22">SUM(K43:L43)</f>
        <v>0</v>
      </c>
      <c r="K44" s="865"/>
      <c r="L44" s="865"/>
      <c r="M44" s="895">
        <f t="shared" ref="M44" si="23">SUM(N43:O43)</f>
        <v>0</v>
      </c>
      <c r="N44" s="867"/>
      <c r="O44" s="896"/>
      <c r="P44" s="869">
        <f>SUM(Q43:R43)</f>
        <v>7944.0808999999999</v>
      </c>
      <c r="Q44" s="865"/>
      <c r="R44" s="879"/>
      <c r="S44" s="346"/>
      <c r="T44" s="347"/>
      <c r="U44" s="1"/>
      <c r="V44" s="218"/>
    </row>
    <row r="45" spans="1:24" s="2" customFormat="1">
      <c r="A45" s="169"/>
      <c r="B45" s="311"/>
      <c r="C45" s="312"/>
      <c r="D45" s="313"/>
      <c r="E45" s="314"/>
      <c r="F45" s="169"/>
      <c r="G45" s="226"/>
      <c r="H45" s="315"/>
      <c r="I45" s="226"/>
      <c r="J45" s="327"/>
      <c r="K45" s="327"/>
      <c r="L45" s="226"/>
      <c r="M45" s="328"/>
      <c r="N45" s="328"/>
      <c r="O45" s="226"/>
      <c r="P45" s="327"/>
      <c r="Q45" s="327"/>
      <c r="R45" s="226"/>
      <c r="T45" s="17"/>
      <c r="V45" s="501"/>
    </row>
    <row r="46" spans="1:24" s="2" customFormat="1" ht="13.5" thickBot="1">
      <c r="A46" s="409" t="s">
        <v>388</v>
      </c>
      <c r="B46" s="413"/>
      <c r="C46" s="413"/>
      <c r="D46" s="481"/>
      <c r="E46" s="482"/>
      <c r="F46" s="389"/>
      <c r="G46" s="389"/>
      <c r="H46" s="389"/>
      <c r="I46" s="391"/>
      <c r="J46" s="434"/>
      <c r="K46" s="434"/>
      <c r="L46" s="437"/>
      <c r="M46" s="464"/>
      <c r="N46" s="464"/>
      <c r="O46" s="465"/>
      <c r="P46" s="434"/>
      <c r="Q46" s="434"/>
      <c r="R46" s="437"/>
      <c r="S46" s="346"/>
      <c r="T46" s="347"/>
      <c r="U46" s="1"/>
      <c r="V46" s="340"/>
      <c r="W46" s="1"/>
      <c r="X46" s="1"/>
    </row>
    <row r="47" spans="1:24" s="2" customFormat="1" ht="13.5" thickBot="1">
      <c r="A47" s="433" t="s">
        <v>177</v>
      </c>
      <c r="B47" s="402" t="s">
        <v>178</v>
      </c>
      <c r="C47" s="403"/>
      <c r="D47" s="403"/>
      <c r="E47" s="419" t="s">
        <v>171</v>
      </c>
      <c r="F47" s="383" t="s">
        <v>182</v>
      </c>
      <c r="G47" s="383" t="s">
        <v>173</v>
      </c>
      <c r="H47" s="383" t="s">
        <v>174</v>
      </c>
      <c r="I47" s="384" t="s">
        <v>175</v>
      </c>
      <c r="J47" s="164" t="s">
        <v>171</v>
      </c>
      <c r="K47" s="165" t="s">
        <v>173</v>
      </c>
      <c r="L47" s="166" t="s">
        <v>175</v>
      </c>
      <c r="M47" s="252" t="s">
        <v>171</v>
      </c>
      <c r="N47" s="165" t="s">
        <v>173</v>
      </c>
      <c r="O47" s="253" t="s">
        <v>175</v>
      </c>
      <c r="P47" s="250" t="s">
        <v>171</v>
      </c>
      <c r="Q47" s="165" t="s">
        <v>173</v>
      </c>
      <c r="R47" s="166" t="s">
        <v>175</v>
      </c>
      <c r="S47" s="346"/>
      <c r="T47" s="347"/>
      <c r="U47" s="1"/>
      <c r="V47" s="340"/>
      <c r="W47" s="1"/>
      <c r="X47" s="1"/>
    </row>
    <row r="48" spans="1:24" s="2" customFormat="1">
      <c r="A48" s="349"/>
      <c r="B48" s="422" t="s">
        <v>381</v>
      </c>
      <c r="C48" s="423"/>
      <c r="D48" s="424"/>
      <c r="E48" s="246">
        <v>5</v>
      </c>
      <c r="F48" s="247">
        <v>136.35</v>
      </c>
      <c r="G48" s="247">
        <f t="shared" ref="G48:G51" si="24">E48*F48</f>
        <v>681.75</v>
      </c>
      <c r="H48" s="247">
        <v>120</v>
      </c>
      <c r="I48" s="248">
        <f t="shared" ref="I48:I51" si="25">E48*H48</f>
        <v>600</v>
      </c>
      <c r="J48" s="46">
        <v>0</v>
      </c>
      <c r="K48" s="70">
        <f t="shared" ref="K48" si="26">SUM(F48*J48)</f>
        <v>0</v>
      </c>
      <c r="L48" s="249">
        <f t="shared" ref="L48" si="27">SUM(H48*J48)</f>
        <v>0</v>
      </c>
      <c r="M48" s="167">
        <v>0</v>
      </c>
      <c r="N48" s="192">
        <f t="shared" ref="N48" si="28">SUM(F48*M48)</f>
        <v>0</v>
      </c>
      <c r="O48" s="168">
        <f t="shared" ref="O48" si="29">SUM(H48*M48)</f>
        <v>0</v>
      </c>
      <c r="P48" s="137">
        <f t="shared" ref="P48:P52" si="30">SUM(E48-J48-M48)</f>
        <v>5</v>
      </c>
      <c r="Q48" s="70">
        <f t="shared" ref="Q48:Q52" si="31">SUM(F48*P48)</f>
        <v>681.75</v>
      </c>
      <c r="R48" s="70">
        <f t="shared" ref="R48:R52" si="32">SUM(H48*P48)</f>
        <v>600</v>
      </c>
      <c r="S48" s="346"/>
      <c r="T48" s="347">
        <f t="shared" ref="T48:T52" si="33">SUM(J48+M48)</f>
        <v>0</v>
      </c>
      <c r="U48" s="1"/>
      <c r="V48" s="340"/>
      <c r="W48" s="1"/>
      <c r="X48" s="1"/>
    </row>
    <row r="49" spans="1:25" s="2" customFormat="1">
      <c r="A49" s="349"/>
      <c r="B49" s="422" t="s">
        <v>383</v>
      </c>
      <c r="C49" s="423"/>
      <c r="D49" s="424"/>
      <c r="E49" s="246">
        <v>5</v>
      </c>
      <c r="F49" s="247">
        <v>34.090000000000003</v>
      </c>
      <c r="G49" s="247">
        <f t="shared" si="24"/>
        <v>170.45000000000002</v>
      </c>
      <c r="H49" s="247">
        <v>65</v>
      </c>
      <c r="I49" s="248">
        <f t="shared" si="25"/>
        <v>325</v>
      </c>
      <c r="J49" s="46">
        <v>0</v>
      </c>
      <c r="K49" s="70">
        <f t="shared" ref="K49:K52" si="34">SUM(F49*J49)</f>
        <v>0</v>
      </c>
      <c r="L49" s="249">
        <f t="shared" ref="L49:L52" si="35">SUM(H49*J49)</f>
        <v>0</v>
      </c>
      <c r="M49" s="167">
        <v>0</v>
      </c>
      <c r="N49" s="192">
        <f t="shared" ref="N49:N52" si="36">SUM(F49*M49)</f>
        <v>0</v>
      </c>
      <c r="O49" s="168">
        <f t="shared" ref="O49:O52" si="37">SUM(H49*M49)</f>
        <v>0</v>
      </c>
      <c r="P49" s="619">
        <f t="shared" si="30"/>
        <v>5</v>
      </c>
      <c r="Q49" s="70">
        <f t="shared" si="31"/>
        <v>170.45000000000002</v>
      </c>
      <c r="R49" s="70">
        <f t="shared" si="32"/>
        <v>325</v>
      </c>
      <c r="S49" s="346"/>
      <c r="T49" s="347">
        <f t="shared" si="33"/>
        <v>0</v>
      </c>
      <c r="U49" s="1"/>
      <c r="V49" s="340"/>
      <c r="W49" s="1"/>
      <c r="X49" s="1"/>
    </row>
    <row r="50" spans="1:25" s="2" customFormat="1">
      <c r="A50" s="349"/>
      <c r="B50" s="422" t="s">
        <v>384</v>
      </c>
      <c r="C50" s="423"/>
      <c r="D50" s="424"/>
      <c r="E50" s="246">
        <v>2</v>
      </c>
      <c r="F50" s="247">
        <v>7.73</v>
      </c>
      <c r="G50" s="247">
        <f t="shared" si="24"/>
        <v>15.46</v>
      </c>
      <c r="H50" s="247">
        <v>65</v>
      </c>
      <c r="I50" s="248">
        <f t="shared" si="25"/>
        <v>130</v>
      </c>
      <c r="J50" s="46">
        <v>0</v>
      </c>
      <c r="K50" s="70">
        <f t="shared" si="34"/>
        <v>0</v>
      </c>
      <c r="L50" s="249">
        <f t="shared" si="35"/>
        <v>0</v>
      </c>
      <c r="M50" s="167">
        <v>0</v>
      </c>
      <c r="N50" s="192">
        <f t="shared" si="36"/>
        <v>0</v>
      </c>
      <c r="O50" s="168">
        <f t="shared" si="37"/>
        <v>0</v>
      </c>
      <c r="P50" s="137">
        <f t="shared" si="30"/>
        <v>2</v>
      </c>
      <c r="Q50" s="70">
        <f t="shared" si="31"/>
        <v>15.46</v>
      </c>
      <c r="R50" s="70">
        <f t="shared" si="32"/>
        <v>130</v>
      </c>
      <c r="S50" s="346"/>
      <c r="T50" s="347">
        <f t="shared" si="33"/>
        <v>0</v>
      </c>
      <c r="U50" s="1"/>
      <c r="V50" s="340"/>
      <c r="W50" s="1"/>
      <c r="X50" s="1"/>
    </row>
    <row r="51" spans="1:25" s="2" customFormat="1">
      <c r="A51" s="349"/>
      <c r="B51" s="422" t="s">
        <v>399</v>
      </c>
      <c r="C51" s="423"/>
      <c r="D51" s="424"/>
      <c r="E51" s="246">
        <v>1</v>
      </c>
      <c r="F51" s="247">
        <v>2731</v>
      </c>
      <c r="G51" s="247">
        <f t="shared" si="24"/>
        <v>2731</v>
      </c>
      <c r="H51" s="247">
        <v>2480</v>
      </c>
      <c r="I51" s="248">
        <f t="shared" si="25"/>
        <v>2480</v>
      </c>
      <c r="J51" s="46">
        <v>0</v>
      </c>
      <c r="K51" s="326">
        <f t="shared" si="34"/>
        <v>0</v>
      </c>
      <c r="L51" s="249">
        <f t="shared" si="35"/>
        <v>0</v>
      </c>
      <c r="M51" s="167">
        <v>0</v>
      </c>
      <c r="N51" s="192">
        <f t="shared" si="36"/>
        <v>0</v>
      </c>
      <c r="O51" s="168">
        <f t="shared" si="37"/>
        <v>0</v>
      </c>
      <c r="P51" s="619">
        <f t="shared" si="30"/>
        <v>1</v>
      </c>
      <c r="Q51" s="70">
        <f t="shared" si="31"/>
        <v>2731</v>
      </c>
      <c r="R51" s="70">
        <f t="shared" si="32"/>
        <v>2480</v>
      </c>
      <c r="S51" s="346"/>
      <c r="T51" s="347">
        <f t="shared" si="33"/>
        <v>0</v>
      </c>
      <c r="U51" s="1"/>
      <c r="V51" s="340"/>
      <c r="W51" s="1"/>
      <c r="X51" s="1"/>
    </row>
    <row r="52" spans="1:25" s="2" customFormat="1" ht="13.5" thickBot="1">
      <c r="A52" s="349"/>
      <c r="B52" s="880"/>
      <c r="C52" s="881"/>
      <c r="D52" s="882"/>
      <c r="E52" s="246">
        <v>0</v>
      </c>
      <c r="F52" s="247">
        <v>0</v>
      </c>
      <c r="G52" s="247">
        <f>E52*F52</f>
        <v>0</v>
      </c>
      <c r="H52" s="247">
        <v>0</v>
      </c>
      <c r="I52" s="248">
        <f>E52*H52</f>
        <v>0</v>
      </c>
      <c r="J52" s="46">
        <v>0</v>
      </c>
      <c r="K52" s="70">
        <f t="shared" si="34"/>
        <v>0</v>
      </c>
      <c r="L52" s="249">
        <f t="shared" si="35"/>
        <v>0</v>
      </c>
      <c r="M52" s="167">
        <v>0</v>
      </c>
      <c r="N52" s="192">
        <f t="shared" si="36"/>
        <v>0</v>
      </c>
      <c r="O52" s="168">
        <f t="shared" si="37"/>
        <v>0</v>
      </c>
      <c r="P52" s="137">
        <f t="shared" si="30"/>
        <v>0</v>
      </c>
      <c r="Q52" s="70">
        <f t="shared" si="31"/>
        <v>0</v>
      </c>
      <c r="R52" s="70">
        <f t="shared" si="32"/>
        <v>0</v>
      </c>
      <c r="S52" s="346"/>
      <c r="T52" s="347">
        <f t="shared" si="33"/>
        <v>0</v>
      </c>
      <c r="U52" s="1"/>
      <c r="V52" s="218"/>
      <c r="W52" s="1"/>
      <c r="X52" s="1"/>
    </row>
    <row r="53" spans="1:25" s="2" customFormat="1" ht="13.5">
      <c r="A53" s="350"/>
      <c r="B53" s="350" t="s">
        <v>180</v>
      </c>
      <c r="C53" s="351"/>
      <c r="D53" s="351"/>
      <c r="E53" s="352"/>
      <c r="F53" s="377"/>
      <c r="G53" s="378">
        <f>SUM(G48:G52)</f>
        <v>3598.66</v>
      </c>
      <c r="H53" s="377"/>
      <c r="I53" s="379">
        <f>SUM(I48:I52)</f>
        <v>3535</v>
      </c>
      <c r="J53" s="46"/>
      <c r="K53" s="326">
        <f>SUM(K48:K52)</f>
        <v>0</v>
      </c>
      <c r="L53" s="249">
        <f>SUM(L48:L52)</f>
        <v>0</v>
      </c>
      <c r="M53" s="167"/>
      <c r="N53" s="192">
        <f>SUM(N48:N52)</f>
        <v>0</v>
      </c>
      <c r="O53" s="168">
        <f>SUM(O48:O52)</f>
        <v>0</v>
      </c>
      <c r="P53" s="137"/>
      <c r="Q53" s="326">
        <f>SUM(Q48:Q52)</f>
        <v>3598.66</v>
      </c>
      <c r="R53" s="326">
        <f>SUM(R48:R52)</f>
        <v>3535</v>
      </c>
      <c r="S53" s="346"/>
      <c r="T53" s="347"/>
      <c r="U53" s="1"/>
      <c r="V53" s="218"/>
      <c r="W53" s="1"/>
      <c r="X53" s="1"/>
    </row>
    <row r="54" spans="1:25" s="2" customFormat="1" ht="13.5">
      <c r="A54" s="356"/>
      <c r="B54" s="356" t="s">
        <v>73</v>
      </c>
      <c r="C54" s="357"/>
      <c r="D54" s="357"/>
      <c r="E54" s="358">
        <v>0.03</v>
      </c>
      <c r="F54" s="359"/>
      <c r="G54" s="278">
        <f>SUM(G53)*E54</f>
        <v>107.95979999999999</v>
      </c>
      <c r="H54" s="359"/>
      <c r="I54" s="360">
        <v>0</v>
      </c>
      <c r="J54" s="46"/>
      <c r="K54" s="70">
        <f>SUM(K53*E54)</f>
        <v>0</v>
      </c>
      <c r="L54" s="249">
        <v>0</v>
      </c>
      <c r="M54" s="167">
        <v>0</v>
      </c>
      <c r="N54" s="192">
        <f>SUM(N53*E54)</f>
        <v>0</v>
      </c>
      <c r="O54" s="168">
        <v>0</v>
      </c>
      <c r="P54" s="137"/>
      <c r="Q54" s="70">
        <f>SUM(Q53*E54)</f>
        <v>107.95979999999999</v>
      </c>
      <c r="R54" s="70">
        <f>SUM(I54-L54-O54)</f>
        <v>0</v>
      </c>
      <c r="S54" s="346"/>
      <c r="T54" s="347"/>
      <c r="U54" s="1"/>
      <c r="V54" s="218"/>
      <c r="W54" s="1"/>
      <c r="X54" s="1"/>
    </row>
    <row r="55" spans="1:25" s="2" customFormat="1" ht="13.5">
      <c r="A55" s="356"/>
      <c r="B55" s="356" t="s">
        <v>104</v>
      </c>
      <c r="C55" s="357"/>
      <c r="D55" s="357"/>
      <c r="E55" s="358">
        <v>0.05</v>
      </c>
      <c r="F55" s="359"/>
      <c r="G55" s="278">
        <f>SUM(G48:G52)*E55</f>
        <v>179.93299999999999</v>
      </c>
      <c r="H55" s="359"/>
      <c r="I55" s="360">
        <v>0</v>
      </c>
      <c r="J55" s="46"/>
      <c r="K55" s="70">
        <f>SUM(K48:K52)*E55</f>
        <v>0</v>
      </c>
      <c r="L55" s="249"/>
      <c r="M55" s="167"/>
      <c r="N55" s="192">
        <f>SUM(N48:N52)*E55</f>
        <v>0</v>
      </c>
      <c r="O55" s="168"/>
      <c r="P55" s="137"/>
      <c r="Q55" s="70">
        <f>SUM(Q48:Q52)*E55</f>
        <v>179.93299999999999</v>
      </c>
      <c r="R55" s="70"/>
      <c r="S55" s="346"/>
      <c r="T55" s="347"/>
      <c r="U55" s="1"/>
      <c r="V55" s="218"/>
      <c r="W55" s="1"/>
      <c r="X55" s="1"/>
    </row>
    <row r="56" spans="1:25" s="2" customFormat="1" ht="14.25" thickBot="1">
      <c r="A56" s="363"/>
      <c r="B56" s="364" t="s">
        <v>176</v>
      </c>
      <c r="C56" s="365"/>
      <c r="D56" s="365" t="s">
        <v>78</v>
      </c>
      <c r="E56" s="366"/>
      <c r="F56" s="367"/>
      <c r="G56" s="368">
        <f>SUM(G53:G55)</f>
        <v>3886.5527999999999</v>
      </c>
      <c r="H56" s="369"/>
      <c r="I56" s="381">
        <f>SUM(I53:I55)</f>
        <v>3535</v>
      </c>
      <c r="J56" s="46"/>
      <c r="K56" s="326">
        <f t="shared" ref="K56:L56" si="38">SUM(K53:K55)</f>
        <v>0</v>
      </c>
      <c r="L56" s="249">
        <f t="shared" si="38"/>
        <v>0</v>
      </c>
      <c r="M56" s="167"/>
      <c r="N56" s="192">
        <f t="shared" ref="N56:O56" si="39">SUM(N53:N55)</f>
        <v>0</v>
      </c>
      <c r="O56" s="168">
        <f t="shared" si="39"/>
        <v>0</v>
      </c>
      <c r="P56" s="137"/>
      <c r="Q56" s="326">
        <f>SUM(Q53:Q55)</f>
        <v>3886.5527999999999</v>
      </c>
      <c r="R56" s="326">
        <f>SUM(R53:R55)</f>
        <v>3535</v>
      </c>
      <c r="S56" s="346"/>
      <c r="T56" s="347"/>
      <c r="U56" s="1"/>
      <c r="V56" s="218"/>
      <c r="W56" s="1"/>
      <c r="X56" s="1"/>
      <c r="Y56" s="1"/>
    </row>
    <row r="57" spans="1:25" s="2" customFormat="1" ht="14.25" thickBot="1">
      <c r="A57" s="371" t="str">
        <f>A46</f>
        <v>2) Kabely,vodiče, ostatní úložný materiál</v>
      </c>
      <c r="B57" s="372"/>
      <c r="C57" s="373"/>
      <c r="D57" s="374" t="s">
        <v>78</v>
      </c>
      <c r="E57" s="375"/>
      <c r="F57" s="367"/>
      <c r="G57" s="878">
        <f>G56+I56</f>
        <v>7421.5527999999995</v>
      </c>
      <c r="H57" s="865"/>
      <c r="I57" s="879"/>
      <c r="J57" s="878">
        <f t="shared" ref="J57" si="40">SUM(K56:L56)</f>
        <v>0</v>
      </c>
      <c r="K57" s="865"/>
      <c r="L57" s="865"/>
      <c r="M57" s="895">
        <f t="shared" ref="M57" si="41">SUM(N56:O56)</f>
        <v>0</v>
      </c>
      <c r="N57" s="867"/>
      <c r="O57" s="896"/>
      <c r="P57" s="869">
        <f>SUM(Q56:R56)</f>
        <v>7421.5527999999995</v>
      </c>
      <c r="Q57" s="865"/>
      <c r="R57" s="879"/>
      <c r="S57" s="346"/>
      <c r="T57" s="347"/>
      <c r="U57" s="1"/>
      <c r="V57" s="218"/>
      <c r="W57" s="1"/>
      <c r="X57" s="1"/>
      <c r="Y57" s="1"/>
    </row>
    <row r="58" spans="1:25" s="2" customFormat="1" ht="13.5">
      <c r="A58" s="385"/>
      <c r="B58" s="386"/>
      <c r="C58" s="387"/>
      <c r="D58" s="357"/>
      <c r="E58" s="388"/>
      <c r="F58" s="389"/>
      <c r="G58" s="390"/>
      <c r="H58" s="391"/>
      <c r="I58" s="395"/>
      <c r="J58" s="394"/>
      <c r="K58" s="395"/>
      <c r="L58" s="395"/>
      <c r="M58" s="394"/>
      <c r="N58" s="395"/>
      <c r="O58" s="395"/>
      <c r="P58" s="394"/>
      <c r="Q58" s="395"/>
      <c r="R58" s="395"/>
      <c r="S58" s="346"/>
      <c r="T58" s="347"/>
      <c r="U58" s="1"/>
      <c r="V58" s="218"/>
      <c r="W58" s="1"/>
      <c r="X58" s="1"/>
      <c r="Y58" s="1"/>
    </row>
    <row r="59" spans="1:25" s="2" customFormat="1" ht="13.5">
      <c r="A59" s="463"/>
      <c r="B59" s="459"/>
      <c r="C59" s="460"/>
      <c r="D59" s="357"/>
      <c r="E59" s="388"/>
      <c r="F59" s="461"/>
      <c r="G59" s="390"/>
      <c r="H59" s="391"/>
      <c r="I59" s="391"/>
      <c r="J59" s="434"/>
      <c r="K59" s="434"/>
      <c r="L59" s="437"/>
      <c r="M59" s="435"/>
      <c r="N59" s="435"/>
      <c r="O59" s="438"/>
      <c r="P59" s="434"/>
      <c r="Q59" s="434"/>
      <c r="R59" s="437"/>
      <c r="S59" s="434"/>
      <c r="T59" s="434"/>
      <c r="U59" s="193"/>
      <c r="V59" s="340"/>
      <c r="W59" s="1"/>
      <c r="X59" s="1"/>
      <c r="Y59" s="1"/>
    </row>
    <row r="60" spans="1:25" s="2" customFormat="1" ht="12.75" customHeight="1" thickBot="1">
      <c r="A60" s="409" t="s">
        <v>389</v>
      </c>
      <c r="B60" s="410"/>
      <c r="C60" s="411"/>
      <c r="D60" s="411"/>
      <c r="E60" s="431"/>
      <c r="F60" s="389"/>
      <c r="G60" s="389"/>
      <c r="H60" s="389"/>
      <c r="I60" s="389"/>
      <c r="J60" s="486"/>
      <c r="K60" s="486"/>
      <c r="L60" s="487"/>
      <c r="M60" s="494"/>
      <c r="N60" s="494"/>
      <c r="O60" s="495"/>
      <c r="P60" s="486"/>
      <c r="Q60" s="486"/>
      <c r="R60" s="487"/>
      <c r="S60" s="421"/>
      <c r="T60" s="421"/>
      <c r="U60" s="1"/>
      <c r="V60" s="340"/>
      <c r="W60" s="1"/>
      <c r="X60" s="1"/>
      <c r="Y60" s="1"/>
    </row>
    <row r="61" spans="1:25" s="2" customFormat="1" ht="12.75" customHeight="1" thickBot="1">
      <c r="A61" s="433" t="s">
        <v>177</v>
      </c>
      <c r="B61" s="402" t="s">
        <v>178</v>
      </c>
      <c r="C61" s="403"/>
      <c r="D61" s="403"/>
      <c r="E61" s="419" t="s">
        <v>171</v>
      </c>
      <c r="F61" s="383" t="s">
        <v>182</v>
      </c>
      <c r="G61" s="383" t="s">
        <v>173</v>
      </c>
      <c r="H61" s="383" t="s">
        <v>174</v>
      </c>
      <c r="I61" s="384" t="s">
        <v>175</v>
      </c>
      <c r="J61" s="164" t="s">
        <v>171</v>
      </c>
      <c r="K61" s="165" t="s">
        <v>173</v>
      </c>
      <c r="L61" s="166" t="s">
        <v>175</v>
      </c>
      <c r="M61" s="252" t="s">
        <v>171</v>
      </c>
      <c r="N61" s="165" t="s">
        <v>173</v>
      </c>
      <c r="O61" s="253" t="s">
        <v>175</v>
      </c>
      <c r="P61" s="250" t="s">
        <v>171</v>
      </c>
      <c r="Q61" s="165" t="s">
        <v>173</v>
      </c>
      <c r="R61" s="166" t="s">
        <v>175</v>
      </c>
      <c r="S61" s="421"/>
      <c r="T61" s="421"/>
      <c r="U61" s="1"/>
      <c r="V61" s="340"/>
      <c r="W61" s="1"/>
      <c r="X61" s="1"/>
      <c r="Y61" s="1"/>
    </row>
    <row r="62" spans="1:25" s="2" customFormat="1" ht="12.75" customHeight="1">
      <c r="A62" s="702" t="s">
        <v>242</v>
      </c>
      <c r="B62" s="611" t="s">
        <v>351</v>
      </c>
      <c r="C62" s="703"/>
      <c r="D62" s="703"/>
      <c r="E62" s="613">
        <v>4</v>
      </c>
      <c r="F62" s="564">
        <v>0</v>
      </c>
      <c r="G62" s="564">
        <f t="shared" ref="G62:G63" si="42">E62*F62</f>
        <v>0</v>
      </c>
      <c r="H62" s="564">
        <v>55</v>
      </c>
      <c r="I62" s="407">
        <f t="shared" ref="I62:I63" si="43">E62*H62</f>
        <v>220</v>
      </c>
      <c r="J62" s="46">
        <v>0</v>
      </c>
      <c r="K62" s="70">
        <f t="shared" ref="K62" si="44">SUM(F62*J62)</f>
        <v>0</v>
      </c>
      <c r="L62" s="249">
        <f t="shared" ref="L62:L63" si="45">SUM(H62*J62)</f>
        <v>0</v>
      </c>
      <c r="M62" s="167">
        <v>0</v>
      </c>
      <c r="N62" s="192">
        <f t="shared" ref="N62:N63" si="46">SUM(F62*M62)</f>
        <v>0</v>
      </c>
      <c r="O62" s="168">
        <f t="shared" ref="O62:O63" si="47">SUM(H62*M62)</f>
        <v>0</v>
      </c>
      <c r="P62" s="137">
        <f t="shared" ref="P62:P63" si="48">SUM(E62-J62-M62)</f>
        <v>4</v>
      </c>
      <c r="Q62" s="70">
        <f t="shared" ref="Q62:Q63" si="49">SUM(F62*P62)</f>
        <v>0</v>
      </c>
      <c r="R62" s="70">
        <f t="shared" ref="R62:R63" si="50">SUM(H62*P62)</f>
        <v>220</v>
      </c>
      <c r="S62" s="346"/>
      <c r="T62" s="347">
        <f t="shared" ref="T62:T63" si="51">SUM(J62+M62)</f>
        <v>0</v>
      </c>
      <c r="U62" s="1"/>
      <c r="V62" s="340"/>
      <c r="W62" s="1"/>
      <c r="X62" s="1"/>
      <c r="Y62" s="1"/>
    </row>
    <row r="63" spans="1:25" s="2" customFormat="1" ht="15" customHeight="1" thickBot="1">
      <c r="A63" s="446"/>
      <c r="B63" s="614" t="s">
        <v>354</v>
      </c>
      <c r="C63" s="704"/>
      <c r="D63" s="704"/>
      <c r="E63" s="246">
        <v>1</v>
      </c>
      <c r="F63" s="420">
        <v>0</v>
      </c>
      <c r="G63" s="420">
        <f t="shared" si="42"/>
        <v>0</v>
      </c>
      <c r="H63" s="420">
        <v>55</v>
      </c>
      <c r="I63" s="279">
        <f t="shared" si="43"/>
        <v>55</v>
      </c>
      <c r="J63" s="46">
        <v>0</v>
      </c>
      <c r="K63" s="70">
        <f t="shared" ref="K63" si="52">SUM(F63*J63)</f>
        <v>0</v>
      </c>
      <c r="L63" s="249">
        <f t="shared" si="45"/>
        <v>0</v>
      </c>
      <c r="M63" s="167">
        <v>0</v>
      </c>
      <c r="N63" s="192">
        <f t="shared" si="46"/>
        <v>0</v>
      </c>
      <c r="O63" s="168">
        <f t="shared" si="47"/>
        <v>0</v>
      </c>
      <c r="P63" s="137">
        <f t="shared" si="48"/>
        <v>1</v>
      </c>
      <c r="Q63" s="70">
        <f t="shared" si="49"/>
        <v>0</v>
      </c>
      <c r="R63" s="70">
        <f t="shared" si="50"/>
        <v>55</v>
      </c>
      <c r="S63" s="346"/>
      <c r="T63" s="347">
        <f t="shared" si="51"/>
        <v>0</v>
      </c>
      <c r="U63" s="1"/>
      <c r="V63" s="340"/>
      <c r="W63" s="1"/>
      <c r="X63" s="1"/>
      <c r="Y63" s="1"/>
    </row>
    <row r="64" spans="1:25" s="2" customFormat="1" ht="15.75" customHeight="1" thickBot="1">
      <c r="A64" s="350"/>
      <c r="B64" s="350" t="s">
        <v>180</v>
      </c>
      <c r="C64" s="351"/>
      <c r="D64" s="351"/>
      <c r="E64" s="352"/>
      <c r="F64" s="406"/>
      <c r="G64" s="406">
        <f>SUM(G62:G63)</f>
        <v>0</v>
      </c>
      <c r="H64" s="406"/>
      <c r="I64" s="407">
        <f>SUM(I62:I63)</f>
        <v>275</v>
      </c>
      <c r="J64" s="46"/>
      <c r="K64" s="70"/>
      <c r="L64" s="249">
        <f>SUM(L62:L63)</f>
        <v>0</v>
      </c>
      <c r="M64" s="167"/>
      <c r="N64" s="192"/>
      <c r="O64" s="168">
        <f>SUM(O62:O63)</f>
        <v>0</v>
      </c>
      <c r="P64" s="137"/>
      <c r="Q64" s="70"/>
      <c r="R64" s="150">
        <f>SUM(R62:R63)</f>
        <v>275</v>
      </c>
      <c r="S64" s="421"/>
      <c r="T64" s="421"/>
      <c r="U64" s="1"/>
      <c r="V64" s="599"/>
      <c r="W64" s="1"/>
      <c r="X64" s="1"/>
      <c r="Y64" s="1"/>
    </row>
    <row r="65" spans="1:34" s="2" customFormat="1" ht="15.75" customHeight="1" thickBot="1">
      <c r="A65" s="371" t="str">
        <f>A60</f>
        <v>3) Ukončení vodičů v rozvaděčích</v>
      </c>
      <c r="B65" s="372"/>
      <c r="C65" s="373"/>
      <c r="D65" s="374" t="s">
        <v>78</v>
      </c>
      <c r="E65" s="489"/>
      <c r="F65" s="490"/>
      <c r="G65" s="883">
        <f>G64+I64</f>
        <v>275</v>
      </c>
      <c r="H65" s="884"/>
      <c r="I65" s="885"/>
      <c r="J65" s="878">
        <f t="shared" ref="J65" si="53">SUM(K64:L64)</f>
        <v>0</v>
      </c>
      <c r="K65" s="865"/>
      <c r="L65" s="865"/>
      <c r="M65" s="895">
        <f t="shared" ref="M65" si="54">SUM(N64:O64)</f>
        <v>0</v>
      </c>
      <c r="N65" s="867"/>
      <c r="O65" s="896"/>
      <c r="P65" s="869">
        <f>SUM(Q64:R64)</f>
        <v>275</v>
      </c>
      <c r="Q65" s="865"/>
      <c r="R65" s="879"/>
      <c r="S65" s="421"/>
      <c r="T65" s="421"/>
      <c r="U65" s="1"/>
      <c r="V65" s="599"/>
      <c r="W65" s="1"/>
      <c r="X65" s="1"/>
      <c r="Y65" s="1"/>
    </row>
    <row r="66" spans="1:34" s="2" customFormat="1" ht="14.25" customHeight="1">
      <c r="A66" s="463"/>
      <c r="B66" s="459"/>
      <c r="C66" s="460"/>
      <c r="D66" s="357"/>
      <c r="E66" s="388"/>
      <c r="F66" s="461"/>
      <c r="G66" s="390"/>
      <c r="H66" s="391"/>
      <c r="I66" s="391"/>
      <c r="J66" s="417"/>
      <c r="K66" s="425"/>
      <c r="L66" s="491"/>
      <c r="M66" s="496"/>
      <c r="N66" s="497"/>
      <c r="O66" s="498"/>
      <c r="P66" s="417"/>
      <c r="Q66" s="425"/>
      <c r="R66" s="491"/>
      <c r="S66" s="434"/>
      <c r="T66" s="421"/>
      <c r="U66" s="1"/>
      <c r="V66" s="599"/>
      <c r="W66" s="1"/>
      <c r="X66" s="1"/>
      <c r="Y66" s="1"/>
      <c r="Z66" s="1"/>
    </row>
    <row r="67" spans="1:34" s="2" customFormat="1" ht="17.25" customHeight="1" thickBot="1">
      <c r="A67" s="409" t="s">
        <v>390</v>
      </c>
      <c r="B67" s="410"/>
      <c r="C67" s="411"/>
      <c r="D67" s="411"/>
      <c r="E67" s="412"/>
      <c r="F67" s="389"/>
      <c r="G67" s="389"/>
      <c r="H67" s="389"/>
      <c r="I67" s="389"/>
      <c r="J67" s="392"/>
      <c r="K67" s="579"/>
      <c r="L67" s="580"/>
      <c r="M67" s="392"/>
      <c r="N67" s="579"/>
      <c r="O67" s="580"/>
      <c r="P67" s="392"/>
      <c r="Q67" s="579"/>
      <c r="R67" s="580"/>
      <c r="S67" s="434"/>
      <c r="T67" s="421"/>
      <c r="U67" s="1"/>
      <c r="V67" s="599"/>
      <c r="W67" s="1"/>
      <c r="X67" s="1"/>
      <c r="Y67" s="1"/>
      <c r="Z67" s="1"/>
    </row>
    <row r="68" spans="1:34" s="2" customFormat="1" ht="15.75" customHeight="1" thickBot="1">
      <c r="A68" s="433" t="s">
        <v>177</v>
      </c>
      <c r="B68" s="402" t="s">
        <v>178</v>
      </c>
      <c r="C68" s="403"/>
      <c r="D68" s="403"/>
      <c r="E68" s="662" t="s">
        <v>171</v>
      </c>
      <c r="F68" s="663" t="s">
        <v>182</v>
      </c>
      <c r="G68" s="663" t="s">
        <v>173</v>
      </c>
      <c r="H68" s="663" t="s">
        <v>174</v>
      </c>
      <c r="I68" s="664" t="s">
        <v>175</v>
      </c>
      <c r="J68" s="238" t="s">
        <v>171</v>
      </c>
      <c r="K68" s="239" t="s">
        <v>173</v>
      </c>
      <c r="L68" s="240" t="s">
        <v>175</v>
      </c>
      <c r="M68" s="254" t="s">
        <v>171</v>
      </c>
      <c r="N68" s="239" t="s">
        <v>173</v>
      </c>
      <c r="O68" s="255" t="s">
        <v>175</v>
      </c>
      <c r="P68" s="251" t="s">
        <v>171</v>
      </c>
      <c r="Q68" s="239" t="s">
        <v>173</v>
      </c>
      <c r="R68" s="240" t="s">
        <v>175</v>
      </c>
      <c r="S68" s="421"/>
      <c r="T68" s="421"/>
      <c r="U68" s="1"/>
      <c r="V68" s="599"/>
      <c r="W68" s="1"/>
      <c r="X68" s="1"/>
      <c r="Y68" s="1"/>
      <c r="Z68" s="1"/>
    </row>
    <row r="69" spans="1:34" s="2" customFormat="1" ht="15" customHeight="1">
      <c r="A69" s="559"/>
      <c r="B69" s="560" t="s">
        <v>245</v>
      </c>
      <c r="C69" s="561"/>
      <c r="D69" s="562" t="s">
        <v>4</v>
      </c>
      <c r="E69" s="563">
        <v>1</v>
      </c>
      <c r="F69" s="564">
        <v>0</v>
      </c>
      <c r="G69" s="564">
        <f>E69*F69</f>
        <v>0</v>
      </c>
      <c r="H69" s="564">
        <v>620</v>
      </c>
      <c r="I69" s="407">
        <f>E69*H69</f>
        <v>620</v>
      </c>
      <c r="J69" s="46">
        <v>0</v>
      </c>
      <c r="K69" s="70">
        <f t="shared" ref="K69:K72" si="55">SUM(F69*J69)</f>
        <v>0</v>
      </c>
      <c r="L69" s="249">
        <f t="shared" ref="L69:L72" si="56">SUM(H69*J69)</f>
        <v>0</v>
      </c>
      <c r="M69" s="167">
        <v>0</v>
      </c>
      <c r="N69" s="192">
        <f t="shared" ref="N69:N72" si="57">SUM(F69*M69)</f>
        <v>0</v>
      </c>
      <c r="O69" s="168">
        <f t="shared" ref="O69:O72" si="58">SUM(H69*M69)</f>
        <v>0</v>
      </c>
      <c r="P69" s="137">
        <f t="shared" ref="P69:P72" si="59">SUM(E69-J69-M69)</f>
        <v>1</v>
      </c>
      <c r="Q69" s="70">
        <f t="shared" ref="Q69:Q72" si="60">SUM(F69*P69)</f>
        <v>0</v>
      </c>
      <c r="R69" s="70">
        <f t="shared" ref="R69:R72" si="61">SUM(H69*P69)</f>
        <v>620</v>
      </c>
      <c r="S69" s="346"/>
      <c r="T69" s="347">
        <f t="shared" ref="T69:T72" si="62">SUM(J69+M69)</f>
        <v>0</v>
      </c>
      <c r="U69" s="1"/>
      <c r="V69" s="599"/>
      <c r="W69" s="1"/>
      <c r="X69" s="1"/>
      <c r="Y69" s="1"/>
      <c r="Z69" s="1"/>
    </row>
    <row r="70" spans="1:34" s="2" customFormat="1" ht="13.5" customHeight="1">
      <c r="A70" s="445"/>
      <c r="B70" s="422" t="s">
        <v>387</v>
      </c>
      <c r="C70" s="442"/>
      <c r="D70" s="565"/>
      <c r="E70" s="283">
        <v>1</v>
      </c>
      <c r="F70" s="420">
        <v>0</v>
      </c>
      <c r="G70" s="420">
        <f>E70*F70</f>
        <v>0</v>
      </c>
      <c r="H70" s="420">
        <v>3000</v>
      </c>
      <c r="I70" s="279">
        <f>E70*H70</f>
        <v>3000</v>
      </c>
      <c r="J70" s="46">
        <v>0</v>
      </c>
      <c r="K70" s="70">
        <f t="shared" si="55"/>
        <v>0</v>
      </c>
      <c r="L70" s="249">
        <f t="shared" si="56"/>
        <v>0</v>
      </c>
      <c r="M70" s="167">
        <v>0</v>
      </c>
      <c r="N70" s="192">
        <f t="shared" si="57"/>
        <v>0</v>
      </c>
      <c r="O70" s="168">
        <f t="shared" si="58"/>
        <v>0</v>
      </c>
      <c r="P70" s="137">
        <f t="shared" si="59"/>
        <v>1</v>
      </c>
      <c r="Q70" s="70">
        <f t="shared" si="60"/>
        <v>0</v>
      </c>
      <c r="R70" s="70">
        <f t="shared" si="61"/>
        <v>3000</v>
      </c>
      <c r="S70" s="346"/>
      <c r="T70" s="347">
        <f t="shared" si="62"/>
        <v>0</v>
      </c>
      <c r="U70" s="1"/>
      <c r="V70" s="599"/>
      <c r="W70" s="1"/>
      <c r="X70" s="1"/>
      <c r="Y70" s="1"/>
      <c r="Z70" s="1"/>
    </row>
    <row r="71" spans="1:34" s="2" customFormat="1" ht="12.75" customHeight="1">
      <c r="A71" s="500"/>
      <c r="B71" s="581" t="s">
        <v>386</v>
      </c>
      <c r="C71" s="582"/>
      <c r="D71" s="582"/>
      <c r="E71" s="283">
        <v>1</v>
      </c>
      <c r="F71" s="420">
        <v>0</v>
      </c>
      <c r="G71" s="420">
        <f>E71*F71</f>
        <v>0</v>
      </c>
      <c r="H71" s="420">
        <v>632</v>
      </c>
      <c r="I71" s="279">
        <f>E71*H71</f>
        <v>632</v>
      </c>
      <c r="J71" s="46">
        <v>0</v>
      </c>
      <c r="K71" s="70">
        <f t="shared" si="55"/>
        <v>0</v>
      </c>
      <c r="L71" s="249">
        <f t="shared" si="56"/>
        <v>0</v>
      </c>
      <c r="M71" s="167">
        <v>0</v>
      </c>
      <c r="N71" s="192">
        <f t="shared" si="57"/>
        <v>0</v>
      </c>
      <c r="O71" s="168">
        <f t="shared" si="58"/>
        <v>0</v>
      </c>
      <c r="P71" s="137">
        <f t="shared" si="59"/>
        <v>1</v>
      </c>
      <c r="Q71" s="70">
        <f t="shared" si="60"/>
        <v>0</v>
      </c>
      <c r="R71" s="70">
        <f t="shared" si="61"/>
        <v>632</v>
      </c>
      <c r="S71" s="346"/>
      <c r="T71" s="347">
        <f t="shared" si="62"/>
        <v>0</v>
      </c>
      <c r="U71" s="1"/>
      <c r="V71" s="599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</row>
    <row r="72" spans="1:34" s="2" customFormat="1" ht="12.75" customHeight="1" thickBot="1">
      <c r="A72" s="522"/>
      <c r="B72" s="566"/>
      <c r="C72" s="567"/>
      <c r="D72" s="567"/>
      <c r="E72" s="341">
        <v>0</v>
      </c>
      <c r="F72" s="568">
        <v>0</v>
      </c>
      <c r="G72" s="568">
        <f>E72*F72</f>
        <v>0</v>
      </c>
      <c r="H72" s="568">
        <v>0</v>
      </c>
      <c r="I72" s="474">
        <f>E72*H72</f>
        <v>0</v>
      </c>
      <c r="J72" s="46">
        <v>0</v>
      </c>
      <c r="K72" s="70">
        <f t="shared" si="55"/>
        <v>0</v>
      </c>
      <c r="L72" s="249">
        <f t="shared" si="56"/>
        <v>0</v>
      </c>
      <c r="M72" s="167">
        <v>0</v>
      </c>
      <c r="N72" s="192">
        <f t="shared" si="57"/>
        <v>0</v>
      </c>
      <c r="O72" s="168">
        <f t="shared" si="58"/>
        <v>0</v>
      </c>
      <c r="P72" s="137">
        <f t="shared" si="59"/>
        <v>0</v>
      </c>
      <c r="Q72" s="70">
        <f t="shared" si="60"/>
        <v>0</v>
      </c>
      <c r="R72" s="70">
        <f t="shared" si="61"/>
        <v>0</v>
      </c>
      <c r="S72" s="346"/>
      <c r="T72" s="347">
        <f t="shared" si="62"/>
        <v>0</v>
      </c>
      <c r="U72" s="1"/>
      <c r="V72" s="599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</row>
    <row r="73" spans="1:34" s="2" customFormat="1" ht="14.25" thickBot="1">
      <c r="A73" s="350"/>
      <c r="B73" s="350" t="s">
        <v>180</v>
      </c>
      <c r="C73" s="351"/>
      <c r="D73" s="351"/>
      <c r="E73" s="405"/>
      <c r="F73" s="406"/>
      <c r="G73" s="406">
        <f>SUM(G69:G72)</f>
        <v>0</v>
      </c>
      <c r="H73" s="406"/>
      <c r="I73" s="407">
        <f>SUM(I69:I72)</f>
        <v>4252</v>
      </c>
      <c r="J73" s="46"/>
      <c r="K73" s="70"/>
      <c r="L73" s="249">
        <f>SUM(L69:L72)</f>
        <v>0</v>
      </c>
      <c r="M73" s="167"/>
      <c r="N73" s="192"/>
      <c r="O73" s="168">
        <f>SUM(O69:O72)</f>
        <v>0</v>
      </c>
      <c r="P73" s="137"/>
      <c r="Q73" s="70"/>
      <c r="R73" s="70">
        <f>SUM(R69:R72)</f>
        <v>4252</v>
      </c>
      <c r="S73" s="346"/>
      <c r="T73" s="347"/>
      <c r="U73" s="1"/>
      <c r="V73" s="599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</row>
    <row r="74" spans="1:34" s="2" customFormat="1" ht="14.25" thickBot="1">
      <c r="A74" s="408" t="str">
        <f>A67</f>
        <v>4) Zednické výpomoci ( drážky, průrazy, niky pro rozvaděče a krabice )</v>
      </c>
      <c r="B74" s="396"/>
      <c r="C74" s="397"/>
      <c r="D74" s="398"/>
      <c r="E74" s="399"/>
      <c r="F74" s="400"/>
      <c r="G74" s="878">
        <f>G73+I73</f>
        <v>4252</v>
      </c>
      <c r="H74" s="865"/>
      <c r="I74" s="879"/>
      <c r="J74" s="878">
        <f t="shared" ref="J74" si="63">SUM(K73:L73)</f>
        <v>0</v>
      </c>
      <c r="K74" s="865"/>
      <c r="L74" s="865"/>
      <c r="M74" s="895">
        <f t="shared" ref="M74" si="64">SUM(N73:O73)</f>
        <v>0</v>
      </c>
      <c r="N74" s="867"/>
      <c r="O74" s="896"/>
      <c r="P74" s="869">
        <f>SUM(Q73:R73)</f>
        <v>4252</v>
      </c>
      <c r="Q74" s="865"/>
      <c r="R74" s="879"/>
      <c r="S74" s="346"/>
      <c r="T74" s="347"/>
      <c r="U74" s="1"/>
      <c r="V74" s="599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</row>
    <row r="75" spans="1:34" s="2" customFormat="1" ht="12.75" customHeight="1">
      <c r="A75" s="3"/>
      <c r="B75" s="3"/>
      <c r="C75" s="3"/>
      <c r="D75" s="6"/>
      <c r="E75" s="7"/>
      <c r="F75" s="7"/>
      <c r="G75" s="7"/>
      <c r="H75" s="14"/>
      <c r="I75" s="14"/>
      <c r="J75" s="421"/>
      <c r="K75" s="421"/>
      <c r="L75" s="421"/>
      <c r="M75" s="421"/>
      <c r="N75" s="421"/>
      <c r="O75" s="421"/>
      <c r="P75" s="421"/>
      <c r="Q75" s="421"/>
      <c r="R75" s="421"/>
      <c r="S75" s="421"/>
      <c r="T75" s="421"/>
      <c r="U75" s="1"/>
      <c r="V75" s="600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</row>
    <row r="76" spans="1:34" s="2" customFormat="1">
      <c r="A76" s="3"/>
      <c r="B76" s="3"/>
      <c r="C76" s="3"/>
      <c r="D76" s="6"/>
      <c r="E76" s="7"/>
      <c r="F76" s="7"/>
      <c r="G76" s="7"/>
      <c r="H76" s="14"/>
      <c r="I76" s="14"/>
      <c r="J76" s="421"/>
      <c r="K76" s="421"/>
      <c r="L76" s="421"/>
      <c r="M76" s="421"/>
      <c r="N76" s="421"/>
      <c r="O76" s="421"/>
      <c r="P76" s="421"/>
      <c r="Q76" s="421"/>
      <c r="R76" s="421"/>
      <c r="S76" s="421"/>
      <c r="T76" s="421"/>
      <c r="U76" s="1"/>
      <c r="V76" s="600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</row>
    <row r="77" spans="1:34" s="2" customFormat="1">
      <c r="A77" s="1"/>
      <c r="B77" s="1"/>
      <c r="C77" s="1"/>
      <c r="D77" s="6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599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</row>
    <row r="78" spans="1:34" s="2" customFormat="1">
      <c r="A78" s="1"/>
      <c r="B78" s="1"/>
      <c r="C78" s="1"/>
      <c r="D78" s="6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340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</row>
    <row r="79" spans="1:34" s="2" customFormat="1">
      <c r="A79" s="1"/>
      <c r="B79" s="1"/>
      <c r="C79" s="1"/>
      <c r="D79" s="6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60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</row>
    <row r="80" spans="1:34" s="2" customFormat="1">
      <c r="A80" s="1"/>
      <c r="B80" s="1"/>
      <c r="C80" s="1"/>
      <c r="D80" s="6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340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</row>
    <row r="81" spans="1:34" s="2" customFormat="1">
      <c r="A81" s="1"/>
      <c r="B81" s="1"/>
      <c r="C81" s="1"/>
      <c r="D81" s="6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340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</row>
    <row r="82" spans="1:34" s="2" customFormat="1">
      <c r="A82" s="1"/>
      <c r="B82" s="1"/>
      <c r="C82" s="1"/>
      <c r="D82" s="6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340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1:34" ht="13.5" customHeight="1">
      <c r="A83" s="1"/>
      <c r="B83" s="1"/>
      <c r="C83" s="1"/>
      <c r="D83" s="6"/>
      <c r="E83" s="1"/>
      <c r="F83" s="1"/>
      <c r="G83" s="1"/>
      <c r="H83" s="1"/>
      <c r="I83" s="1"/>
      <c r="V83" s="340"/>
    </row>
    <row r="84" spans="1:34" ht="13.5" customHeight="1">
      <c r="A84" s="1"/>
      <c r="B84" s="1"/>
      <c r="C84" s="1"/>
      <c r="D84" s="6"/>
      <c r="E84" s="1"/>
      <c r="F84" s="1"/>
      <c r="G84" s="1"/>
      <c r="H84" s="1"/>
      <c r="I84" s="1"/>
      <c r="V84" s="340"/>
    </row>
    <row r="85" spans="1:34" ht="13.5" customHeight="1">
      <c r="A85" s="1"/>
      <c r="B85" s="1"/>
      <c r="C85" s="1"/>
      <c r="D85" s="6"/>
      <c r="E85" s="1"/>
      <c r="F85" s="1"/>
      <c r="G85" s="1"/>
      <c r="H85" s="1"/>
      <c r="I85" s="1"/>
      <c r="V85" s="340"/>
    </row>
    <row r="86" spans="1:34" ht="13.5" customHeight="1">
      <c r="A86" s="1"/>
      <c r="B86" s="1"/>
      <c r="C86" s="1"/>
      <c r="D86" s="6"/>
      <c r="E86" s="1"/>
      <c r="F86" s="1"/>
      <c r="G86" s="1"/>
      <c r="H86" s="1"/>
      <c r="I86" s="1"/>
      <c r="V86" s="340"/>
    </row>
    <row r="87" spans="1:34" ht="13.5" customHeight="1">
      <c r="A87" s="1"/>
      <c r="B87" s="1"/>
      <c r="C87" s="1"/>
      <c r="D87" s="6"/>
      <c r="E87" s="1"/>
      <c r="F87" s="1"/>
      <c r="G87" s="1"/>
      <c r="H87" s="1"/>
      <c r="I87" s="1"/>
      <c r="V87" s="340"/>
    </row>
    <row r="88" spans="1:34" ht="13.5" customHeight="1">
      <c r="A88" s="1"/>
      <c r="B88" s="1"/>
      <c r="C88" s="1"/>
      <c r="D88" s="6"/>
      <c r="E88" s="1"/>
      <c r="F88" s="1"/>
      <c r="G88" s="1"/>
      <c r="H88" s="1"/>
      <c r="I88" s="1"/>
      <c r="V88" s="340"/>
    </row>
    <row r="89" spans="1:34" ht="24.75" customHeight="1">
      <c r="A89" s="1"/>
      <c r="B89" s="1"/>
      <c r="C89" s="1"/>
      <c r="D89" s="6"/>
      <c r="E89" s="1"/>
      <c r="F89" s="1"/>
      <c r="G89" s="1"/>
      <c r="H89" s="1"/>
      <c r="I89" s="1"/>
      <c r="V89" s="340"/>
    </row>
    <row r="90" spans="1:34" ht="12" customHeight="1">
      <c r="A90" s="1"/>
      <c r="B90" s="1"/>
      <c r="C90" s="1"/>
      <c r="D90" s="6"/>
      <c r="E90" s="1"/>
      <c r="F90" s="1"/>
      <c r="G90" s="1"/>
      <c r="H90" s="1"/>
      <c r="I90" s="1"/>
      <c r="V90" s="340"/>
    </row>
    <row r="91" spans="1:34" ht="12.75" customHeight="1">
      <c r="A91" s="1"/>
      <c r="B91" s="1"/>
      <c r="C91" s="1"/>
      <c r="D91" s="6"/>
      <c r="E91" s="1"/>
      <c r="F91" s="1"/>
      <c r="G91" s="1"/>
      <c r="H91" s="1"/>
      <c r="I91" s="1"/>
      <c r="V91" s="340"/>
    </row>
    <row r="92" spans="1:34" ht="13.5" customHeight="1">
      <c r="A92" s="1"/>
      <c r="B92" s="1"/>
      <c r="C92" s="1"/>
      <c r="D92" s="6"/>
      <c r="E92" s="1"/>
      <c r="F92" s="1"/>
      <c r="G92" s="1"/>
      <c r="H92" s="1"/>
      <c r="I92" s="1"/>
      <c r="V92" s="340"/>
    </row>
    <row r="93" spans="1:34" ht="13.5" customHeight="1">
      <c r="A93" s="1"/>
      <c r="B93" s="1"/>
      <c r="C93" s="1"/>
      <c r="D93" s="6"/>
      <c r="E93" s="1"/>
      <c r="F93" s="1"/>
      <c r="G93" s="1"/>
      <c r="H93" s="1"/>
      <c r="I93" s="1"/>
      <c r="V93" s="340"/>
    </row>
    <row r="94" spans="1:34" ht="13.5" customHeight="1">
      <c r="A94" s="1"/>
      <c r="B94" s="1"/>
      <c r="C94" s="1"/>
      <c r="D94" s="6"/>
      <c r="E94" s="1"/>
      <c r="F94" s="1"/>
      <c r="G94" s="1"/>
      <c r="H94" s="1"/>
      <c r="I94" s="1"/>
      <c r="V94" s="340"/>
    </row>
    <row r="95" spans="1:34" ht="24.75" customHeight="1">
      <c r="A95" s="1"/>
      <c r="B95" s="1"/>
      <c r="C95" s="1"/>
      <c r="D95" s="6"/>
      <c r="E95" s="1"/>
      <c r="F95" s="1"/>
      <c r="G95" s="1"/>
      <c r="H95" s="1"/>
      <c r="I95" s="1"/>
      <c r="V95" s="340"/>
    </row>
    <row r="96" spans="1:34" ht="12.75" customHeight="1">
      <c r="A96" s="1"/>
      <c r="B96" s="1"/>
      <c r="C96" s="1"/>
      <c r="D96" s="6"/>
      <c r="E96" s="1"/>
      <c r="F96" s="1"/>
      <c r="G96" s="1"/>
      <c r="H96" s="1"/>
      <c r="I96" s="1"/>
      <c r="V96" s="340"/>
    </row>
    <row r="97" spans="1:22" ht="12.75" customHeight="1">
      <c r="A97" s="1"/>
      <c r="B97" s="1"/>
      <c r="C97" s="1"/>
      <c r="D97" s="6"/>
      <c r="E97" s="1"/>
      <c r="F97" s="1"/>
      <c r="G97" s="1"/>
      <c r="H97" s="1"/>
      <c r="I97" s="1"/>
      <c r="V97" s="340"/>
    </row>
    <row r="98" spans="1:22" ht="12.75" customHeight="1">
      <c r="A98" s="1"/>
      <c r="B98" s="1"/>
      <c r="C98" s="1"/>
      <c r="D98" s="6"/>
      <c r="E98" s="1"/>
      <c r="F98" s="1"/>
      <c r="G98" s="1"/>
      <c r="H98" s="1"/>
      <c r="I98" s="1"/>
      <c r="V98" s="340"/>
    </row>
    <row r="99" spans="1:22" ht="24" customHeight="1">
      <c r="A99" s="1"/>
      <c r="B99" s="1"/>
      <c r="C99" s="1"/>
      <c r="D99" s="6"/>
      <c r="E99" s="1"/>
      <c r="F99" s="1"/>
      <c r="G99" s="1"/>
      <c r="H99" s="1"/>
      <c r="I99" s="1"/>
      <c r="V99" s="340"/>
    </row>
    <row r="100" spans="1:22" ht="12.75" customHeight="1">
      <c r="A100" s="1"/>
      <c r="B100" s="1"/>
      <c r="C100" s="1"/>
      <c r="D100" s="6"/>
      <c r="E100" s="1"/>
      <c r="F100" s="1"/>
      <c r="G100" s="1"/>
      <c r="H100" s="1"/>
      <c r="I100" s="1"/>
      <c r="V100" s="340"/>
    </row>
    <row r="101" spans="1:22" ht="12.75" customHeight="1">
      <c r="A101" s="1"/>
      <c r="B101" s="1"/>
      <c r="C101" s="1"/>
      <c r="D101" s="6"/>
      <c r="E101" s="1"/>
      <c r="F101" s="1"/>
      <c r="G101" s="1"/>
      <c r="H101" s="1"/>
      <c r="I101" s="1"/>
      <c r="V101" s="340"/>
    </row>
    <row r="102" spans="1:22" ht="12.75" customHeight="1">
      <c r="A102" s="1"/>
      <c r="B102" s="1"/>
      <c r="C102" s="1"/>
      <c r="D102" s="6"/>
      <c r="E102" s="1"/>
      <c r="F102" s="1"/>
      <c r="G102" s="1"/>
      <c r="H102" s="1"/>
      <c r="I102" s="1"/>
      <c r="V102" s="340"/>
    </row>
    <row r="103" spans="1:22" ht="12.75" customHeight="1">
      <c r="A103" s="1"/>
      <c r="B103" s="1"/>
      <c r="C103" s="1"/>
      <c r="D103" s="6"/>
      <c r="E103" s="1"/>
      <c r="F103" s="1"/>
      <c r="G103" s="1"/>
      <c r="H103" s="1"/>
      <c r="I103" s="1"/>
      <c r="V103" s="340"/>
    </row>
    <row r="104" spans="1:22" ht="25.5" customHeight="1">
      <c r="A104" s="1"/>
      <c r="B104" s="1"/>
      <c r="C104" s="1"/>
      <c r="D104" s="6"/>
      <c r="E104" s="1"/>
      <c r="F104" s="1"/>
      <c r="G104" s="1"/>
      <c r="H104" s="1"/>
      <c r="I104" s="1"/>
      <c r="V104" s="340"/>
    </row>
    <row r="105" spans="1:22" ht="15.75" customHeight="1">
      <c r="A105" s="1"/>
      <c r="B105" s="1"/>
      <c r="C105" s="1"/>
      <c r="D105" s="6"/>
      <c r="E105" s="1"/>
      <c r="F105" s="1"/>
      <c r="G105" s="1"/>
      <c r="H105" s="1"/>
      <c r="I105" s="1"/>
      <c r="V105" s="340"/>
    </row>
    <row r="106" spans="1:22" ht="24" customHeight="1">
      <c r="A106" s="1"/>
      <c r="B106" s="1"/>
      <c r="C106" s="1"/>
      <c r="D106" s="6"/>
      <c r="E106" s="1"/>
      <c r="F106" s="1"/>
      <c r="G106" s="1"/>
      <c r="H106" s="1"/>
      <c r="I106" s="1"/>
      <c r="V106" s="340"/>
    </row>
    <row r="107" spans="1:22" ht="15" customHeight="1">
      <c r="V107" s="598"/>
    </row>
    <row r="108" spans="1:22" ht="27" customHeight="1">
      <c r="V108" s="599"/>
    </row>
    <row r="109" spans="1:22" ht="12.75" customHeight="1">
      <c r="V109" s="599"/>
    </row>
    <row r="110" spans="1:22" ht="14.25" customHeight="1">
      <c r="V110" s="599"/>
    </row>
    <row r="111" spans="1:22" ht="12.75" customHeight="1">
      <c r="V111" s="599"/>
    </row>
    <row r="112" spans="1:22" ht="12.75" customHeight="1">
      <c r="V112" s="599"/>
    </row>
    <row r="113" spans="22:22" ht="12.75" customHeight="1">
      <c r="V113" s="601"/>
    </row>
    <row r="114" spans="22:22" ht="12.75" customHeight="1">
      <c r="V114" s="340"/>
    </row>
    <row r="115" spans="22:22">
      <c r="V115" s="340"/>
    </row>
    <row r="116" spans="22:22" ht="12.75" customHeight="1">
      <c r="V116" s="340"/>
    </row>
    <row r="117" spans="22:22">
      <c r="V117" s="340"/>
    </row>
    <row r="118" spans="22:22">
      <c r="V118" s="340"/>
    </row>
    <row r="119" spans="22:22" ht="13.5" customHeight="1">
      <c r="V119" s="340"/>
    </row>
    <row r="120" spans="22:22">
      <c r="V120" s="340"/>
    </row>
    <row r="121" spans="22:22" ht="18" customHeight="1">
      <c r="V121" s="340"/>
    </row>
    <row r="122" spans="22:22" ht="13.5" customHeight="1">
      <c r="V122" s="340"/>
    </row>
    <row r="123" spans="22:22" ht="14.25" customHeight="1">
      <c r="V123" s="340"/>
    </row>
    <row r="124" spans="22:22" ht="15" customHeight="1">
      <c r="V124" s="340"/>
    </row>
    <row r="125" spans="22:22" ht="14.25" customHeight="1">
      <c r="V125" s="340"/>
    </row>
    <row r="126" spans="22:22" ht="14.25" customHeight="1">
      <c r="V126" s="340"/>
    </row>
    <row r="127" spans="22:22" ht="14.25" customHeight="1">
      <c r="V127" s="340"/>
    </row>
    <row r="128" spans="22:22" ht="14.25" customHeight="1">
      <c r="V128" s="340"/>
    </row>
    <row r="129" spans="22:22" ht="14.25" customHeight="1">
      <c r="V129" s="340"/>
    </row>
    <row r="130" spans="22:22" ht="13.5" customHeight="1">
      <c r="V130" s="340"/>
    </row>
    <row r="131" spans="22:22" ht="14.25" customHeight="1">
      <c r="V131" s="340"/>
    </row>
    <row r="132" spans="22:22" ht="15" customHeight="1">
      <c r="V132" s="340"/>
    </row>
    <row r="133" spans="22:22" ht="13.5" customHeight="1">
      <c r="V133" s="340"/>
    </row>
    <row r="134" spans="22:22">
      <c r="V134" s="340"/>
    </row>
    <row r="135" spans="22:22">
      <c r="V135" s="340"/>
    </row>
    <row r="136" spans="22:22">
      <c r="V136" s="340"/>
    </row>
    <row r="137" spans="22:22" ht="15" customHeight="1">
      <c r="V137" s="340"/>
    </row>
    <row r="138" spans="22:22">
      <c r="V138" s="340"/>
    </row>
    <row r="139" spans="22:22">
      <c r="V139" s="340"/>
    </row>
    <row r="140" spans="22:22">
      <c r="V140" s="340"/>
    </row>
    <row r="141" spans="22:22">
      <c r="V141" s="340"/>
    </row>
    <row r="142" spans="22:22">
      <c r="V142" s="340"/>
    </row>
    <row r="143" spans="22:22" ht="25.5" customHeight="1"/>
    <row r="144" spans="22:22" ht="28.5" customHeight="1"/>
    <row r="145" ht="15" customHeight="1"/>
    <row r="146" ht="13.5" customHeight="1"/>
    <row r="147" ht="12.75" customHeight="1"/>
    <row r="148" ht="12.75" customHeight="1"/>
    <row r="149" ht="12.75" customHeight="1"/>
    <row r="150" ht="14.25" customHeight="1"/>
    <row r="163" ht="15" customHeight="1"/>
    <row r="169" ht="16.5" customHeight="1"/>
    <row r="170" ht="15" customHeight="1"/>
    <row r="171" ht="13.5" customHeight="1"/>
    <row r="172" ht="13.5" customHeight="1"/>
    <row r="173" ht="12" customHeight="1"/>
    <row r="174" ht="25.5" customHeight="1"/>
    <row r="175" ht="15.75" customHeight="1" collapsed="1"/>
    <row r="176" ht="14.2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1.25" customHeight="1"/>
    <row r="195" ht="16.5" customHeight="1"/>
    <row r="196" ht="15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3.5" customHeight="1"/>
    <row r="209" ht="12" customHeight="1"/>
    <row r="210" ht="12.75" customHeight="1"/>
    <row r="211" ht="12.75" customHeight="1"/>
    <row r="216" collapsed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4" collapsed="1"/>
    <row r="235" ht="14.25" customHeight="1"/>
    <row r="236" ht="12.75" customHeight="1"/>
    <row r="237" ht="12.75" customHeight="1"/>
    <row r="238" ht="12.75" customHeight="1"/>
    <row r="274" ht="14.25" customHeight="1"/>
    <row r="286" collapsed="1"/>
    <row r="291" ht="12.75" customHeight="1"/>
    <row r="292" ht="12.75" customHeight="1"/>
    <row r="303" collapsed="1"/>
    <row r="304" ht="12.75" customHeight="1"/>
    <row r="305" ht="12.75" customHeight="1"/>
    <row r="306" ht="12.75" customHeight="1"/>
    <row r="307" ht="13.5" customHeight="1"/>
    <row r="315" collapsed="1"/>
    <row r="316" ht="12.75" customHeight="1"/>
    <row r="317" ht="12.75" customHeight="1"/>
    <row r="318" ht="12.75" customHeight="1"/>
    <row r="319" ht="13.5" customHeight="1"/>
    <row r="327" collapsed="1"/>
    <row r="328" ht="12.75" customHeight="1"/>
    <row r="329" ht="12.75" customHeight="1"/>
    <row r="330" ht="12.75" customHeight="1"/>
  </sheetData>
  <mergeCells count="36">
    <mergeCell ref="G74:I74"/>
    <mergeCell ref="J74:L74"/>
    <mergeCell ref="M74:O74"/>
    <mergeCell ref="P74:R74"/>
    <mergeCell ref="G44:I44"/>
    <mergeCell ref="J44:L44"/>
    <mergeCell ref="M44:O44"/>
    <mergeCell ref="P44:R44"/>
    <mergeCell ref="G65:I65"/>
    <mergeCell ref="J65:L65"/>
    <mergeCell ref="M65:O65"/>
    <mergeCell ref="P65:R65"/>
    <mergeCell ref="B52:D52"/>
    <mergeCell ref="G57:I57"/>
    <mergeCell ref="J57:L57"/>
    <mergeCell ref="M57:O57"/>
    <mergeCell ref="P57:R57"/>
    <mergeCell ref="B39:D39"/>
    <mergeCell ref="A14:R14"/>
    <mergeCell ref="A15:I15"/>
    <mergeCell ref="J15:L15"/>
    <mergeCell ref="M15:O15"/>
    <mergeCell ref="P15:R15"/>
    <mergeCell ref="A17:D17"/>
    <mergeCell ref="A8:B11"/>
    <mergeCell ref="L8:M8"/>
    <mergeCell ref="N8:O8"/>
    <mergeCell ref="D9:R9"/>
    <mergeCell ref="E10:F10"/>
    <mergeCell ref="E11:F11"/>
    <mergeCell ref="A7:R7"/>
    <mergeCell ref="A2:R2"/>
    <mergeCell ref="A3:R3"/>
    <mergeCell ref="A4:R4"/>
    <mergeCell ref="A5:R5"/>
    <mergeCell ref="A6:R6"/>
  </mergeCells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F0"/>
    <outlinePr summaryBelow="0"/>
    <pageSetUpPr fitToPage="1"/>
  </sheetPr>
  <dimension ref="A1:L255"/>
  <sheetViews>
    <sheetView tabSelected="1" view="pageLayout" zoomScaleNormal="120" zoomScaleSheetLayoutView="115" workbookViewId="0">
      <selection activeCell="G10" sqref="G10"/>
    </sheetView>
  </sheetViews>
  <sheetFormatPr defaultRowHeight="12.75" outlineLevelRow="1"/>
  <cols>
    <col min="1" max="3" width="3.7109375" style="5" customWidth="1"/>
    <col min="4" max="4" width="37.7109375" style="6" customWidth="1"/>
    <col min="5" max="5" width="5.28515625" style="6" customWidth="1"/>
    <col min="6" max="6" width="5.42578125" style="4" customWidth="1"/>
    <col min="7" max="7" width="7.85546875" style="7" customWidth="1"/>
    <col min="8" max="8" width="9" style="7" customWidth="1"/>
    <col min="9" max="9" width="7.28515625" style="7" customWidth="1"/>
    <col min="10" max="10" width="9.7109375" style="14" customWidth="1"/>
    <col min="11" max="11" width="5.140625" style="1" customWidth="1"/>
    <col min="12" max="16384" width="9.140625" style="1"/>
  </cols>
  <sheetData>
    <row r="1" spans="1:11">
      <c r="A1" s="3"/>
      <c r="B1" s="3"/>
      <c r="C1" s="3"/>
      <c r="D1" s="5"/>
      <c r="E1" s="5"/>
      <c r="F1" s="7"/>
      <c r="I1" s="14"/>
    </row>
    <row r="2" spans="1:11" s="767" customFormat="1" ht="19.5" customHeight="1">
      <c r="A2" s="914" t="s">
        <v>447</v>
      </c>
      <c r="B2" s="915"/>
      <c r="C2" s="915"/>
      <c r="D2" s="915"/>
      <c r="E2" s="915"/>
      <c r="F2" s="915"/>
      <c r="G2" s="915"/>
      <c r="H2" s="915"/>
      <c r="I2" s="915"/>
      <c r="J2" s="915"/>
    </row>
    <row r="3" spans="1:11" s="767" customFormat="1" ht="18.75" customHeight="1">
      <c r="A3" s="916" t="s">
        <v>406</v>
      </c>
      <c r="B3" s="915"/>
      <c r="C3" s="915"/>
      <c r="D3" s="915"/>
      <c r="E3" s="915"/>
      <c r="F3" s="915"/>
      <c r="G3" s="915"/>
      <c r="H3" s="915"/>
      <c r="I3" s="915"/>
      <c r="J3" s="915"/>
    </row>
    <row r="4" spans="1:11">
      <c r="A4" s="909"/>
      <c r="B4" s="824"/>
      <c r="C4" s="824"/>
      <c r="D4" s="824"/>
      <c r="E4" s="824"/>
      <c r="F4" s="824"/>
      <c r="G4" s="824"/>
      <c r="H4" s="824"/>
      <c r="I4" s="824"/>
      <c r="J4" s="824"/>
    </row>
    <row r="5" spans="1:11" ht="17.25" customHeight="1">
      <c r="A5" s="891" t="s">
        <v>18</v>
      </c>
      <c r="B5" s="891"/>
      <c r="C5" s="891"/>
      <c r="D5" s="891"/>
      <c r="E5" s="925"/>
      <c r="F5" s="891"/>
      <c r="G5" s="891"/>
      <c r="H5" s="891"/>
      <c r="I5" s="891"/>
      <c r="J5" s="891"/>
      <c r="K5" s="193"/>
    </row>
    <row r="6" spans="1:11" s="10" customFormat="1" ht="16.5" customHeight="1">
      <c r="A6" s="268"/>
      <c r="B6" s="268"/>
      <c r="C6" s="268"/>
      <c r="D6" s="269"/>
      <c r="E6" s="770"/>
      <c r="F6" s="268"/>
      <c r="G6" s="268"/>
      <c r="H6" s="268"/>
      <c r="I6" s="268"/>
      <c r="J6" s="270"/>
      <c r="K6" s="188"/>
    </row>
    <row r="7" spans="1:11" ht="17.25" customHeight="1">
      <c r="A7" s="926" t="s">
        <v>22</v>
      </c>
      <c r="B7" s="927"/>
      <c r="C7" s="927"/>
      <c r="D7" s="927"/>
      <c r="E7" s="928"/>
      <c r="F7" s="927"/>
      <c r="G7" s="927"/>
      <c r="H7" s="929"/>
      <c r="I7" s="917">
        <f>SUM(J8:J17)</f>
        <v>0</v>
      </c>
      <c r="J7" s="918"/>
      <c r="K7" s="193"/>
    </row>
    <row r="8" spans="1:11" s="2" customFormat="1" ht="13.5" customHeight="1">
      <c r="A8" s="228" t="str">
        <f>A22</f>
        <v>1) Materiál kabelové rozvody  přípojek pro data a TV</v>
      </c>
      <c r="B8" s="229"/>
      <c r="C8" s="229"/>
      <c r="D8" s="229"/>
      <c r="E8" s="342"/>
      <c r="F8" s="230"/>
      <c r="G8" s="227"/>
      <c r="H8" s="231"/>
      <c r="I8" s="231"/>
      <c r="J8" s="231">
        <f>H35</f>
        <v>0</v>
      </c>
    </row>
    <row r="9" spans="1:11" s="2" customFormat="1" ht="13.5" customHeight="1">
      <c r="A9" s="228" t="str">
        <f>A37</f>
        <v xml:space="preserve">2) Datové rozvaděče pro napojení a ukončení optických kabelů </v>
      </c>
      <c r="B9" s="229"/>
      <c r="C9" s="229"/>
      <c r="D9" s="229"/>
      <c r="E9" s="342"/>
      <c r="F9" s="230"/>
      <c r="G9" s="227"/>
      <c r="H9" s="231"/>
      <c r="I9" s="231"/>
      <c r="J9" s="231">
        <f>H47</f>
        <v>0</v>
      </c>
    </row>
    <row r="10" spans="1:11" s="2" customFormat="1" ht="13.5" customHeight="1">
      <c r="A10" s="228" t="str">
        <f>A49</f>
        <v>3) Skříň pro napojení a ukončení primerního koaxiálního kabelu TKR</v>
      </c>
      <c r="B10" s="229"/>
      <c r="C10" s="229"/>
      <c r="D10" s="229"/>
      <c r="E10" s="342"/>
      <c r="F10" s="230"/>
      <c r="G10" s="227"/>
      <c r="H10" s="231"/>
      <c r="I10" s="231"/>
      <c r="J10" s="231">
        <f>H56</f>
        <v>0</v>
      </c>
    </row>
    <row r="11" spans="1:11" s="2" customFormat="1" ht="13.5" customHeight="1">
      <c r="A11" s="228" t="str">
        <f>A58</f>
        <v>4) Zednické výpomoce</v>
      </c>
      <c r="B11" s="229"/>
      <c r="C11" s="229"/>
      <c r="D11" s="229"/>
      <c r="E11" s="342"/>
      <c r="F11" s="230"/>
      <c r="G11" s="227"/>
      <c r="H11" s="231"/>
      <c r="I11" s="231"/>
      <c r="J11" s="231">
        <f>H64</f>
        <v>0</v>
      </c>
    </row>
    <row r="12" spans="1:11" s="2" customFormat="1" ht="13.5" customHeight="1">
      <c r="A12" s="720" t="str">
        <f>A66</f>
        <v>5) Ostatní</v>
      </c>
      <c r="B12" s="342"/>
      <c r="C12" s="342"/>
      <c r="D12" s="342"/>
      <c r="E12" s="342"/>
      <c r="F12" s="343"/>
      <c r="G12" s="344"/>
      <c r="H12" s="621"/>
      <c r="I12" s="621"/>
      <c r="J12" s="621">
        <f>H72</f>
        <v>0</v>
      </c>
    </row>
    <row r="13" spans="1:11" s="2" customFormat="1" ht="13.5" customHeight="1">
      <c r="A13" s="344" t="str">
        <f>A74</f>
        <v xml:space="preserve">6) Zemní práce pro datové a TV přípojky </v>
      </c>
      <c r="B13" s="547"/>
      <c r="C13" s="547"/>
      <c r="D13" s="547"/>
      <c r="E13" s="547"/>
      <c r="F13" s="343"/>
      <c r="G13" s="344"/>
      <c r="H13" s="769"/>
      <c r="I13" s="769"/>
      <c r="J13" s="769">
        <f>H89</f>
        <v>0</v>
      </c>
    </row>
    <row r="14" spans="1:11" s="2" customFormat="1" ht="13.5" customHeight="1">
      <c r="A14" s="228" t="s">
        <v>427</v>
      </c>
      <c r="B14" s="229"/>
      <c r="C14" s="232"/>
      <c r="D14" s="233"/>
      <c r="E14" s="526"/>
      <c r="F14" s="230"/>
      <c r="G14" s="227"/>
      <c r="H14" s="231"/>
      <c r="I14" s="231"/>
      <c r="J14" s="231">
        <v>0</v>
      </c>
    </row>
    <row r="15" spans="1:11" s="2" customFormat="1" ht="15.75" customHeight="1">
      <c r="A15" s="227" t="s">
        <v>395</v>
      </c>
      <c r="B15" s="229"/>
      <c r="C15" s="234"/>
      <c r="D15" s="235"/>
      <c r="E15" s="532"/>
      <c r="F15" s="509" t="s">
        <v>371</v>
      </c>
      <c r="G15" s="669">
        <v>3</v>
      </c>
      <c r="H15" s="626">
        <v>0</v>
      </c>
      <c r="I15" s="626"/>
      <c r="J15" s="508">
        <f>G15*H15</f>
        <v>0</v>
      </c>
    </row>
    <row r="16" spans="1:11" s="2" customFormat="1" ht="13.5" customHeight="1">
      <c r="A16" s="227" t="s">
        <v>250</v>
      </c>
      <c r="B16" s="229"/>
      <c r="C16" s="234"/>
      <c r="D16" s="266"/>
      <c r="E16" s="771"/>
      <c r="F16" s="665"/>
      <c r="G16" s="626"/>
      <c r="H16" s="626"/>
      <c r="I16" s="626"/>
      <c r="J16" s="508">
        <v>0</v>
      </c>
    </row>
    <row r="17" spans="1:12" s="2" customFormat="1" ht="13.5" customHeight="1">
      <c r="A17" s="227"/>
      <c r="B17" s="229"/>
      <c r="C17" s="236"/>
      <c r="D17" s="235"/>
      <c r="E17" s="532"/>
      <c r="F17" s="230"/>
      <c r="G17" s="227"/>
      <c r="H17" s="231"/>
      <c r="I17" s="237"/>
      <c r="J17" s="231"/>
    </row>
    <row r="18" spans="1:12" s="2" customFormat="1" ht="13.5" customHeight="1">
      <c r="A18" s="169"/>
      <c r="B18" s="311"/>
      <c r="C18" s="312"/>
      <c r="D18" s="313"/>
      <c r="E18" s="313"/>
      <c r="F18" s="314"/>
      <c r="G18" s="169"/>
      <c r="H18" s="226"/>
      <c r="I18" s="315"/>
      <c r="J18" s="715"/>
      <c r="K18" s="501"/>
      <c r="L18" s="501"/>
    </row>
    <row r="19" spans="1:12" s="2" customFormat="1" ht="13.5" customHeight="1">
      <c r="A19" s="169"/>
      <c r="B19" s="311"/>
      <c r="C19" s="312"/>
      <c r="D19" s="313"/>
      <c r="E19" s="313"/>
      <c r="F19" s="314"/>
      <c r="G19" s="169"/>
      <c r="H19" s="226"/>
      <c r="I19" s="315"/>
      <c r="J19" s="226"/>
      <c r="K19" s="501"/>
      <c r="L19" s="501"/>
    </row>
    <row r="20" spans="1:12" s="2" customFormat="1" ht="13.5" customHeight="1">
      <c r="A20" s="169"/>
      <c r="B20" s="311"/>
      <c r="C20" s="312"/>
      <c r="D20" s="313"/>
      <c r="E20" s="313"/>
      <c r="F20" s="314"/>
      <c r="G20" s="169"/>
      <c r="H20" s="226"/>
      <c r="I20" s="315"/>
      <c r="J20" s="226"/>
      <c r="K20" s="501"/>
      <c r="L20" s="501"/>
    </row>
    <row r="21" spans="1:12" s="2" customFormat="1" ht="13.5" customHeight="1">
      <c r="A21" s="169"/>
      <c r="B21" s="311"/>
      <c r="C21" s="312"/>
      <c r="D21" s="313"/>
      <c r="E21" s="313"/>
      <c r="F21" s="314"/>
      <c r="G21" s="169"/>
      <c r="H21" s="226"/>
      <c r="I21" s="315"/>
      <c r="J21" s="226"/>
      <c r="K21" s="501"/>
      <c r="L21" s="501"/>
    </row>
    <row r="22" spans="1:12" s="2" customFormat="1" ht="13.5" customHeight="1" thickBot="1">
      <c r="A22" s="215" t="s">
        <v>407</v>
      </c>
      <c r="B22" s="216"/>
      <c r="C22" s="216"/>
      <c r="D22" s="216"/>
      <c r="E22" s="216"/>
      <c r="F22" s="183"/>
      <c r="G22" s="170"/>
      <c r="H22" s="170"/>
      <c r="I22" s="170"/>
      <c r="J22" s="170"/>
    </row>
    <row r="23" spans="1:12" s="2" customFormat="1" ht="13.5" customHeight="1" thickBot="1">
      <c r="A23" s="184" t="s">
        <v>170</v>
      </c>
      <c r="B23" s="198" t="s">
        <v>185</v>
      </c>
      <c r="C23" s="199"/>
      <c r="D23" s="199"/>
      <c r="E23" s="772" t="s">
        <v>433</v>
      </c>
      <c r="F23" s="171" t="s">
        <v>434</v>
      </c>
      <c r="G23" s="172" t="s">
        <v>172</v>
      </c>
      <c r="H23" s="172" t="s">
        <v>173</v>
      </c>
      <c r="I23" s="172" t="s">
        <v>174</v>
      </c>
      <c r="J23" s="173" t="s">
        <v>175</v>
      </c>
      <c r="L23" s="1"/>
    </row>
    <row r="24" spans="1:12" s="2" customFormat="1" ht="13.5" customHeight="1">
      <c r="A24" s="734"/>
      <c r="B24" s="897" t="s">
        <v>408</v>
      </c>
      <c r="C24" s="898"/>
      <c r="D24" s="899"/>
      <c r="E24" s="773" t="s">
        <v>0</v>
      </c>
      <c r="F24" s="722">
        <v>140</v>
      </c>
      <c r="G24" s="243">
        <v>0</v>
      </c>
      <c r="H24" s="244">
        <f t="shared" ref="H24:H29" si="0">F24*G24</f>
        <v>0</v>
      </c>
      <c r="I24" s="244">
        <v>0</v>
      </c>
      <c r="J24" s="245">
        <f t="shared" ref="J24:J29" si="1">F24*I24</f>
        <v>0</v>
      </c>
      <c r="K24" s="346"/>
      <c r="L24" s="1"/>
    </row>
    <row r="25" spans="1:12" s="2" customFormat="1" ht="13.5" customHeight="1">
      <c r="A25" s="734"/>
      <c r="B25" s="871" t="s">
        <v>409</v>
      </c>
      <c r="C25" s="872"/>
      <c r="D25" s="873"/>
      <c r="E25" s="774" t="s">
        <v>0</v>
      </c>
      <c r="F25" s="246">
        <v>30</v>
      </c>
      <c r="G25" s="247">
        <v>0</v>
      </c>
      <c r="H25" s="247">
        <f t="shared" si="0"/>
        <v>0</v>
      </c>
      <c r="I25" s="247">
        <v>0</v>
      </c>
      <c r="J25" s="248">
        <f t="shared" si="1"/>
        <v>0</v>
      </c>
      <c r="K25" s="346"/>
      <c r="L25" s="1"/>
    </row>
    <row r="26" spans="1:12" s="2" customFormat="1" ht="14.25" customHeight="1">
      <c r="A26" s="734"/>
      <c r="B26" s="871" t="s">
        <v>410</v>
      </c>
      <c r="C26" s="872"/>
      <c r="D26" s="873"/>
      <c r="E26" s="774" t="s">
        <v>0</v>
      </c>
      <c r="F26" s="246">
        <v>120</v>
      </c>
      <c r="G26" s="247">
        <v>0</v>
      </c>
      <c r="H26" s="247">
        <f>F26*G26</f>
        <v>0</v>
      </c>
      <c r="I26" s="247">
        <v>0</v>
      </c>
      <c r="J26" s="248">
        <f>F26*I26</f>
        <v>0</v>
      </c>
      <c r="K26" s="346"/>
      <c r="L26" s="1"/>
    </row>
    <row r="27" spans="1:12">
      <c r="A27" s="349"/>
      <c r="B27" s="871" t="s">
        <v>285</v>
      </c>
      <c r="C27" s="872"/>
      <c r="D27" s="873"/>
      <c r="E27" s="774" t="s">
        <v>0</v>
      </c>
      <c r="F27" s="246">
        <v>8</v>
      </c>
      <c r="G27" s="247">
        <v>0</v>
      </c>
      <c r="H27" s="247">
        <f t="shared" si="0"/>
        <v>0</v>
      </c>
      <c r="I27" s="247">
        <v>0</v>
      </c>
      <c r="J27" s="248">
        <f t="shared" si="1"/>
        <v>0</v>
      </c>
      <c r="K27" s="346"/>
    </row>
    <row r="28" spans="1:12" ht="13.5" customHeight="1">
      <c r="A28" s="735"/>
      <c r="B28" s="871" t="s">
        <v>412</v>
      </c>
      <c r="C28" s="872"/>
      <c r="D28" s="873"/>
      <c r="E28" s="774" t="s">
        <v>0</v>
      </c>
      <c r="F28" s="246">
        <v>160</v>
      </c>
      <c r="G28" s="247">
        <v>0</v>
      </c>
      <c r="H28" s="247">
        <f t="shared" si="0"/>
        <v>0</v>
      </c>
      <c r="I28" s="247">
        <v>0</v>
      </c>
      <c r="J28" s="248">
        <f t="shared" si="1"/>
        <v>0</v>
      </c>
      <c r="K28" s="346"/>
    </row>
    <row r="29" spans="1:12" ht="12.75" customHeight="1">
      <c r="A29" s="735"/>
      <c r="B29" s="871" t="s">
        <v>411</v>
      </c>
      <c r="C29" s="872"/>
      <c r="D29" s="873"/>
      <c r="E29" s="774" t="s">
        <v>0</v>
      </c>
      <c r="F29" s="246">
        <v>160</v>
      </c>
      <c r="G29" s="247">
        <v>0</v>
      </c>
      <c r="H29" s="247">
        <f t="shared" si="0"/>
        <v>0</v>
      </c>
      <c r="I29" s="247">
        <v>0</v>
      </c>
      <c r="J29" s="248">
        <f t="shared" si="1"/>
        <v>0</v>
      </c>
      <c r="K29" s="346"/>
    </row>
    <row r="30" spans="1:12" ht="12.75" customHeight="1" thickBot="1">
      <c r="A30" s="349"/>
      <c r="B30" s="902"/>
      <c r="C30" s="903"/>
      <c r="D30" s="904"/>
      <c r="E30" s="768"/>
      <c r="F30" s="246"/>
      <c r="G30" s="247"/>
      <c r="H30" s="247"/>
      <c r="I30" s="247"/>
      <c r="J30" s="248"/>
      <c r="K30" s="346"/>
    </row>
    <row r="31" spans="1:12" ht="14.25" customHeight="1">
      <c r="A31" s="350"/>
      <c r="B31" s="350" t="s">
        <v>180</v>
      </c>
      <c r="C31" s="351"/>
      <c r="D31" s="351"/>
      <c r="E31" s="351"/>
      <c r="F31" s="352"/>
      <c r="G31" s="353"/>
      <c r="H31" s="354">
        <f>SUM(H24:H30)</f>
        <v>0</v>
      </c>
      <c r="I31" s="353"/>
      <c r="J31" s="355">
        <f>SUM(J24:J30)</f>
        <v>0</v>
      </c>
      <c r="K31" s="346"/>
    </row>
    <row r="32" spans="1:12" ht="12" customHeight="1">
      <c r="A32" s="356"/>
      <c r="B32" s="356" t="s">
        <v>73</v>
      </c>
      <c r="C32" s="357"/>
      <c r="D32" s="357"/>
      <c r="E32" s="357"/>
      <c r="F32" s="358">
        <v>0.03</v>
      </c>
      <c r="G32" s="359"/>
      <c r="H32" s="247">
        <f>SUM(H31)*F32</f>
        <v>0</v>
      </c>
      <c r="I32" s="359"/>
      <c r="J32" s="360">
        <v>0</v>
      </c>
      <c r="K32" s="346"/>
    </row>
    <row r="33" spans="1:11" ht="12.75" customHeight="1">
      <c r="A33" s="356"/>
      <c r="B33" s="356" t="s">
        <v>104</v>
      </c>
      <c r="C33" s="357"/>
      <c r="D33" s="357"/>
      <c r="E33" s="357"/>
      <c r="F33" s="358">
        <v>0.05</v>
      </c>
      <c r="G33" s="361"/>
      <c r="H33" s="361">
        <f>SUM(H24:H29)*F33</f>
        <v>0</v>
      </c>
      <c r="I33" s="361"/>
      <c r="J33" s="362">
        <v>0</v>
      </c>
      <c r="K33" s="346"/>
    </row>
    <row r="34" spans="1:11" ht="12.75" customHeight="1" thickBot="1">
      <c r="A34" s="363"/>
      <c r="B34" s="364" t="s">
        <v>176</v>
      </c>
      <c r="C34" s="365"/>
      <c r="D34" s="365" t="s">
        <v>78</v>
      </c>
      <c r="E34" s="365"/>
      <c r="F34" s="366"/>
      <c r="G34" s="367"/>
      <c r="H34" s="368">
        <f>SUM(H31:H33)</f>
        <v>0</v>
      </c>
      <c r="I34" s="369"/>
      <c r="J34" s="370">
        <f>SUM(J31:J33)</f>
        <v>0</v>
      </c>
      <c r="K34" s="346"/>
    </row>
    <row r="35" spans="1:11" ht="12.75" customHeight="1" thickBot="1">
      <c r="A35" s="371" t="str">
        <f>A22</f>
        <v>1) Materiál kabelové rozvody  přípojek pro data a TV</v>
      </c>
      <c r="B35" s="372"/>
      <c r="C35" s="373"/>
      <c r="D35" s="374" t="s">
        <v>78</v>
      </c>
      <c r="E35" s="374"/>
      <c r="F35" s="375"/>
      <c r="G35" s="367"/>
      <c r="H35" s="878">
        <f>H34+J34</f>
        <v>0</v>
      </c>
      <c r="I35" s="865"/>
      <c r="J35" s="879"/>
      <c r="K35" s="346"/>
    </row>
    <row r="36" spans="1:11" ht="12.75" customHeight="1">
      <c r="A36" s="385"/>
      <c r="B36" s="386"/>
      <c r="C36" s="387"/>
      <c r="D36" s="357"/>
      <c r="E36" s="357"/>
      <c r="F36" s="388"/>
      <c r="G36" s="389"/>
      <c r="H36" s="390"/>
      <c r="I36" s="395"/>
      <c r="J36" s="395"/>
      <c r="K36" s="346"/>
    </row>
    <row r="37" spans="1:11" ht="12.75" customHeight="1" thickBot="1">
      <c r="A37" s="195" t="s">
        <v>420</v>
      </c>
      <c r="B37" s="196"/>
      <c r="C37" s="256"/>
      <c r="D37" s="256"/>
      <c r="E37" s="256"/>
      <c r="F37" s="241"/>
      <c r="G37" s="169"/>
      <c r="H37" s="169"/>
      <c r="I37" s="169"/>
      <c r="J37" s="267"/>
      <c r="K37" s="2"/>
    </row>
    <row r="38" spans="1:11" ht="12.75" customHeight="1" thickBot="1">
      <c r="A38" s="257" t="s">
        <v>170</v>
      </c>
      <c r="B38" s="198"/>
      <c r="C38" s="258"/>
      <c r="D38" s="258"/>
      <c r="E38" s="772" t="s">
        <v>433</v>
      </c>
      <c r="F38" s="259" t="s">
        <v>171</v>
      </c>
      <c r="G38" s="172" t="s">
        <v>172</v>
      </c>
      <c r="H38" s="172" t="s">
        <v>173</v>
      </c>
      <c r="I38" s="172" t="s">
        <v>174</v>
      </c>
      <c r="J38" s="173" t="s">
        <v>175</v>
      </c>
      <c r="K38" s="2"/>
    </row>
    <row r="39" spans="1:11" ht="12.75" customHeight="1">
      <c r="A39" s="200"/>
      <c r="B39" s="935" t="s">
        <v>413</v>
      </c>
      <c r="C39" s="936"/>
      <c r="D39" s="937"/>
      <c r="E39" s="773" t="s">
        <v>19</v>
      </c>
      <c r="F39" s="260">
        <v>2</v>
      </c>
      <c r="G39" s="186">
        <v>0</v>
      </c>
      <c r="H39" s="186">
        <f t="shared" ref="H39:H43" si="2">F39*G39</f>
        <v>0</v>
      </c>
      <c r="I39" s="186">
        <v>0</v>
      </c>
      <c r="J39" s="225">
        <f t="shared" ref="J39:J43" si="3">F39*I39</f>
        <v>0</v>
      </c>
      <c r="K39" s="2"/>
    </row>
    <row r="40" spans="1:11" ht="12.75" customHeight="1">
      <c r="A40" s="200"/>
      <c r="B40" s="935" t="s">
        <v>414</v>
      </c>
      <c r="C40" s="936"/>
      <c r="D40" s="937"/>
      <c r="E40" s="774" t="s">
        <v>19</v>
      </c>
      <c r="F40" s="260">
        <v>2</v>
      </c>
      <c r="G40" s="186">
        <v>0</v>
      </c>
      <c r="H40" s="186">
        <f t="shared" si="2"/>
        <v>0</v>
      </c>
      <c r="I40" s="186">
        <v>0</v>
      </c>
      <c r="J40" s="225">
        <f t="shared" si="3"/>
        <v>0</v>
      </c>
      <c r="K40" s="2"/>
    </row>
    <row r="41" spans="1:11">
      <c r="A41" s="201"/>
      <c r="B41" s="935" t="s">
        <v>415</v>
      </c>
      <c r="C41" s="936"/>
      <c r="D41" s="937"/>
      <c r="E41" s="774" t="s">
        <v>19</v>
      </c>
      <c r="F41" s="260">
        <v>24</v>
      </c>
      <c r="G41" s="186"/>
      <c r="H41" s="186"/>
      <c r="I41" s="186">
        <v>0</v>
      </c>
      <c r="J41" s="225">
        <f>F41*I41</f>
        <v>0</v>
      </c>
      <c r="K41" s="2"/>
    </row>
    <row r="42" spans="1:11">
      <c r="A42" s="201"/>
      <c r="B42" s="935" t="s">
        <v>416</v>
      </c>
      <c r="C42" s="936"/>
      <c r="D42" s="937"/>
      <c r="E42" s="774" t="s">
        <v>19</v>
      </c>
      <c r="F42" s="260">
        <v>24</v>
      </c>
      <c r="G42" s="186">
        <v>0</v>
      </c>
      <c r="H42" s="186">
        <f t="shared" si="2"/>
        <v>0</v>
      </c>
      <c r="I42" s="186">
        <v>0</v>
      </c>
      <c r="J42" s="225">
        <f t="shared" si="3"/>
        <v>0</v>
      </c>
      <c r="K42" s="2"/>
    </row>
    <row r="43" spans="1:11" ht="12.75" customHeight="1" thickBot="1">
      <c r="A43" s="201"/>
      <c r="B43" s="922" t="s">
        <v>428</v>
      </c>
      <c r="C43" s="923"/>
      <c r="D43" s="924"/>
      <c r="E43" s="775" t="s">
        <v>4</v>
      </c>
      <c r="F43" s="246">
        <v>1</v>
      </c>
      <c r="G43" s="247">
        <v>0</v>
      </c>
      <c r="H43" s="247">
        <f t="shared" si="2"/>
        <v>0</v>
      </c>
      <c r="I43" s="247">
        <v>0</v>
      </c>
      <c r="J43" s="248">
        <f t="shared" si="3"/>
        <v>0</v>
      </c>
      <c r="K43" s="2"/>
    </row>
    <row r="44" spans="1:11" ht="12.75" customHeight="1">
      <c r="A44" s="174"/>
      <c r="B44" s="174" t="s">
        <v>180</v>
      </c>
      <c r="C44" s="202"/>
      <c r="D44" s="203"/>
      <c r="E44" s="203"/>
      <c r="F44" s="175"/>
      <c r="G44" s="219"/>
      <c r="H44" s="220">
        <f>SUM(H39:H43)</f>
        <v>0</v>
      </c>
      <c r="I44" s="219"/>
      <c r="J44" s="221">
        <f>SUM(J39:J43)</f>
        <v>0</v>
      </c>
      <c r="K44" s="2"/>
    </row>
    <row r="45" spans="1:11" ht="13.5" customHeight="1">
      <c r="A45" s="176"/>
      <c r="B45" s="176" t="s">
        <v>73</v>
      </c>
      <c r="C45" s="204"/>
      <c r="D45" s="205"/>
      <c r="E45" s="205"/>
      <c r="F45" s="177">
        <v>0.03</v>
      </c>
      <c r="G45" s="178"/>
      <c r="H45" s="186">
        <f>SUM(H44)*F45</f>
        <v>0</v>
      </c>
      <c r="I45" s="178"/>
      <c r="J45" s="217">
        <v>0</v>
      </c>
      <c r="K45" s="2"/>
    </row>
    <row r="46" spans="1:11" ht="11.25" customHeight="1" thickBot="1">
      <c r="A46" s="206"/>
      <c r="B46" s="207" t="s">
        <v>176</v>
      </c>
      <c r="C46" s="208"/>
      <c r="D46" s="209" t="s">
        <v>78</v>
      </c>
      <c r="E46" s="209"/>
      <c r="F46" s="210"/>
      <c r="G46" s="187"/>
      <c r="H46" s="185">
        <f>SUM(H44:H45)</f>
        <v>0</v>
      </c>
      <c r="I46" s="181"/>
      <c r="J46" s="211">
        <f>SUM(J44:J45)</f>
        <v>0</v>
      </c>
      <c r="K46" s="2"/>
    </row>
    <row r="47" spans="1:11" ht="14.25" thickBot="1">
      <c r="A47" s="179" t="str">
        <f>A37</f>
        <v xml:space="preserve">2) Datové rozvaděče pro napojení a ukončení optických kabelů </v>
      </c>
      <c r="B47" s="212"/>
      <c r="C47" s="213"/>
      <c r="D47" s="214"/>
      <c r="E47" s="214"/>
      <c r="F47" s="180"/>
      <c r="G47" s="187"/>
      <c r="H47" s="919">
        <f>H46+J46</f>
        <v>0</v>
      </c>
      <c r="I47" s="920"/>
      <c r="J47" s="921"/>
      <c r="K47" s="2"/>
    </row>
    <row r="48" spans="1:11" ht="13.5">
      <c r="A48" s="284"/>
      <c r="B48" s="285"/>
      <c r="C48" s="286"/>
      <c r="D48" s="205"/>
      <c r="E48" s="205"/>
      <c r="F48" s="182"/>
      <c r="G48" s="169"/>
      <c r="H48" s="223"/>
      <c r="I48" s="224"/>
      <c r="J48" s="242"/>
      <c r="K48" s="2"/>
    </row>
    <row r="49" spans="1:11" ht="13.5" thickBot="1">
      <c r="A49" s="195" t="s">
        <v>418</v>
      </c>
      <c r="B49" s="196"/>
      <c r="C49" s="256"/>
      <c r="D49" s="256"/>
      <c r="E49" s="256"/>
      <c r="F49" s="241"/>
      <c r="G49" s="169"/>
      <c r="H49" s="169"/>
      <c r="I49" s="169"/>
      <c r="J49" s="170"/>
      <c r="K49" s="2"/>
    </row>
    <row r="50" spans="1:11" ht="13.5" thickBot="1">
      <c r="A50" s="257" t="s">
        <v>170</v>
      </c>
      <c r="B50" s="198"/>
      <c r="C50" s="258"/>
      <c r="D50" s="258"/>
      <c r="E50" s="772" t="s">
        <v>433</v>
      </c>
      <c r="F50" s="259" t="s">
        <v>171</v>
      </c>
      <c r="G50" s="172" t="s">
        <v>172</v>
      </c>
      <c r="H50" s="172" t="s">
        <v>173</v>
      </c>
      <c r="I50" s="172" t="s">
        <v>174</v>
      </c>
      <c r="J50" s="173" t="s">
        <v>175</v>
      </c>
      <c r="K50" s="2"/>
    </row>
    <row r="51" spans="1:11">
      <c r="A51" s="428"/>
      <c r="B51" s="897" t="s">
        <v>417</v>
      </c>
      <c r="C51" s="898"/>
      <c r="D51" s="899"/>
      <c r="E51" s="773" t="s">
        <v>19</v>
      </c>
      <c r="F51" s="277">
        <v>2</v>
      </c>
      <c r="G51" s="278">
        <v>0</v>
      </c>
      <c r="H51" s="278">
        <f>F51*G51</f>
        <v>0</v>
      </c>
      <c r="I51" s="278">
        <v>0</v>
      </c>
      <c r="J51" s="279">
        <f>F51*I51</f>
        <v>0</v>
      </c>
      <c r="K51" s="346"/>
    </row>
    <row r="52" spans="1:11">
      <c r="A52" s="376"/>
      <c r="B52" s="871" t="s">
        <v>419</v>
      </c>
      <c r="C52" s="872"/>
      <c r="D52" s="873"/>
      <c r="E52" s="774" t="s">
        <v>19</v>
      </c>
      <c r="F52" s="348">
        <v>1</v>
      </c>
      <c r="G52" s="278">
        <v>0</v>
      </c>
      <c r="H52" s="278">
        <f>F52*G52</f>
        <v>0</v>
      </c>
      <c r="I52" s="278">
        <v>0</v>
      </c>
      <c r="J52" s="279">
        <f>F52*I52</f>
        <v>0</v>
      </c>
      <c r="K52" s="346"/>
    </row>
    <row r="53" spans="1:11" ht="13.5" thickBot="1">
      <c r="A53" s="376"/>
      <c r="B53" s="871" t="s">
        <v>435</v>
      </c>
      <c r="C53" s="872"/>
      <c r="D53" s="873"/>
      <c r="E53" s="774" t="s">
        <v>4</v>
      </c>
      <c r="F53" s="348">
        <v>1</v>
      </c>
      <c r="G53" s="278">
        <v>0</v>
      </c>
      <c r="H53" s="278">
        <f>F53*G53</f>
        <v>0</v>
      </c>
      <c r="I53" s="278">
        <v>0</v>
      </c>
      <c r="J53" s="279">
        <f>F53*I53</f>
        <v>0</v>
      </c>
      <c r="K53" s="346"/>
    </row>
    <row r="54" spans="1:11" ht="13.5">
      <c r="A54" s="350"/>
      <c r="B54" s="350" t="s">
        <v>180</v>
      </c>
      <c r="C54" s="351"/>
      <c r="D54" s="351"/>
      <c r="E54" s="351"/>
      <c r="F54" s="352"/>
      <c r="G54" s="377"/>
      <c r="H54" s="378">
        <f>SUM(H51:H53)</f>
        <v>0</v>
      </c>
      <c r="I54" s="377"/>
      <c r="J54" s="379">
        <f>SUM(J51:J53)</f>
        <v>0</v>
      </c>
      <c r="K54" s="346"/>
    </row>
    <row r="55" spans="1:11" ht="13.5" customHeight="1" thickBot="1">
      <c r="A55" s="363"/>
      <c r="B55" s="364" t="s">
        <v>176</v>
      </c>
      <c r="C55" s="365"/>
      <c r="D55" s="365" t="s">
        <v>78</v>
      </c>
      <c r="E55" s="365"/>
      <c r="F55" s="366"/>
      <c r="G55" s="380"/>
      <c r="H55" s="368">
        <f>SUM(H54:H54)</f>
        <v>0</v>
      </c>
      <c r="I55" s="369"/>
      <c r="J55" s="381">
        <f>SUM(J54:J54)</f>
        <v>0</v>
      </c>
      <c r="K55" s="346"/>
    </row>
    <row r="56" spans="1:11" ht="14.25" thickBot="1">
      <c r="A56" s="371" t="str">
        <f>A49</f>
        <v>3) Skříň pro napojení a ukončení primerního koaxiálního kabelu TKR</v>
      </c>
      <c r="B56" s="372"/>
      <c r="C56" s="373"/>
      <c r="D56" s="374"/>
      <c r="E56" s="374"/>
      <c r="F56" s="375"/>
      <c r="G56" s="380"/>
      <c r="H56" s="878">
        <f>H55+J55</f>
        <v>0</v>
      </c>
      <c r="I56" s="869"/>
      <c r="J56" s="934"/>
      <c r="K56" s="346"/>
    </row>
    <row r="57" spans="1:11" ht="13.5">
      <c r="A57" s="385"/>
      <c r="B57" s="386"/>
      <c r="C57" s="387"/>
      <c r="D57" s="357"/>
      <c r="E57" s="357"/>
      <c r="F57" s="388"/>
      <c r="G57" s="392"/>
      <c r="H57" s="390"/>
      <c r="I57" s="390"/>
      <c r="J57" s="394"/>
      <c r="K57" s="346"/>
    </row>
    <row r="58" spans="1:11" ht="14.25" thickBot="1">
      <c r="A58" s="215" t="s">
        <v>421</v>
      </c>
      <c r="B58" s="261"/>
      <c r="C58" s="262"/>
      <c r="D58" s="209"/>
      <c r="E58" s="209"/>
      <c r="F58" s="222"/>
      <c r="G58" s="263"/>
      <c r="H58" s="264"/>
      <c r="I58" s="265"/>
      <c r="J58" s="170"/>
      <c r="K58" s="316"/>
    </row>
    <row r="59" spans="1:11" ht="13.5" thickBot="1">
      <c r="A59" s="401" t="s">
        <v>177</v>
      </c>
      <c r="B59" s="402" t="s">
        <v>178</v>
      </c>
      <c r="C59" s="403"/>
      <c r="D59" s="403"/>
      <c r="E59" s="772" t="s">
        <v>433</v>
      </c>
      <c r="F59" s="404" t="s">
        <v>171</v>
      </c>
      <c r="G59" s="383" t="s">
        <v>182</v>
      </c>
      <c r="H59" s="383" t="s">
        <v>173</v>
      </c>
      <c r="I59" s="383" t="s">
        <v>174</v>
      </c>
      <c r="J59" s="384" t="s">
        <v>175</v>
      </c>
      <c r="K59" s="346"/>
    </row>
    <row r="60" spans="1:11">
      <c r="A60" s="559"/>
      <c r="B60" s="560" t="s">
        <v>436</v>
      </c>
      <c r="C60" s="561"/>
      <c r="D60" s="562"/>
      <c r="E60" s="776" t="s">
        <v>4</v>
      </c>
      <c r="F60" s="714">
        <v>1</v>
      </c>
      <c r="G60" s="564"/>
      <c r="H60" s="564"/>
      <c r="I60" s="564">
        <v>0</v>
      </c>
      <c r="J60" s="407">
        <f>F60*I60</f>
        <v>0</v>
      </c>
      <c r="K60" s="346"/>
    </row>
    <row r="61" spans="1:11">
      <c r="A61" s="445"/>
      <c r="B61" s="422" t="s">
        <v>437</v>
      </c>
      <c r="C61" s="442"/>
      <c r="D61" s="565"/>
      <c r="E61" s="777" t="s">
        <v>4</v>
      </c>
      <c r="F61" s="283">
        <v>1</v>
      </c>
      <c r="G61" s="420"/>
      <c r="H61" s="420"/>
      <c r="I61" s="420">
        <v>0</v>
      </c>
      <c r="J61" s="279">
        <f>F61*I61</f>
        <v>0</v>
      </c>
      <c r="K61" s="346"/>
    </row>
    <row r="62" spans="1:11" ht="13.5" thickBot="1">
      <c r="A62" s="522"/>
      <c r="B62" s="566"/>
      <c r="C62" s="567"/>
      <c r="D62" s="567"/>
      <c r="E62" s="778"/>
      <c r="F62" s="341"/>
      <c r="G62" s="568"/>
      <c r="H62" s="568"/>
      <c r="I62" s="568"/>
      <c r="J62" s="474"/>
      <c r="K62" s="346"/>
    </row>
    <row r="63" spans="1:11" ht="12.75" customHeight="1" thickBot="1">
      <c r="A63" s="350"/>
      <c r="B63" s="350" t="s">
        <v>180</v>
      </c>
      <c r="C63" s="351"/>
      <c r="D63" s="351"/>
      <c r="E63" s="351"/>
      <c r="F63" s="352"/>
      <c r="G63" s="378"/>
      <c r="H63" s="378"/>
      <c r="I63" s="378"/>
      <c r="J63" s="379">
        <f>SUM(J60:J62)</f>
        <v>0</v>
      </c>
      <c r="K63" s="346"/>
    </row>
    <row r="64" spans="1:11" ht="12.75" customHeight="1" thickBot="1">
      <c r="A64" s="371" t="str">
        <f>A58</f>
        <v>4) Zednické výpomoce</v>
      </c>
      <c r="B64" s="372"/>
      <c r="C64" s="373"/>
      <c r="D64" s="374"/>
      <c r="E64" s="374"/>
      <c r="F64" s="489"/>
      <c r="G64" s="490"/>
      <c r="H64" s="878">
        <f>H63+J63</f>
        <v>0</v>
      </c>
      <c r="I64" s="869"/>
      <c r="J64" s="934"/>
      <c r="K64" s="346"/>
    </row>
    <row r="65" spans="1:11" ht="12.75" customHeight="1"/>
    <row r="66" spans="1:11" ht="12.75" customHeight="1" thickBot="1">
      <c r="A66" s="215" t="s">
        <v>422</v>
      </c>
      <c r="B66" s="261"/>
      <c r="C66" s="262"/>
      <c r="D66" s="209"/>
      <c r="E66" s="209"/>
      <c r="F66" s="222"/>
      <c r="G66" s="263"/>
      <c r="H66" s="264"/>
      <c r="I66" s="265"/>
      <c r="J66" s="170"/>
      <c r="K66" s="316"/>
    </row>
    <row r="67" spans="1:11" ht="12.75" customHeight="1" thickBot="1">
      <c r="A67" s="401" t="s">
        <v>177</v>
      </c>
      <c r="B67" s="402" t="s">
        <v>178</v>
      </c>
      <c r="C67" s="403"/>
      <c r="D67" s="403"/>
      <c r="E67" s="772" t="s">
        <v>433</v>
      </c>
      <c r="F67" s="404" t="s">
        <v>171</v>
      </c>
      <c r="G67" s="383" t="s">
        <v>182</v>
      </c>
      <c r="H67" s="383" t="s">
        <v>173</v>
      </c>
      <c r="I67" s="383" t="s">
        <v>174</v>
      </c>
      <c r="J67" s="384" t="s">
        <v>175</v>
      </c>
      <c r="K67" s="346"/>
    </row>
    <row r="68" spans="1:11" ht="12.75" customHeight="1">
      <c r="A68" s="716"/>
      <c r="B68" s="717" t="s">
        <v>423</v>
      </c>
      <c r="C68" s="612"/>
      <c r="D68" s="718"/>
      <c r="E68" s="779" t="s">
        <v>4</v>
      </c>
      <c r="F68" s="719">
        <v>1</v>
      </c>
      <c r="G68" s="564"/>
      <c r="H68" s="564"/>
      <c r="I68" s="564">
        <v>0</v>
      </c>
      <c r="J68" s="407">
        <f>F68*I68</f>
        <v>0</v>
      </c>
      <c r="K68" s="346"/>
    </row>
    <row r="69" spans="1:11" ht="12.75" customHeight="1">
      <c r="A69" s="445"/>
      <c r="B69" s="422" t="s">
        <v>424</v>
      </c>
      <c r="C69" s="442"/>
      <c r="D69" s="565"/>
      <c r="E69" s="780"/>
      <c r="F69" s="283"/>
      <c r="G69" s="661"/>
      <c r="H69" s="661"/>
      <c r="I69" s="661"/>
      <c r="J69" s="418"/>
      <c r="K69" s="346"/>
    </row>
    <row r="70" spans="1:11" ht="12.75" customHeight="1" thickBot="1">
      <c r="A70" s="522"/>
      <c r="B70" s="566"/>
      <c r="C70" s="567"/>
      <c r="D70" s="567"/>
      <c r="E70" s="567"/>
      <c r="F70" s="341"/>
      <c r="G70" s="568"/>
      <c r="H70" s="568"/>
      <c r="I70" s="568"/>
      <c r="J70" s="474"/>
      <c r="K70" s="346"/>
    </row>
    <row r="71" spans="1:11" ht="12.75" customHeight="1" thickBot="1">
      <c r="A71" s="350"/>
      <c r="B71" s="350" t="s">
        <v>180</v>
      </c>
      <c r="C71" s="351"/>
      <c r="D71" s="351"/>
      <c r="E71" s="351"/>
      <c r="F71" s="352"/>
      <c r="G71" s="378"/>
      <c r="H71" s="378"/>
      <c r="I71" s="378"/>
      <c r="J71" s="379">
        <f>SUM(J68:J70)</f>
        <v>0</v>
      </c>
      <c r="K71" s="346"/>
    </row>
    <row r="72" spans="1:11" ht="12.75" customHeight="1" thickBot="1">
      <c r="A72" s="371" t="str">
        <f>A66</f>
        <v>5) Ostatní</v>
      </c>
      <c r="B72" s="372"/>
      <c r="C72" s="373"/>
      <c r="D72" s="374"/>
      <c r="E72" s="374"/>
      <c r="F72" s="489"/>
      <c r="G72" s="490"/>
      <c r="H72" s="878">
        <f>H71+J71</f>
        <v>0</v>
      </c>
      <c r="I72" s="869"/>
      <c r="J72" s="934"/>
      <c r="K72" s="346"/>
    </row>
    <row r="73" spans="1:11" ht="12.75" customHeight="1"/>
    <row r="74" spans="1:11" ht="12.75" customHeight="1" thickBot="1">
      <c r="A74" s="781" t="s">
        <v>426</v>
      </c>
      <c r="B74" s="581"/>
      <c r="C74" s="782"/>
      <c r="D74" s="782"/>
      <c r="E74" s="782"/>
      <c r="F74" s="783"/>
      <c r="G74" s="392"/>
      <c r="H74" s="392"/>
      <c r="I74" s="392"/>
      <c r="J74" s="392"/>
      <c r="K74" s="434"/>
    </row>
    <row r="75" spans="1:11" ht="12.75" customHeight="1" thickBot="1">
      <c r="A75" s="784" t="s">
        <v>177</v>
      </c>
      <c r="B75" s="382" t="s">
        <v>178</v>
      </c>
      <c r="C75" s="785"/>
      <c r="D75" s="785"/>
      <c r="E75" s="786" t="s">
        <v>433</v>
      </c>
      <c r="F75" s="787" t="s">
        <v>171</v>
      </c>
      <c r="G75" s="383" t="s">
        <v>182</v>
      </c>
      <c r="H75" s="383" t="s">
        <v>173</v>
      </c>
      <c r="I75" s="383" t="s">
        <v>174</v>
      </c>
      <c r="J75" s="384" t="s">
        <v>175</v>
      </c>
      <c r="K75" s="421"/>
    </row>
    <row r="76" spans="1:11" ht="12.75" customHeight="1">
      <c r="A76" s="788"/>
      <c r="B76" s="560" t="s">
        <v>444</v>
      </c>
      <c r="C76" s="789"/>
      <c r="D76" s="562"/>
      <c r="E76" s="790" t="s">
        <v>439</v>
      </c>
      <c r="F76" s="791">
        <v>15</v>
      </c>
      <c r="G76" s="406"/>
      <c r="H76" s="406"/>
      <c r="I76" s="378">
        <v>0</v>
      </c>
      <c r="J76" s="379">
        <f t="shared" ref="J76:J78" si="4">F76*I76</f>
        <v>0</v>
      </c>
      <c r="K76" s="346"/>
    </row>
    <row r="77" spans="1:11" ht="12.75" customHeight="1">
      <c r="A77" s="792"/>
      <c r="B77" s="793" t="s">
        <v>432</v>
      </c>
      <c r="C77" s="794"/>
      <c r="D77" s="795"/>
      <c r="E77" s="796" t="s">
        <v>439</v>
      </c>
      <c r="F77" s="762">
        <v>14</v>
      </c>
      <c r="G77" s="797"/>
      <c r="H77" s="278"/>
      <c r="I77" s="706">
        <v>0</v>
      </c>
      <c r="J77" s="488">
        <f t="shared" ref="J77" si="5">F77*I77</f>
        <v>0</v>
      </c>
      <c r="K77" s="346"/>
    </row>
    <row r="78" spans="1:11" ht="12.75" customHeight="1">
      <c r="A78" s="798"/>
      <c r="B78" s="871" t="s">
        <v>441</v>
      </c>
      <c r="C78" s="930"/>
      <c r="D78" s="931"/>
      <c r="E78" s="799" t="s">
        <v>0</v>
      </c>
      <c r="F78" s="762">
        <v>28</v>
      </c>
      <c r="G78" s="278"/>
      <c r="H78" s="278"/>
      <c r="I78" s="278">
        <v>0</v>
      </c>
      <c r="J78" s="279">
        <f t="shared" si="4"/>
        <v>0</v>
      </c>
      <c r="K78" s="346"/>
    </row>
    <row r="79" spans="1:11" ht="12.75" customHeight="1">
      <c r="A79" s="798"/>
      <c r="B79" s="871" t="s">
        <v>446</v>
      </c>
      <c r="C79" s="930"/>
      <c r="D79" s="931"/>
      <c r="E79" s="799" t="s">
        <v>0</v>
      </c>
      <c r="F79" s="762">
        <v>70</v>
      </c>
      <c r="G79" s="278"/>
      <c r="H79" s="278"/>
      <c r="I79" s="278">
        <v>0</v>
      </c>
      <c r="J79" s="279">
        <f t="shared" ref="J79" si="6">F79*I79</f>
        <v>0</v>
      </c>
      <c r="K79" s="346"/>
    </row>
    <row r="80" spans="1:11" ht="12.75" customHeight="1">
      <c r="A80" s="798"/>
      <c r="B80" s="743" t="s">
        <v>425</v>
      </c>
      <c r="C80" s="800"/>
      <c r="D80" s="801"/>
      <c r="E80" s="802" t="s">
        <v>0</v>
      </c>
      <c r="F80" s="762">
        <v>70</v>
      </c>
      <c r="G80" s="278"/>
      <c r="H80" s="278"/>
      <c r="I80" s="278">
        <v>0</v>
      </c>
      <c r="J80" s="279">
        <f t="shared" ref="J80:J84" si="7">F80*I80</f>
        <v>0</v>
      </c>
      <c r="K80" s="346"/>
    </row>
    <row r="81" spans="1:11" ht="12.75" customHeight="1">
      <c r="A81" s="798"/>
      <c r="B81" s="871" t="s">
        <v>442</v>
      </c>
      <c r="C81" s="930"/>
      <c r="D81" s="931"/>
      <c r="E81" s="799" t="s">
        <v>0</v>
      </c>
      <c r="F81" s="762">
        <v>70</v>
      </c>
      <c r="G81" s="278"/>
      <c r="H81" s="278"/>
      <c r="I81" s="278">
        <v>0</v>
      </c>
      <c r="J81" s="279">
        <f t="shared" si="7"/>
        <v>0</v>
      </c>
      <c r="K81" s="346"/>
    </row>
    <row r="82" spans="1:11" ht="12.75" customHeight="1">
      <c r="A82" s="803"/>
      <c r="B82" s="880" t="s">
        <v>445</v>
      </c>
      <c r="C82" s="932"/>
      <c r="D82" s="933"/>
      <c r="E82" s="804" t="s">
        <v>439</v>
      </c>
      <c r="F82" s="762">
        <v>15</v>
      </c>
      <c r="G82" s="278"/>
      <c r="H82" s="278"/>
      <c r="I82" s="278">
        <v>0</v>
      </c>
      <c r="J82" s="279">
        <f t="shared" si="7"/>
        <v>0</v>
      </c>
      <c r="K82" s="346"/>
    </row>
    <row r="83" spans="1:11" ht="12.75" customHeight="1">
      <c r="A83" s="805"/>
      <c r="B83" s="806" t="s">
        <v>438</v>
      </c>
      <c r="C83" s="807"/>
      <c r="D83" s="808"/>
      <c r="E83" s="796" t="s">
        <v>439</v>
      </c>
      <c r="F83" s="762">
        <v>14</v>
      </c>
      <c r="G83" s="278"/>
      <c r="H83" s="278"/>
      <c r="I83" s="278">
        <v>0</v>
      </c>
      <c r="J83" s="279">
        <f t="shared" si="7"/>
        <v>0</v>
      </c>
      <c r="K83" s="346"/>
    </row>
    <row r="84" spans="1:11" ht="13.5" customHeight="1">
      <c r="A84" s="798"/>
      <c r="B84" s="581" t="s">
        <v>431</v>
      </c>
      <c r="C84" s="809"/>
      <c r="D84" s="810"/>
      <c r="E84" s="811" t="s">
        <v>440</v>
      </c>
      <c r="F84" s="762">
        <v>15.84</v>
      </c>
      <c r="G84" s="278"/>
      <c r="H84" s="278"/>
      <c r="I84" s="278">
        <v>0</v>
      </c>
      <c r="J84" s="279">
        <f t="shared" si="7"/>
        <v>0</v>
      </c>
      <c r="K84" s="346"/>
    </row>
    <row r="85" spans="1:11">
      <c r="A85" s="805"/>
      <c r="B85" s="812" t="s">
        <v>443</v>
      </c>
      <c r="C85" s="800"/>
      <c r="D85" s="810"/>
      <c r="E85" s="802" t="s">
        <v>4</v>
      </c>
      <c r="F85" s="762">
        <v>1</v>
      </c>
      <c r="G85" s="278"/>
      <c r="H85" s="278"/>
      <c r="I85" s="278">
        <v>0</v>
      </c>
      <c r="J85" s="279">
        <f t="shared" ref="J85" si="8">F85*I85</f>
        <v>0</v>
      </c>
      <c r="K85" s="346"/>
    </row>
    <row r="86" spans="1:11">
      <c r="A86" s="805"/>
      <c r="B86" s="743"/>
      <c r="C86" s="800"/>
      <c r="D86" s="813"/>
      <c r="E86" s="565"/>
      <c r="F86" s="762"/>
      <c r="G86" s="278"/>
      <c r="H86" s="278"/>
      <c r="I86" s="278"/>
      <c r="J86" s="279"/>
      <c r="K86" s="346"/>
    </row>
    <row r="87" spans="1:11" ht="15" customHeight="1" thickBot="1">
      <c r="A87" s="814"/>
      <c r="B87" s="566"/>
      <c r="C87" s="815"/>
      <c r="D87" s="815"/>
      <c r="E87" s="816"/>
      <c r="F87" s="817"/>
      <c r="G87" s="747"/>
      <c r="H87" s="747"/>
      <c r="I87" s="747"/>
      <c r="J87" s="474"/>
      <c r="K87" s="346"/>
    </row>
    <row r="88" spans="1:11" ht="15" customHeight="1" thickBot="1">
      <c r="A88" s="350"/>
      <c r="B88" s="350" t="s">
        <v>180</v>
      </c>
      <c r="C88" s="351"/>
      <c r="D88" s="351"/>
      <c r="E88" s="351"/>
      <c r="F88" s="352"/>
      <c r="G88" s="378"/>
      <c r="H88" s="378"/>
      <c r="I88" s="378"/>
      <c r="J88" s="379">
        <f>SUM(J76:J87)</f>
        <v>0</v>
      </c>
      <c r="K88" s="346"/>
    </row>
    <row r="89" spans="1:11" ht="15" customHeight="1" thickBot="1">
      <c r="A89" s="371" t="str">
        <f>A74</f>
        <v xml:space="preserve">6) Zemní práce pro datové a TV přípojky </v>
      </c>
      <c r="B89" s="372"/>
      <c r="C89" s="373"/>
      <c r="D89" s="374"/>
      <c r="E89" s="374"/>
      <c r="F89" s="489"/>
      <c r="G89" s="818"/>
      <c r="H89" s="878">
        <f>H88+J88</f>
        <v>0</v>
      </c>
      <c r="I89" s="865"/>
      <c r="J89" s="879"/>
      <c r="K89" s="346"/>
    </row>
    <row r="90" spans="1:11" ht="15" customHeight="1">
      <c r="A90" s="3"/>
      <c r="B90" s="3"/>
      <c r="C90" s="3"/>
      <c r="F90" s="7"/>
      <c r="I90" s="14"/>
      <c r="K90" s="421"/>
    </row>
    <row r="91" spans="1:11" ht="15" customHeight="1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1" ht="15" customHeight="1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1" ht="15" customHeight="1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1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1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1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ht="9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ht="13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ht="25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collapsed="1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ht="23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ht="26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>
      <c r="A127" s="1"/>
      <c r="B127" s="1"/>
      <c r="C127" s="1"/>
      <c r="D127" s="1"/>
      <c r="E127" s="1"/>
      <c r="F127" s="1"/>
      <c r="G127" s="1"/>
      <c r="H127" s="1"/>
      <c r="I127" s="1"/>
      <c r="J127" s="1"/>
    </row>
    <row r="128" spans="1:10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 spans="1:10" collapsed="1">
      <c r="A129" s="1"/>
      <c r="B129" s="1"/>
      <c r="C129" s="1"/>
      <c r="D129" s="1"/>
      <c r="E129" s="1"/>
      <c r="F129" s="1"/>
      <c r="G129" s="1"/>
      <c r="H129" s="1"/>
      <c r="I129" s="1"/>
      <c r="J129" s="1"/>
    </row>
    <row r="130" spans="1:10" ht="12.75" hidden="1" customHeight="1" outlineLevel="1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 ht="36" hidden="1" customHeight="1" outlineLevel="1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 ht="12.75" hidden="1" customHeight="1" outlineLevel="1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50" spans="1:10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 spans="1:10">
      <c r="A153" s="1"/>
      <c r="B153" s="1"/>
      <c r="C153" s="1"/>
      <c r="D153" s="1"/>
      <c r="E153" s="1"/>
      <c r="F153" s="1"/>
      <c r="G153" s="1"/>
      <c r="H153" s="1"/>
      <c r="I153" s="1"/>
      <c r="J153" s="1"/>
    </row>
    <row r="154" spans="1:10">
      <c r="A154" s="1"/>
      <c r="B154" s="1"/>
      <c r="C154" s="1"/>
      <c r="D154" s="1"/>
      <c r="E154" s="1"/>
      <c r="F154" s="1"/>
      <c r="G154" s="1"/>
      <c r="H154" s="1"/>
      <c r="I154" s="1"/>
      <c r="J154" s="1"/>
    </row>
    <row r="155" spans="1:10">
      <c r="A155" s="1"/>
      <c r="B155" s="1"/>
      <c r="C155" s="1"/>
      <c r="D155" s="1"/>
      <c r="E155" s="1"/>
      <c r="F155" s="1"/>
      <c r="G155" s="1"/>
      <c r="H155" s="1"/>
      <c r="I155" s="1"/>
      <c r="J155" s="1"/>
    </row>
    <row r="156" spans="1:10">
      <c r="A156" s="1"/>
      <c r="B156" s="1"/>
      <c r="C156" s="1"/>
      <c r="D156" s="1"/>
      <c r="E156" s="1"/>
      <c r="F156" s="1"/>
      <c r="G156" s="1"/>
      <c r="H156" s="1"/>
      <c r="I156" s="1"/>
      <c r="J156" s="1"/>
    </row>
    <row r="157" spans="1:10">
      <c r="A157" s="1"/>
      <c r="B157" s="1"/>
      <c r="C157" s="1"/>
      <c r="D157" s="1"/>
      <c r="E157" s="1"/>
      <c r="F157" s="1"/>
      <c r="G157" s="1"/>
      <c r="H157" s="1"/>
      <c r="I157" s="1"/>
      <c r="J157" s="1"/>
    </row>
    <row r="158" spans="1:10">
      <c r="A158" s="1"/>
      <c r="B158" s="1"/>
      <c r="C158" s="1"/>
      <c r="D158" s="1"/>
      <c r="E158" s="1"/>
      <c r="F158" s="1"/>
      <c r="G158" s="1"/>
      <c r="H158" s="1"/>
      <c r="I158" s="1"/>
      <c r="J158" s="1"/>
    </row>
    <row r="160" spans="1:10">
      <c r="A160" s="1"/>
      <c r="B160" s="1"/>
      <c r="C160" s="1"/>
      <c r="D160" s="1"/>
      <c r="E160" s="1"/>
      <c r="F160" s="1"/>
      <c r="G160" s="1"/>
      <c r="H160" s="1"/>
      <c r="I160" s="1"/>
      <c r="J160" s="1"/>
    </row>
    <row r="161" spans="1:10">
      <c r="A161" s="1"/>
      <c r="B161" s="1"/>
      <c r="C161" s="1"/>
      <c r="D161" s="1"/>
      <c r="E161" s="1"/>
      <c r="F161" s="1"/>
      <c r="G161" s="1"/>
      <c r="H161" s="1"/>
      <c r="I161" s="1"/>
      <c r="J161" s="1"/>
    </row>
    <row r="162" spans="1:10">
      <c r="A162" s="1"/>
      <c r="B162" s="1"/>
      <c r="C162" s="1"/>
      <c r="D162" s="1"/>
      <c r="E162" s="1"/>
      <c r="F162" s="1"/>
      <c r="G162" s="1"/>
      <c r="H162" s="1"/>
      <c r="I162" s="1"/>
      <c r="J162" s="1"/>
    </row>
    <row r="163" spans="1:10">
      <c r="A163" s="1"/>
      <c r="B163" s="1"/>
      <c r="C163" s="1"/>
      <c r="D163" s="1"/>
      <c r="E163" s="1"/>
      <c r="F163" s="1"/>
      <c r="G163" s="1"/>
      <c r="H163" s="1"/>
      <c r="I163" s="1"/>
      <c r="J163" s="1"/>
    </row>
    <row r="164" spans="1:10">
      <c r="A164" s="1"/>
      <c r="B164" s="1"/>
      <c r="C164" s="1"/>
      <c r="D164" s="1"/>
      <c r="E164" s="1"/>
      <c r="F164" s="1"/>
      <c r="G164" s="1"/>
      <c r="H164" s="1"/>
      <c r="I164" s="1"/>
      <c r="J164" s="1"/>
    </row>
    <row r="165" spans="1:10">
      <c r="A165" s="1"/>
      <c r="B165" s="1"/>
      <c r="C165" s="1"/>
      <c r="D165" s="1"/>
      <c r="E165" s="1"/>
      <c r="F165" s="1"/>
      <c r="G165" s="1"/>
      <c r="H165" s="1"/>
      <c r="I165" s="1"/>
      <c r="J165" s="1"/>
    </row>
    <row r="166" spans="1:10">
      <c r="A166" s="1"/>
      <c r="B166" s="1"/>
      <c r="C166" s="1"/>
      <c r="D166" s="1"/>
      <c r="E166" s="1"/>
      <c r="F166" s="1"/>
      <c r="G166" s="1"/>
      <c r="H166" s="1"/>
      <c r="I166" s="1"/>
      <c r="J166" s="1"/>
    </row>
    <row r="167" spans="1:10">
      <c r="A167" s="1"/>
      <c r="B167" s="1"/>
      <c r="C167" s="1"/>
      <c r="D167" s="1"/>
      <c r="E167" s="1"/>
      <c r="F167" s="1"/>
      <c r="G167" s="1"/>
      <c r="H167" s="1"/>
      <c r="I167" s="1"/>
      <c r="J167" s="1"/>
    </row>
    <row r="168" spans="1:10">
      <c r="A168" s="1"/>
      <c r="B168" s="1"/>
      <c r="C168" s="1"/>
      <c r="D168" s="1"/>
      <c r="E168" s="1"/>
      <c r="F168" s="1"/>
      <c r="G168" s="1"/>
      <c r="H168" s="1"/>
      <c r="I168" s="1"/>
      <c r="J168" s="1"/>
    </row>
    <row r="169" spans="1:10">
      <c r="A169" s="1"/>
      <c r="B169" s="1"/>
      <c r="C169" s="1"/>
      <c r="D169" s="1"/>
      <c r="E169" s="1"/>
      <c r="F169" s="1"/>
      <c r="G169" s="1"/>
      <c r="H169" s="1"/>
      <c r="I169" s="1"/>
      <c r="J169" s="1"/>
    </row>
    <row r="170" spans="1:10">
      <c r="A170" s="1"/>
      <c r="B170" s="1"/>
      <c r="C170" s="1"/>
      <c r="D170" s="1"/>
      <c r="E170" s="1"/>
      <c r="F170" s="1"/>
      <c r="G170" s="1"/>
      <c r="H170" s="1"/>
      <c r="I170" s="1"/>
      <c r="J170" s="1"/>
    </row>
    <row r="171" spans="1:10">
      <c r="A171" s="1"/>
      <c r="B171" s="1"/>
      <c r="C171" s="1"/>
      <c r="D171" s="1"/>
      <c r="E171" s="1"/>
      <c r="F171" s="1"/>
      <c r="G171" s="1"/>
      <c r="H171" s="1"/>
      <c r="I171" s="1"/>
      <c r="J171" s="1"/>
    </row>
    <row r="172" spans="1:10">
      <c r="A172" s="1"/>
      <c r="B172" s="1"/>
      <c r="C172" s="1"/>
      <c r="D172" s="1"/>
      <c r="E172" s="1"/>
      <c r="F172" s="1"/>
      <c r="G172" s="1"/>
      <c r="H172" s="1"/>
      <c r="I172" s="1"/>
      <c r="J172" s="1"/>
    </row>
    <row r="173" spans="1:10">
      <c r="A173" s="1"/>
      <c r="B173" s="1"/>
      <c r="C173" s="1"/>
      <c r="D173" s="1"/>
      <c r="E173" s="1"/>
      <c r="F173" s="1"/>
      <c r="G173" s="1"/>
      <c r="H173" s="1"/>
      <c r="I173" s="1"/>
      <c r="J173" s="1"/>
    </row>
    <row r="175" spans="1:10">
      <c r="A175" s="1"/>
      <c r="B175" s="1"/>
      <c r="C175" s="1"/>
      <c r="D175" s="1"/>
      <c r="E175" s="1"/>
      <c r="F175" s="1"/>
      <c r="G175" s="1"/>
      <c r="H175" s="1"/>
      <c r="I175" s="1"/>
      <c r="J175" s="1"/>
    </row>
    <row r="176" spans="1:10">
      <c r="A176" s="1"/>
      <c r="B176" s="1"/>
      <c r="C176" s="1"/>
      <c r="D176" s="1"/>
      <c r="E176" s="1"/>
      <c r="F176" s="1"/>
      <c r="G176" s="1"/>
      <c r="H176" s="1"/>
      <c r="I176" s="1"/>
      <c r="J176" s="1"/>
    </row>
    <row r="177" spans="1:10">
      <c r="A177" s="1"/>
      <c r="B177" s="1"/>
      <c r="C177" s="1"/>
      <c r="D177" s="1"/>
      <c r="E177" s="1"/>
      <c r="F177" s="1"/>
      <c r="G177" s="1"/>
      <c r="H177" s="1"/>
      <c r="I177" s="1"/>
      <c r="J177" s="1"/>
    </row>
    <row r="178" spans="1:10">
      <c r="A178" s="1"/>
      <c r="B178" s="1"/>
      <c r="C178" s="1"/>
      <c r="D178" s="1"/>
      <c r="E178" s="1"/>
      <c r="F178" s="1"/>
      <c r="G178" s="1"/>
      <c r="H178" s="1"/>
      <c r="I178" s="1"/>
      <c r="J178" s="1"/>
    </row>
    <row r="180" spans="1:10">
      <c r="A180" s="1"/>
      <c r="B180" s="1"/>
      <c r="C180" s="1"/>
      <c r="D180" s="1"/>
      <c r="E180" s="1"/>
      <c r="F180" s="1"/>
      <c r="G180" s="1"/>
      <c r="H180" s="1"/>
      <c r="I180" s="1"/>
      <c r="J180" s="1"/>
    </row>
    <row r="181" spans="1:10">
      <c r="A181" s="1"/>
      <c r="B181" s="1"/>
      <c r="C181" s="1"/>
      <c r="D181" s="1"/>
      <c r="E181" s="1"/>
      <c r="F181" s="1"/>
      <c r="G181" s="1"/>
      <c r="H181" s="1"/>
      <c r="I181" s="1"/>
      <c r="J181" s="1"/>
    </row>
    <row r="182" spans="1:10">
      <c r="A182" s="1"/>
      <c r="B182" s="1"/>
      <c r="C182" s="1"/>
      <c r="D182" s="1"/>
      <c r="E182" s="1"/>
      <c r="F182" s="1"/>
      <c r="G182" s="1"/>
      <c r="H182" s="1"/>
      <c r="I182" s="1"/>
      <c r="J182" s="1"/>
    </row>
    <row r="183" spans="1:10">
      <c r="A183" s="1"/>
      <c r="B183" s="1"/>
      <c r="C183" s="1"/>
      <c r="D183" s="1"/>
      <c r="E183" s="1"/>
      <c r="F183" s="1"/>
      <c r="G183" s="1"/>
      <c r="H183" s="1"/>
      <c r="I183" s="1"/>
      <c r="J183" s="1"/>
    </row>
    <row r="184" spans="1:10">
      <c r="A184" s="1"/>
      <c r="B184" s="1"/>
      <c r="C184" s="1"/>
      <c r="D184" s="1"/>
      <c r="E184" s="1"/>
      <c r="F184" s="1"/>
      <c r="G184" s="1"/>
      <c r="H184" s="1"/>
      <c r="I184" s="1"/>
      <c r="J184" s="1"/>
    </row>
    <row r="185" spans="1:10">
      <c r="A185" s="1"/>
      <c r="B185" s="1"/>
      <c r="C185" s="1"/>
      <c r="D185" s="1"/>
      <c r="E185" s="1"/>
      <c r="F185" s="1"/>
      <c r="G185" s="1"/>
      <c r="H185" s="1"/>
      <c r="I185" s="1"/>
      <c r="J185" s="1"/>
    </row>
    <row r="189" spans="1:10">
      <c r="A189" s="1"/>
      <c r="B189" s="1"/>
      <c r="C189" s="1"/>
      <c r="D189" s="1"/>
      <c r="E189" s="1"/>
      <c r="F189" s="1"/>
      <c r="G189" s="1"/>
      <c r="H189" s="1"/>
      <c r="I189" s="1"/>
      <c r="J189" s="1"/>
    </row>
    <row r="190" spans="1:10">
      <c r="A190" s="1"/>
      <c r="B190" s="1"/>
      <c r="C190" s="1"/>
      <c r="D190" s="1"/>
      <c r="E190" s="1"/>
      <c r="F190" s="1"/>
      <c r="G190" s="1"/>
      <c r="H190" s="1"/>
      <c r="I190" s="1"/>
      <c r="J190" s="1"/>
    </row>
    <row r="191" spans="1:10">
      <c r="A191" s="1"/>
      <c r="B191" s="1"/>
      <c r="C191" s="1"/>
      <c r="D191" s="1"/>
      <c r="E191" s="1"/>
      <c r="F191" s="1"/>
      <c r="G191" s="1"/>
      <c r="H191" s="1"/>
      <c r="I191" s="1"/>
      <c r="J191" s="1"/>
    </row>
    <row r="192" spans="1:10">
      <c r="A192" s="1"/>
      <c r="B192" s="1"/>
      <c r="C192" s="1"/>
      <c r="D192" s="1"/>
      <c r="E192" s="1"/>
      <c r="F192" s="1"/>
      <c r="G192" s="1"/>
      <c r="H192" s="1"/>
      <c r="I192" s="1"/>
      <c r="J192" s="1"/>
    </row>
    <row r="193" spans="1:10">
      <c r="A193" s="1"/>
      <c r="B193" s="1"/>
      <c r="C193" s="1"/>
      <c r="D193" s="1"/>
      <c r="E193" s="1"/>
      <c r="F193" s="1"/>
      <c r="G193" s="1"/>
      <c r="H193" s="1"/>
      <c r="I193" s="1"/>
      <c r="J193" s="1"/>
    </row>
    <row r="194" spans="1:10">
      <c r="A194" s="1"/>
      <c r="B194" s="1"/>
      <c r="C194" s="1"/>
      <c r="D194" s="1"/>
      <c r="E194" s="1"/>
      <c r="F194" s="1"/>
      <c r="G194" s="1"/>
      <c r="H194" s="1"/>
      <c r="I194" s="1"/>
      <c r="J194" s="1"/>
    </row>
    <row r="195" spans="1:10">
      <c r="A195" s="1"/>
      <c r="B195" s="1"/>
      <c r="C195" s="1"/>
      <c r="D195" s="1"/>
      <c r="E195" s="1"/>
      <c r="F195" s="1"/>
      <c r="G195" s="1"/>
      <c r="H195" s="1"/>
      <c r="I195" s="1"/>
      <c r="J195" s="1"/>
    </row>
    <row r="196" spans="1:10">
      <c r="A196" s="1"/>
      <c r="B196" s="1"/>
      <c r="C196" s="1"/>
      <c r="D196" s="1"/>
      <c r="E196" s="1"/>
      <c r="F196" s="1"/>
      <c r="G196" s="1"/>
      <c r="H196" s="1"/>
      <c r="I196" s="1"/>
      <c r="J196" s="1"/>
    </row>
    <row r="199" spans="1:10">
      <c r="A199" s="1"/>
      <c r="B199" s="1"/>
      <c r="C199" s="1"/>
      <c r="D199" s="1"/>
      <c r="E199" s="1"/>
      <c r="F199" s="1"/>
      <c r="G199" s="1"/>
      <c r="H199" s="1"/>
      <c r="I199" s="1"/>
      <c r="J199" s="1"/>
    </row>
    <row r="201" spans="1:10">
      <c r="A201" s="1"/>
      <c r="B201" s="1"/>
      <c r="C201" s="1"/>
      <c r="D201" s="1"/>
      <c r="E201" s="1"/>
      <c r="F201" s="1"/>
      <c r="G201" s="1"/>
      <c r="H201" s="1"/>
      <c r="I201" s="1"/>
      <c r="J201" s="1"/>
    </row>
    <row r="202" spans="1:10">
      <c r="A202" s="1"/>
      <c r="B202" s="1"/>
      <c r="C202" s="1"/>
      <c r="D202" s="1"/>
      <c r="E202" s="1"/>
      <c r="F202" s="1"/>
      <c r="G202" s="1"/>
      <c r="H202" s="1"/>
      <c r="I202" s="1"/>
      <c r="J202" s="1"/>
    </row>
    <row r="203" spans="1:10">
      <c r="A203" s="1"/>
      <c r="B203" s="1"/>
      <c r="C203" s="1"/>
      <c r="D203" s="1"/>
      <c r="E203" s="1"/>
      <c r="F203" s="1"/>
      <c r="G203" s="1"/>
      <c r="H203" s="1"/>
      <c r="I203" s="1"/>
      <c r="J203" s="1"/>
    </row>
    <row r="204" spans="1:10">
      <c r="A204" s="1"/>
      <c r="B204" s="1"/>
      <c r="C204" s="1"/>
      <c r="D204" s="1"/>
      <c r="E204" s="1"/>
      <c r="F204" s="1"/>
      <c r="G204" s="1"/>
      <c r="H204" s="1"/>
      <c r="I204" s="1"/>
      <c r="J204" s="1"/>
    </row>
    <row r="205" spans="1:10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11" spans="1:10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3" spans="1:10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28" spans="1:10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40" spans="1:10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52" spans="1:10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>
      <c r="A255" s="1"/>
      <c r="B255" s="1"/>
      <c r="C255" s="1"/>
      <c r="D255" s="1"/>
      <c r="E255" s="1"/>
      <c r="F255" s="1"/>
      <c r="G255" s="1"/>
      <c r="H255" s="1"/>
      <c r="I255" s="1"/>
      <c r="J255" s="1"/>
    </row>
  </sheetData>
  <dataConsolidate link="1"/>
  <mergeCells count="31">
    <mergeCell ref="H89:J89"/>
    <mergeCell ref="H35:J35"/>
    <mergeCell ref="B79:D79"/>
    <mergeCell ref="B81:D81"/>
    <mergeCell ref="B82:D82"/>
    <mergeCell ref="H72:J72"/>
    <mergeCell ref="B51:D51"/>
    <mergeCell ref="B52:D52"/>
    <mergeCell ref="B53:D53"/>
    <mergeCell ref="H56:J56"/>
    <mergeCell ref="B78:D78"/>
    <mergeCell ref="H64:J64"/>
    <mergeCell ref="B39:D39"/>
    <mergeCell ref="B40:D40"/>
    <mergeCell ref="B41:D41"/>
    <mergeCell ref="B42:D42"/>
    <mergeCell ref="H47:J47"/>
    <mergeCell ref="B43:D43"/>
    <mergeCell ref="B30:D30"/>
    <mergeCell ref="A5:J5"/>
    <mergeCell ref="A7:H7"/>
    <mergeCell ref="B24:D24"/>
    <mergeCell ref="B25:D25"/>
    <mergeCell ref="B26:D26"/>
    <mergeCell ref="B27:D27"/>
    <mergeCell ref="B28:D28"/>
    <mergeCell ref="A2:J2"/>
    <mergeCell ref="A3:J3"/>
    <mergeCell ref="A4:J4"/>
    <mergeCell ref="I7:J7"/>
    <mergeCell ref="B29:D29"/>
  </mergeCells>
  <pageMargins left="0.27559055118110237" right="0.19685039370078741" top="0.86614173228346458" bottom="0.35433070866141736" header="0.27559055118110237" footer="0.15748031496062992"/>
  <pageSetup paperSize="9" fitToHeight="0" orientation="portrait" r:id="rId1"/>
  <headerFooter>
    <oddFooter>&amp;C&amp;8&amp;P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0" tint="-0.34998626667073579"/>
    <outlinePr summaryBelow="0"/>
    <pageSetUpPr fitToPage="1"/>
  </sheetPr>
  <dimension ref="A1:U55"/>
  <sheetViews>
    <sheetView topLeftCell="A19" zoomScale="115" zoomScaleNormal="115" zoomScaleSheetLayoutView="130" workbookViewId="0">
      <selection activeCell="I24" sqref="I24"/>
    </sheetView>
  </sheetViews>
  <sheetFormatPr defaultRowHeight="12.75" outlineLevelRow="1"/>
  <cols>
    <col min="1" max="1" width="4.5703125" style="3" customWidth="1"/>
    <col min="2" max="2" width="3.42578125" style="4" customWidth="1"/>
    <col min="3" max="3" width="4.5703125" style="5" customWidth="1"/>
    <col min="4" max="4" width="30.85546875" style="6" customWidth="1"/>
    <col min="5" max="5" width="5.28515625" style="4" customWidth="1"/>
    <col min="6" max="6" width="7.28515625" style="7" customWidth="1"/>
    <col min="7" max="7" width="9.140625" style="14" customWidth="1"/>
    <col min="8" max="8" width="9.85546875" style="14" customWidth="1"/>
    <col min="9" max="9" width="7.85546875" style="1" customWidth="1"/>
    <col min="10" max="10" width="7.7109375" style="1" customWidth="1"/>
    <col min="11" max="11" width="9.140625" style="1" customWidth="1"/>
    <col min="12" max="12" width="9" style="1" customWidth="1"/>
    <col min="13" max="13" width="7.85546875" style="1" customWidth="1"/>
    <col min="14" max="14" width="8.28515625" style="1" customWidth="1"/>
    <col min="15" max="15" width="7.7109375" style="1" customWidth="1"/>
    <col min="16" max="16" width="9.140625" style="1" customWidth="1"/>
    <col min="17" max="16384" width="9.140625" style="1"/>
  </cols>
  <sheetData>
    <row r="1" spans="1:19">
      <c r="B1" s="3"/>
      <c r="C1" s="3"/>
      <c r="D1" s="5"/>
      <c r="E1" s="7"/>
      <c r="G1" s="7"/>
      <c r="I1" s="14"/>
    </row>
    <row r="2" spans="1:19" ht="22.5" customHeight="1">
      <c r="A2" s="819" t="str">
        <f>Rekapitulace!A1</f>
        <v>Stavební úpravy objektu Jáchymovská ul., č.p.225, Ostrov</v>
      </c>
      <c r="B2" s="824"/>
      <c r="C2" s="824"/>
      <c r="D2" s="824"/>
      <c r="E2" s="824"/>
      <c r="F2" s="824"/>
      <c r="G2" s="824"/>
      <c r="H2" s="824"/>
      <c r="I2" s="824"/>
      <c r="J2" s="824"/>
      <c r="K2" s="824"/>
      <c r="L2" s="824"/>
      <c r="M2" s="824"/>
      <c r="N2" s="824"/>
      <c r="O2" s="824"/>
      <c r="P2" s="824"/>
      <c r="Q2" s="824"/>
      <c r="R2" s="824"/>
    </row>
    <row r="3" spans="1:19" ht="18" customHeight="1">
      <c r="A3" s="908" t="s">
        <v>284</v>
      </c>
      <c r="B3" s="824"/>
      <c r="C3" s="824"/>
      <c r="D3" s="824"/>
      <c r="E3" s="824"/>
      <c r="F3" s="824"/>
      <c r="G3" s="824"/>
      <c r="H3" s="824"/>
      <c r="I3" s="824"/>
      <c r="J3" s="824"/>
      <c r="K3" s="824"/>
      <c r="L3" s="824"/>
      <c r="M3" s="824"/>
      <c r="N3" s="824"/>
      <c r="O3" s="824"/>
      <c r="P3" s="824"/>
      <c r="Q3" s="824"/>
      <c r="R3" s="824"/>
    </row>
    <row r="4" spans="1:19" ht="12" customHeight="1">
      <c r="A4" s="827"/>
      <c r="B4" s="824"/>
      <c r="C4" s="824"/>
      <c r="D4" s="824"/>
      <c r="E4" s="824"/>
      <c r="F4" s="824"/>
      <c r="G4" s="824"/>
      <c r="H4" s="824"/>
      <c r="I4" s="824"/>
      <c r="J4" s="824"/>
      <c r="K4" s="824"/>
      <c r="L4" s="824"/>
      <c r="M4" s="824"/>
      <c r="N4" s="824"/>
      <c r="O4" s="824"/>
      <c r="P4" s="824"/>
      <c r="Q4" s="824"/>
      <c r="R4" s="824"/>
    </row>
    <row r="5" spans="1:19">
      <c r="A5" s="909"/>
      <c r="B5" s="824"/>
      <c r="C5" s="824"/>
      <c r="D5" s="824"/>
      <c r="E5" s="824"/>
      <c r="F5" s="824"/>
      <c r="G5" s="824"/>
      <c r="H5" s="824"/>
      <c r="I5" s="824"/>
      <c r="J5" s="824"/>
      <c r="K5" s="824"/>
      <c r="L5" s="824"/>
      <c r="M5" s="824"/>
      <c r="N5" s="824"/>
      <c r="O5" s="824"/>
      <c r="P5" s="824"/>
      <c r="Q5" s="824"/>
      <c r="R5" s="824"/>
    </row>
    <row r="6" spans="1:19">
      <c r="A6" s="909"/>
      <c r="B6" s="824"/>
      <c r="C6" s="824"/>
      <c r="D6" s="824"/>
      <c r="E6" s="824"/>
      <c r="F6" s="824"/>
      <c r="G6" s="824"/>
      <c r="H6" s="824"/>
      <c r="I6" s="824"/>
      <c r="J6" s="824"/>
      <c r="K6" s="824"/>
      <c r="L6" s="824"/>
      <c r="M6" s="824"/>
      <c r="N6" s="824"/>
      <c r="O6" s="824"/>
      <c r="P6" s="824"/>
      <c r="Q6" s="824"/>
      <c r="R6" s="824"/>
    </row>
    <row r="7" spans="1:19">
      <c r="A7" s="909"/>
      <c r="B7" s="824"/>
      <c r="C7" s="824"/>
      <c r="D7" s="824"/>
      <c r="E7" s="824"/>
      <c r="F7" s="824"/>
      <c r="G7" s="824"/>
      <c r="H7" s="824"/>
      <c r="I7" s="824"/>
      <c r="J7" s="824"/>
      <c r="K7" s="824"/>
      <c r="L7" s="824"/>
      <c r="M7" s="824"/>
      <c r="N7" s="824"/>
      <c r="O7" s="824"/>
      <c r="P7" s="824"/>
      <c r="Q7" s="824"/>
      <c r="R7" s="824"/>
    </row>
    <row r="8" spans="1:19" ht="15.75">
      <c r="A8" s="909"/>
      <c r="B8" s="824"/>
      <c r="C8" s="298" t="s">
        <v>271</v>
      </c>
      <c r="D8" s="299" t="s">
        <v>272</v>
      </c>
      <c r="E8" s="300"/>
      <c r="F8" s="300"/>
      <c r="G8" s="300"/>
      <c r="H8" s="300"/>
      <c r="I8" s="300"/>
      <c r="J8" s="300"/>
      <c r="K8" s="300"/>
      <c r="L8" s="821" t="s">
        <v>278</v>
      </c>
      <c r="M8" s="821"/>
      <c r="N8" s="821" t="s">
        <v>279</v>
      </c>
      <c r="O8" s="821"/>
      <c r="P8" s="300"/>
      <c r="Q8" s="300"/>
      <c r="R8" s="300"/>
    </row>
    <row r="9" spans="1:19">
      <c r="A9" s="824"/>
      <c r="B9" s="824"/>
      <c r="C9" s="298" t="s">
        <v>273</v>
      </c>
      <c r="D9" s="910" t="s">
        <v>274</v>
      </c>
      <c r="E9" s="824"/>
      <c r="F9" s="824"/>
      <c r="G9" s="824"/>
      <c r="H9" s="824"/>
      <c r="I9" s="824"/>
      <c r="J9" s="824"/>
      <c r="K9" s="824"/>
      <c r="L9" s="824"/>
      <c r="M9" s="824"/>
      <c r="N9" s="824"/>
      <c r="O9" s="824"/>
      <c r="P9" s="824"/>
      <c r="Q9" s="824"/>
      <c r="R9" s="824"/>
    </row>
    <row r="10" spans="1:19" ht="14.25">
      <c r="A10" s="824"/>
      <c r="B10" s="824"/>
      <c r="C10" s="298" t="s">
        <v>275</v>
      </c>
      <c r="D10" s="288"/>
      <c r="E10" s="912"/>
      <c r="F10" s="824"/>
      <c r="G10" s="291"/>
      <c r="H10" s="291"/>
      <c r="I10" s="290"/>
      <c r="J10" s="170"/>
      <c r="K10" s="170"/>
    </row>
    <row r="11" spans="1:19" ht="14.25">
      <c r="A11" s="911"/>
      <c r="B11" s="911"/>
      <c r="C11" s="298" t="s">
        <v>275</v>
      </c>
      <c r="D11" s="288"/>
      <c r="E11" s="913"/>
      <c r="F11" s="911"/>
      <c r="G11" s="287"/>
      <c r="H11" s="292"/>
      <c r="I11" s="293"/>
      <c r="J11" s="292"/>
      <c r="K11" s="292"/>
      <c r="L11" s="301"/>
      <c r="M11" s="301"/>
      <c r="N11" s="301"/>
      <c r="O11" s="301"/>
      <c r="P11" s="301"/>
      <c r="Q11" s="301"/>
      <c r="R11" s="301"/>
    </row>
    <row r="12" spans="1:19">
      <c r="A12" s="170"/>
      <c r="B12" s="170"/>
      <c r="C12" s="294"/>
      <c r="D12" s="295"/>
      <c r="E12" s="296"/>
      <c r="F12" s="297"/>
      <c r="G12" s="297"/>
      <c r="H12" s="170"/>
      <c r="I12" s="197"/>
      <c r="J12" s="170"/>
      <c r="K12" s="170"/>
    </row>
    <row r="13" spans="1:19" ht="16.5" customHeight="1">
      <c r="A13" s="822">
        <f>Rekapitulace!B12</f>
        <v>0</v>
      </c>
      <c r="B13" s="822"/>
      <c r="C13" s="822"/>
      <c r="D13" s="822"/>
      <c r="E13" s="822"/>
      <c r="F13" s="822"/>
      <c r="G13" s="822"/>
      <c r="H13" s="822"/>
      <c r="I13" s="822"/>
      <c r="J13" s="822"/>
      <c r="K13" s="822"/>
      <c r="L13" s="822"/>
      <c r="M13" s="822"/>
      <c r="N13" s="822"/>
      <c r="O13" s="822"/>
      <c r="P13" s="822"/>
      <c r="Q13" s="822"/>
      <c r="R13" s="822"/>
    </row>
    <row r="14" spans="1:19" s="10" customFormat="1" ht="15" customHeight="1">
      <c r="A14" s="891" t="s">
        <v>18</v>
      </c>
      <c r="B14" s="891"/>
      <c r="C14" s="891"/>
      <c r="D14" s="891"/>
      <c r="E14" s="891"/>
      <c r="F14" s="891"/>
      <c r="G14" s="891"/>
      <c r="H14" s="891"/>
      <c r="I14" s="891"/>
      <c r="J14" s="963" t="s">
        <v>15</v>
      </c>
      <c r="K14" s="963"/>
      <c r="L14" s="964"/>
      <c r="M14" s="965" t="s">
        <v>16</v>
      </c>
      <c r="N14" s="966"/>
      <c r="O14" s="967"/>
      <c r="P14" s="968" t="s">
        <v>17</v>
      </c>
      <c r="Q14" s="963"/>
      <c r="R14" s="963"/>
    </row>
    <row r="15" spans="1:19" s="10" customFormat="1" ht="13.5" customHeight="1" thickBot="1">
      <c r="A15" s="518"/>
      <c r="B15" s="518"/>
      <c r="C15" s="518"/>
      <c r="D15" s="519"/>
      <c r="E15" s="518"/>
      <c r="F15" s="518"/>
      <c r="G15" s="518"/>
      <c r="H15" s="518"/>
      <c r="I15" s="520"/>
      <c r="J15" s="521"/>
      <c r="K15" s="521"/>
      <c r="L15" s="521"/>
      <c r="M15" s="551"/>
      <c r="N15" s="552"/>
      <c r="O15" s="553"/>
      <c r="P15" s="521"/>
      <c r="Q15" s="521"/>
      <c r="R15" s="554"/>
    </row>
    <row r="16" spans="1:19" ht="17.25" customHeight="1">
      <c r="A16" s="951" t="s">
        <v>22</v>
      </c>
      <c r="B16" s="952"/>
      <c r="C16" s="952"/>
      <c r="D16" s="952"/>
      <c r="E16" s="952"/>
      <c r="F16" s="952"/>
      <c r="G16" s="953"/>
      <c r="H16" s="954">
        <f>SUM(I17:I22)</f>
        <v>80280.293705599994</v>
      </c>
      <c r="I16" s="955"/>
      <c r="J16" s="956">
        <f>SUM(J17:L22)</f>
        <v>0</v>
      </c>
      <c r="K16" s="957"/>
      <c r="L16" s="958"/>
      <c r="M16" s="959">
        <f>SUM(M17:O22)</f>
        <v>0</v>
      </c>
      <c r="N16" s="960"/>
      <c r="O16" s="961"/>
      <c r="P16" s="962">
        <f>SUM(P17:R22)</f>
        <v>80280.293705599994</v>
      </c>
      <c r="Q16" s="957"/>
      <c r="R16" s="958"/>
      <c r="S16" s="193"/>
    </row>
    <row r="17" spans="1:21" s="8" customFormat="1" ht="13.5" customHeight="1">
      <c r="A17" s="527" t="str">
        <f>A25</f>
        <v>1) Materiál hromosvodu</v>
      </c>
      <c r="B17" s="547"/>
      <c r="C17" s="547"/>
      <c r="D17" s="547"/>
      <c r="E17" s="343"/>
      <c r="F17" s="344"/>
      <c r="G17" s="345"/>
      <c r="H17" s="345"/>
      <c r="I17" s="524">
        <f>G49</f>
        <v>73760.131599999993</v>
      </c>
      <c r="J17" s="941">
        <f>J49</f>
        <v>0</v>
      </c>
      <c r="K17" s="939"/>
      <c r="L17" s="940"/>
      <c r="M17" s="942">
        <f>M49</f>
        <v>0</v>
      </c>
      <c r="N17" s="943"/>
      <c r="O17" s="944"/>
      <c r="P17" s="938">
        <f>P49</f>
        <v>73760.131599999993</v>
      </c>
      <c r="Q17" s="939"/>
      <c r="R17" s="940"/>
      <c r="S17" s="280"/>
    </row>
    <row r="18" spans="1:21" s="2" customFormat="1" ht="13.5" customHeight="1">
      <c r="A18" s="523" t="s">
        <v>251</v>
      </c>
      <c r="B18" s="342"/>
      <c r="C18" s="525"/>
      <c r="D18" s="526"/>
      <c r="E18" s="343"/>
      <c r="F18" s="344"/>
      <c r="G18" s="345"/>
      <c r="H18" s="345"/>
      <c r="I18" s="524">
        <v>420</v>
      </c>
      <c r="J18" s="941">
        <v>0</v>
      </c>
      <c r="K18" s="939"/>
      <c r="L18" s="940"/>
      <c r="M18" s="942">
        <v>0</v>
      </c>
      <c r="N18" s="943"/>
      <c r="O18" s="944"/>
      <c r="P18" s="938">
        <f>SUM(I18-J18-M18)</f>
        <v>420</v>
      </c>
      <c r="Q18" s="939"/>
      <c r="R18" s="940"/>
      <c r="S18" s="280"/>
    </row>
    <row r="19" spans="1:21" s="2" customFormat="1" ht="13.5" customHeight="1">
      <c r="A19" s="527" t="s">
        <v>252</v>
      </c>
      <c r="B19" s="547"/>
      <c r="C19" s="548"/>
      <c r="D19" s="549"/>
      <c r="E19" s="509" t="s">
        <v>371</v>
      </c>
      <c r="F19" s="669">
        <v>2</v>
      </c>
      <c r="G19" s="626">
        <v>310</v>
      </c>
      <c r="H19" s="626"/>
      <c r="I19" s="508">
        <f>F19*G19</f>
        <v>620</v>
      </c>
      <c r="J19" s="941">
        <v>0</v>
      </c>
      <c r="K19" s="939"/>
      <c r="L19" s="940"/>
      <c r="M19" s="942">
        <v>0</v>
      </c>
      <c r="N19" s="943"/>
      <c r="O19" s="944"/>
      <c r="P19" s="938">
        <f t="shared" ref="P19:P22" si="0">SUM(I19-J19-M19)</f>
        <v>620</v>
      </c>
      <c r="Q19" s="939"/>
      <c r="R19" s="940"/>
      <c r="S19" s="280"/>
    </row>
    <row r="20" spans="1:21" s="2" customFormat="1" ht="13.5" customHeight="1">
      <c r="A20" s="527" t="s">
        <v>253</v>
      </c>
      <c r="B20" s="547"/>
      <c r="C20" s="548"/>
      <c r="D20" s="549"/>
      <c r="E20" s="509" t="s">
        <v>371</v>
      </c>
      <c r="F20" s="669">
        <v>10</v>
      </c>
      <c r="G20" s="626">
        <v>250</v>
      </c>
      <c r="H20" s="626"/>
      <c r="I20" s="508">
        <f>F20*G20</f>
        <v>2500</v>
      </c>
      <c r="J20" s="948">
        <v>0</v>
      </c>
      <c r="K20" s="949"/>
      <c r="L20" s="950"/>
      <c r="M20" s="945">
        <v>0</v>
      </c>
      <c r="N20" s="946"/>
      <c r="O20" s="947"/>
      <c r="P20" s="938">
        <f t="shared" si="0"/>
        <v>2500</v>
      </c>
      <c r="Q20" s="939"/>
      <c r="R20" s="940"/>
      <c r="S20" s="280"/>
    </row>
    <row r="21" spans="1:21" ht="13.5">
      <c r="A21" s="527" t="s">
        <v>254</v>
      </c>
      <c r="B21" s="547"/>
      <c r="C21" s="548"/>
      <c r="D21" s="549"/>
      <c r="E21" s="528"/>
      <c r="F21" s="499"/>
      <c r="G21" s="529"/>
      <c r="H21" s="530"/>
      <c r="I21" s="531">
        <v>1800</v>
      </c>
      <c r="J21" s="948">
        <v>0</v>
      </c>
      <c r="K21" s="949"/>
      <c r="L21" s="950"/>
      <c r="M21" s="945">
        <v>0</v>
      </c>
      <c r="N21" s="946"/>
      <c r="O21" s="947"/>
      <c r="P21" s="938">
        <f t="shared" si="0"/>
        <v>1800</v>
      </c>
      <c r="Q21" s="939"/>
      <c r="R21" s="940"/>
      <c r="S21" s="280"/>
    </row>
    <row r="22" spans="1:21" ht="13.5">
      <c r="A22" s="527" t="s">
        <v>255</v>
      </c>
      <c r="B22" s="547"/>
      <c r="C22" s="533">
        <v>1.6E-2</v>
      </c>
      <c r="D22" s="532"/>
      <c r="E22" s="343"/>
      <c r="F22" s="344"/>
      <c r="G22" s="345"/>
      <c r="H22" s="534">
        <f>SUM(G49)</f>
        <v>73760.131599999993</v>
      </c>
      <c r="I22" s="524">
        <f>H22*C22</f>
        <v>1180.1621055999999</v>
      </c>
      <c r="J22" s="941">
        <f>K22*F22</f>
        <v>0</v>
      </c>
      <c r="K22" s="939"/>
      <c r="L22" s="940"/>
      <c r="M22" s="942">
        <v>0</v>
      </c>
      <c r="N22" s="943"/>
      <c r="O22" s="944"/>
      <c r="P22" s="938">
        <f t="shared" si="0"/>
        <v>1180.1621055999999</v>
      </c>
      <c r="Q22" s="939"/>
      <c r="R22" s="940"/>
      <c r="S22" s="280"/>
    </row>
    <row r="23" spans="1:21" ht="14.25" thickBot="1">
      <c r="A23" s="535"/>
      <c r="B23" s="550"/>
      <c r="C23" s="536"/>
      <c r="D23" s="537"/>
      <c r="E23" s="538"/>
      <c r="F23" s="539"/>
      <c r="G23" s="540"/>
      <c r="H23" s="541"/>
      <c r="I23" s="542"/>
      <c r="J23" s="555"/>
      <c r="K23" s="543"/>
      <c r="L23" s="543"/>
      <c r="M23" s="556"/>
      <c r="N23" s="557"/>
      <c r="O23" s="558"/>
      <c r="P23" s="543"/>
      <c r="Q23" s="543"/>
      <c r="R23" s="544"/>
      <c r="S23" s="280"/>
    </row>
    <row r="24" spans="1:21" ht="13.5">
      <c r="A24" s="169"/>
      <c r="B24" s="545"/>
      <c r="C24" s="312"/>
      <c r="D24" s="313"/>
      <c r="E24" s="314"/>
      <c r="F24" s="169"/>
      <c r="G24" s="226"/>
      <c r="H24" s="315"/>
      <c r="I24" s="226"/>
      <c r="J24" s="226"/>
      <c r="K24" s="226"/>
      <c r="L24" s="226"/>
      <c r="M24" s="226"/>
      <c r="N24" s="226"/>
      <c r="O24" s="226"/>
      <c r="P24" s="226"/>
      <c r="Q24" s="226"/>
      <c r="R24" s="226"/>
      <c r="S24" s="280"/>
    </row>
    <row r="25" spans="1:21" ht="20.25" customHeight="1" thickBot="1">
      <c r="A25" s="215" t="s">
        <v>404</v>
      </c>
      <c r="B25" s="216"/>
      <c r="C25" s="216"/>
      <c r="D25" s="216"/>
      <c r="E25" s="272"/>
      <c r="F25" s="169"/>
      <c r="G25" s="169"/>
      <c r="H25" s="169"/>
      <c r="I25" s="169"/>
      <c r="J25" s="271"/>
      <c r="K25" s="271"/>
      <c r="L25" s="271"/>
      <c r="M25" s="546"/>
      <c r="N25" s="546"/>
      <c r="O25" s="546"/>
      <c r="P25" s="271"/>
      <c r="Q25" s="271"/>
      <c r="R25" s="271"/>
      <c r="S25" s="280"/>
      <c r="T25" s="193"/>
    </row>
    <row r="26" spans="1:21" ht="12.75" customHeight="1" thickBot="1">
      <c r="A26" s="273" t="s">
        <v>170</v>
      </c>
      <c r="B26" s="274" t="s">
        <v>185</v>
      </c>
      <c r="C26" s="275"/>
      <c r="D26" s="275"/>
      <c r="E26" s="276" t="s">
        <v>171</v>
      </c>
      <c r="F26" s="172" t="s">
        <v>172</v>
      </c>
      <c r="G26" s="172" t="s">
        <v>173</v>
      </c>
      <c r="H26" s="172" t="s">
        <v>174</v>
      </c>
      <c r="I26" s="173" t="s">
        <v>175</v>
      </c>
      <c r="J26" s="164" t="s">
        <v>171</v>
      </c>
      <c r="K26" s="165" t="s">
        <v>173</v>
      </c>
      <c r="L26" s="166" t="s">
        <v>175</v>
      </c>
      <c r="M26" s="252" t="s">
        <v>171</v>
      </c>
      <c r="N26" s="165" t="s">
        <v>173</v>
      </c>
      <c r="O26" s="253" t="s">
        <v>175</v>
      </c>
      <c r="P26" s="250" t="s">
        <v>171</v>
      </c>
      <c r="Q26" s="165" t="s">
        <v>173</v>
      </c>
      <c r="R26" s="166" t="s">
        <v>175</v>
      </c>
      <c r="S26" s="8"/>
    </row>
    <row r="27" spans="1:21">
      <c r="A27" s="734"/>
      <c r="B27" s="897" t="s">
        <v>256</v>
      </c>
      <c r="C27" s="898"/>
      <c r="D27" s="899"/>
      <c r="E27" s="760">
        <v>250</v>
      </c>
      <c r="F27" s="761">
        <v>14.9</v>
      </c>
      <c r="G27" s="429">
        <f t="shared" ref="G27:G44" si="1">E27*F27</f>
        <v>3725</v>
      </c>
      <c r="H27" s="429">
        <v>80</v>
      </c>
      <c r="I27" s="430">
        <f t="shared" ref="I27:I44" si="2">E27*H27</f>
        <v>20000</v>
      </c>
      <c r="J27" s="46">
        <v>0</v>
      </c>
      <c r="K27" s="70">
        <f t="shared" ref="K27:K44" si="3">SUM(F27*J27)</f>
        <v>0</v>
      </c>
      <c r="L27" s="249">
        <f t="shared" ref="L27:L44" si="4">SUM(H27*J27)</f>
        <v>0</v>
      </c>
      <c r="M27" s="167">
        <v>0</v>
      </c>
      <c r="N27" s="192">
        <f t="shared" ref="N27:N44" si="5">SUM(F27*M27)</f>
        <v>0</v>
      </c>
      <c r="O27" s="168">
        <f t="shared" ref="O27:O44" si="6">SUM(H27*M27)</f>
        <v>0</v>
      </c>
      <c r="P27" s="137">
        <f t="shared" ref="P27:P44" si="7">SUM(E27-J27-M27)</f>
        <v>250</v>
      </c>
      <c r="Q27" s="70">
        <f t="shared" ref="Q27:Q44" si="8">SUM(F27*P27)</f>
        <v>3725</v>
      </c>
      <c r="R27" s="70">
        <f t="shared" ref="R27:R44" si="9">SUM(H27*P27)</f>
        <v>20000</v>
      </c>
      <c r="S27" s="705"/>
      <c r="T27" s="506">
        <f t="shared" ref="T27:T45" si="10">SUM(J27+M27)</f>
        <v>0</v>
      </c>
      <c r="U27" s="421"/>
    </row>
    <row r="28" spans="1:21">
      <c r="A28" s="734"/>
      <c r="B28" s="871" t="s">
        <v>257</v>
      </c>
      <c r="C28" s="872"/>
      <c r="D28" s="873"/>
      <c r="E28" s="277">
        <v>50</v>
      </c>
      <c r="F28" s="278">
        <v>31.35</v>
      </c>
      <c r="G28" s="278">
        <f t="shared" si="1"/>
        <v>1567.5</v>
      </c>
      <c r="H28" s="278">
        <v>65</v>
      </c>
      <c r="I28" s="279">
        <f t="shared" si="2"/>
        <v>3250</v>
      </c>
      <c r="J28" s="46">
        <v>0</v>
      </c>
      <c r="K28" s="70">
        <f t="shared" si="3"/>
        <v>0</v>
      </c>
      <c r="L28" s="249">
        <f t="shared" si="4"/>
        <v>0</v>
      </c>
      <c r="M28" s="167">
        <v>0</v>
      </c>
      <c r="N28" s="192">
        <f t="shared" si="5"/>
        <v>0</v>
      </c>
      <c r="O28" s="168">
        <f t="shared" si="6"/>
        <v>0</v>
      </c>
      <c r="P28" s="137">
        <f t="shared" si="7"/>
        <v>50</v>
      </c>
      <c r="Q28" s="70">
        <f t="shared" si="8"/>
        <v>1567.5</v>
      </c>
      <c r="R28" s="70">
        <f t="shared" si="9"/>
        <v>3250</v>
      </c>
      <c r="S28" s="705"/>
      <c r="T28" s="506">
        <f t="shared" si="10"/>
        <v>0</v>
      </c>
      <c r="U28" s="421"/>
    </row>
    <row r="29" spans="1:21">
      <c r="A29" s="734"/>
      <c r="B29" s="871" t="s">
        <v>258</v>
      </c>
      <c r="C29" s="872"/>
      <c r="D29" s="873"/>
      <c r="E29" s="277">
        <v>120</v>
      </c>
      <c r="F29" s="278">
        <v>31.35</v>
      </c>
      <c r="G29" s="278">
        <f t="shared" si="1"/>
        <v>3762</v>
      </c>
      <c r="H29" s="278">
        <v>65</v>
      </c>
      <c r="I29" s="279">
        <f t="shared" si="2"/>
        <v>7800</v>
      </c>
      <c r="J29" s="46">
        <v>0</v>
      </c>
      <c r="K29" s="70">
        <f t="shared" si="3"/>
        <v>0</v>
      </c>
      <c r="L29" s="249">
        <f t="shared" si="4"/>
        <v>0</v>
      </c>
      <c r="M29" s="167">
        <v>0</v>
      </c>
      <c r="N29" s="192">
        <f t="shared" si="5"/>
        <v>0</v>
      </c>
      <c r="O29" s="168">
        <f t="shared" si="6"/>
        <v>0</v>
      </c>
      <c r="P29" s="137">
        <f t="shared" si="7"/>
        <v>120</v>
      </c>
      <c r="Q29" s="70">
        <f t="shared" si="8"/>
        <v>3762</v>
      </c>
      <c r="R29" s="70">
        <f t="shared" si="9"/>
        <v>7800</v>
      </c>
      <c r="S29" s="705"/>
      <c r="T29" s="506">
        <f t="shared" si="10"/>
        <v>0</v>
      </c>
      <c r="U29" s="421"/>
    </row>
    <row r="30" spans="1:21" ht="12.75" customHeight="1">
      <c r="A30" s="736"/>
      <c r="B30" s="871" t="s">
        <v>400</v>
      </c>
      <c r="C30" s="872"/>
      <c r="D30" s="873"/>
      <c r="E30" s="277">
        <v>12</v>
      </c>
      <c r="F30" s="278">
        <v>20.66</v>
      </c>
      <c r="G30" s="278">
        <f t="shared" ref="G30" si="11">E30*F30</f>
        <v>247.92000000000002</v>
      </c>
      <c r="H30" s="278">
        <v>28</v>
      </c>
      <c r="I30" s="279">
        <f t="shared" ref="I30" si="12">E30*H30</f>
        <v>336</v>
      </c>
      <c r="J30" s="46">
        <v>0</v>
      </c>
      <c r="K30" s="70">
        <f t="shared" ref="K30" si="13">SUM(F30*J30)</f>
        <v>0</v>
      </c>
      <c r="L30" s="249">
        <f t="shared" ref="L30" si="14">SUM(H30*J30)</f>
        <v>0</v>
      </c>
      <c r="M30" s="167">
        <v>0</v>
      </c>
      <c r="N30" s="192">
        <f t="shared" ref="N30" si="15">SUM(F30*M30)</f>
        <v>0</v>
      </c>
      <c r="O30" s="168">
        <f t="shared" ref="O30" si="16">SUM(H30*M30)</f>
        <v>0</v>
      </c>
      <c r="P30" s="137">
        <f t="shared" ref="P30" si="17">SUM(E30-J30-M30)</f>
        <v>12</v>
      </c>
      <c r="Q30" s="70">
        <f t="shared" ref="Q30" si="18">SUM(F30*P30)</f>
        <v>247.92000000000002</v>
      </c>
      <c r="R30" s="70">
        <f t="shared" ref="R30" si="19">SUM(H30*P30)</f>
        <v>336</v>
      </c>
      <c r="S30" s="705"/>
      <c r="T30" s="506">
        <f t="shared" ref="T30" si="20">SUM(J30+M30)</f>
        <v>0</v>
      </c>
      <c r="U30" s="421"/>
    </row>
    <row r="31" spans="1:21">
      <c r="A31" s="707"/>
      <c r="B31" s="871" t="s">
        <v>259</v>
      </c>
      <c r="C31" s="872"/>
      <c r="D31" s="873"/>
      <c r="E31" s="762">
        <v>20</v>
      </c>
      <c r="F31" s="706">
        <v>7.73</v>
      </c>
      <c r="G31" s="706">
        <f t="shared" si="1"/>
        <v>154.60000000000002</v>
      </c>
      <c r="H31" s="706">
        <v>28</v>
      </c>
      <c r="I31" s="488">
        <f t="shared" si="2"/>
        <v>560</v>
      </c>
      <c r="J31" s="46">
        <v>0</v>
      </c>
      <c r="K31" s="70">
        <f t="shared" si="3"/>
        <v>0</v>
      </c>
      <c r="L31" s="249">
        <f t="shared" si="4"/>
        <v>0</v>
      </c>
      <c r="M31" s="167">
        <v>0</v>
      </c>
      <c r="N31" s="192">
        <f t="shared" si="5"/>
        <v>0</v>
      </c>
      <c r="O31" s="168">
        <f t="shared" si="6"/>
        <v>0</v>
      </c>
      <c r="P31" s="137">
        <f t="shared" si="7"/>
        <v>20</v>
      </c>
      <c r="Q31" s="70">
        <f t="shared" si="8"/>
        <v>154.60000000000002</v>
      </c>
      <c r="R31" s="70">
        <f t="shared" si="9"/>
        <v>560</v>
      </c>
      <c r="S31" s="705"/>
      <c r="T31" s="506">
        <f t="shared" si="10"/>
        <v>0</v>
      </c>
      <c r="U31" s="421"/>
    </row>
    <row r="32" spans="1:21">
      <c r="A32" s="708"/>
      <c r="B32" s="871" t="s">
        <v>260</v>
      </c>
      <c r="C32" s="872"/>
      <c r="D32" s="873"/>
      <c r="E32" s="277">
        <v>6</v>
      </c>
      <c r="F32" s="278">
        <v>17.170000000000002</v>
      </c>
      <c r="G32" s="278">
        <f t="shared" si="1"/>
        <v>103.02000000000001</v>
      </c>
      <c r="H32" s="278">
        <v>28</v>
      </c>
      <c r="I32" s="279">
        <f t="shared" si="2"/>
        <v>168</v>
      </c>
      <c r="J32" s="46">
        <v>0</v>
      </c>
      <c r="K32" s="70">
        <f t="shared" si="3"/>
        <v>0</v>
      </c>
      <c r="L32" s="249">
        <f t="shared" si="4"/>
        <v>0</v>
      </c>
      <c r="M32" s="167">
        <v>0</v>
      </c>
      <c r="N32" s="192">
        <f t="shared" si="5"/>
        <v>0</v>
      </c>
      <c r="O32" s="168">
        <f t="shared" si="6"/>
        <v>0</v>
      </c>
      <c r="P32" s="137">
        <f t="shared" si="7"/>
        <v>6</v>
      </c>
      <c r="Q32" s="70">
        <f t="shared" si="8"/>
        <v>103.02000000000001</v>
      </c>
      <c r="R32" s="70">
        <f t="shared" si="9"/>
        <v>168</v>
      </c>
      <c r="S32" s="705"/>
      <c r="T32" s="506">
        <f t="shared" si="10"/>
        <v>0</v>
      </c>
      <c r="U32" s="421"/>
    </row>
    <row r="33" spans="1:21">
      <c r="A33" s="708"/>
      <c r="B33" s="871" t="s">
        <v>261</v>
      </c>
      <c r="C33" s="872"/>
      <c r="D33" s="873"/>
      <c r="E33" s="277">
        <v>10</v>
      </c>
      <c r="F33" s="278">
        <v>34.450000000000003</v>
      </c>
      <c r="G33" s="278">
        <f t="shared" si="1"/>
        <v>344.5</v>
      </c>
      <c r="H33" s="278">
        <v>28</v>
      </c>
      <c r="I33" s="279">
        <f t="shared" si="2"/>
        <v>280</v>
      </c>
      <c r="J33" s="46">
        <v>0</v>
      </c>
      <c r="K33" s="70">
        <f t="shared" si="3"/>
        <v>0</v>
      </c>
      <c r="L33" s="249">
        <f t="shared" si="4"/>
        <v>0</v>
      </c>
      <c r="M33" s="167">
        <v>0</v>
      </c>
      <c r="N33" s="192">
        <f t="shared" si="5"/>
        <v>0</v>
      </c>
      <c r="O33" s="168">
        <f t="shared" si="6"/>
        <v>0</v>
      </c>
      <c r="P33" s="137">
        <f t="shared" si="7"/>
        <v>10</v>
      </c>
      <c r="Q33" s="70">
        <f t="shared" si="8"/>
        <v>344.5</v>
      </c>
      <c r="R33" s="70">
        <f t="shared" si="9"/>
        <v>280</v>
      </c>
      <c r="S33" s="705"/>
      <c r="T33" s="506">
        <f t="shared" si="10"/>
        <v>0</v>
      </c>
      <c r="U33" s="421"/>
    </row>
    <row r="34" spans="1:21">
      <c r="A34" s="708"/>
      <c r="B34" s="871" t="s">
        <v>262</v>
      </c>
      <c r="C34" s="872"/>
      <c r="D34" s="873"/>
      <c r="E34" s="277">
        <v>10</v>
      </c>
      <c r="F34" s="278">
        <v>12.18</v>
      </c>
      <c r="G34" s="278">
        <f t="shared" si="1"/>
        <v>121.8</v>
      </c>
      <c r="H34" s="278">
        <v>28</v>
      </c>
      <c r="I34" s="279">
        <f t="shared" si="2"/>
        <v>280</v>
      </c>
      <c r="J34" s="46">
        <v>0</v>
      </c>
      <c r="K34" s="70">
        <f t="shared" si="3"/>
        <v>0</v>
      </c>
      <c r="L34" s="249">
        <f t="shared" si="4"/>
        <v>0</v>
      </c>
      <c r="M34" s="167">
        <v>0</v>
      </c>
      <c r="N34" s="192">
        <f t="shared" si="5"/>
        <v>0</v>
      </c>
      <c r="O34" s="168">
        <f t="shared" si="6"/>
        <v>0</v>
      </c>
      <c r="P34" s="137">
        <f t="shared" si="7"/>
        <v>10</v>
      </c>
      <c r="Q34" s="70">
        <f t="shared" si="8"/>
        <v>121.8</v>
      </c>
      <c r="R34" s="70">
        <f t="shared" si="9"/>
        <v>280</v>
      </c>
      <c r="S34" s="705"/>
      <c r="T34" s="506">
        <f t="shared" si="10"/>
        <v>0</v>
      </c>
      <c r="U34" s="421"/>
    </row>
    <row r="35" spans="1:21">
      <c r="A35" s="707"/>
      <c r="B35" s="871" t="s">
        <v>401</v>
      </c>
      <c r="C35" s="872"/>
      <c r="D35" s="873"/>
      <c r="E35" s="277">
        <v>2</v>
      </c>
      <c r="F35" s="278">
        <v>9.99</v>
      </c>
      <c r="G35" s="278">
        <f t="shared" si="1"/>
        <v>19.98</v>
      </c>
      <c r="H35" s="278">
        <v>28</v>
      </c>
      <c r="I35" s="279">
        <f t="shared" si="2"/>
        <v>56</v>
      </c>
      <c r="J35" s="46">
        <v>0</v>
      </c>
      <c r="K35" s="70">
        <f t="shared" si="3"/>
        <v>0</v>
      </c>
      <c r="L35" s="249">
        <f t="shared" si="4"/>
        <v>0</v>
      </c>
      <c r="M35" s="167">
        <v>0</v>
      </c>
      <c r="N35" s="192">
        <f t="shared" si="5"/>
        <v>0</v>
      </c>
      <c r="O35" s="168">
        <f t="shared" si="6"/>
        <v>0</v>
      </c>
      <c r="P35" s="137">
        <f t="shared" si="7"/>
        <v>2</v>
      </c>
      <c r="Q35" s="70">
        <f t="shared" si="8"/>
        <v>19.98</v>
      </c>
      <c r="R35" s="70">
        <f t="shared" si="9"/>
        <v>56</v>
      </c>
      <c r="S35" s="705"/>
      <c r="T35" s="506">
        <f t="shared" si="10"/>
        <v>0</v>
      </c>
      <c r="U35" s="421"/>
    </row>
    <row r="36" spans="1:21" ht="12.75" customHeight="1">
      <c r="A36" s="707"/>
      <c r="B36" s="871" t="s">
        <v>265</v>
      </c>
      <c r="C36" s="872"/>
      <c r="D36" s="873"/>
      <c r="E36" s="277">
        <v>10</v>
      </c>
      <c r="F36" s="278">
        <v>117.09</v>
      </c>
      <c r="G36" s="278">
        <f t="shared" ref="G36:G40" si="21">E36*F36</f>
        <v>1170.9000000000001</v>
      </c>
      <c r="H36" s="278">
        <v>65</v>
      </c>
      <c r="I36" s="279">
        <f t="shared" ref="I36:I40" si="22">E36*H36</f>
        <v>650</v>
      </c>
      <c r="J36" s="46">
        <v>0</v>
      </c>
      <c r="K36" s="70">
        <f t="shared" ref="K36:K40" si="23">SUM(F36*J36)</f>
        <v>0</v>
      </c>
      <c r="L36" s="249">
        <f t="shared" ref="L36:L40" si="24">SUM(H36*J36)</f>
        <v>0</v>
      </c>
      <c r="M36" s="167">
        <v>0</v>
      </c>
      <c r="N36" s="192">
        <f t="shared" ref="N36:N40" si="25">SUM(F36*M36)</f>
        <v>0</v>
      </c>
      <c r="O36" s="168">
        <f t="shared" ref="O36:O40" si="26">SUM(H36*M36)</f>
        <v>0</v>
      </c>
      <c r="P36" s="137">
        <f t="shared" ref="P36:P40" si="27">SUM(E36-J36-M36)</f>
        <v>10</v>
      </c>
      <c r="Q36" s="70">
        <f t="shared" ref="Q36:Q40" si="28">SUM(F36*P36)</f>
        <v>1170.9000000000001</v>
      </c>
      <c r="R36" s="70">
        <f t="shared" ref="R36:R40" si="29">SUM(H36*P36)</f>
        <v>650</v>
      </c>
      <c r="S36" s="705"/>
      <c r="T36" s="506">
        <f t="shared" ref="T36:T40" si="30">SUM(J36+M36)</f>
        <v>0</v>
      </c>
      <c r="U36" s="421"/>
    </row>
    <row r="37" spans="1:21" ht="12.75" customHeight="1">
      <c r="A37" s="707"/>
      <c r="B37" s="871" t="s">
        <v>402</v>
      </c>
      <c r="C37" s="872"/>
      <c r="D37" s="873"/>
      <c r="E37" s="277">
        <v>20</v>
      </c>
      <c r="F37" s="278">
        <v>21.43</v>
      </c>
      <c r="G37" s="278">
        <f t="shared" si="21"/>
        <v>428.6</v>
      </c>
      <c r="H37" s="278">
        <v>65</v>
      </c>
      <c r="I37" s="279">
        <f t="shared" si="22"/>
        <v>1300</v>
      </c>
      <c r="J37" s="46">
        <v>0</v>
      </c>
      <c r="K37" s="70">
        <f t="shared" si="23"/>
        <v>0</v>
      </c>
      <c r="L37" s="249">
        <f t="shared" si="24"/>
        <v>0</v>
      </c>
      <c r="M37" s="167">
        <v>0</v>
      </c>
      <c r="N37" s="192">
        <f t="shared" si="25"/>
        <v>0</v>
      </c>
      <c r="O37" s="168">
        <f t="shared" si="26"/>
        <v>0</v>
      </c>
      <c r="P37" s="137">
        <f t="shared" si="27"/>
        <v>20</v>
      </c>
      <c r="Q37" s="70">
        <f t="shared" si="28"/>
        <v>428.6</v>
      </c>
      <c r="R37" s="70">
        <f t="shared" si="29"/>
        <v>1300</v>
      </c>
      <c r="S37" s="705"/>
      <c r="T37" s="506">
        <f t="shared" si="30"/>
        <v>0</v>
      </c>
      <c r="U37" s="421"/>
    </row>
    <row r="38" spans="1:21" ht="12.75" customHeight="1">
      <c r="A38" s="707"/>
      <c r="B38" s="871" t="s">
        <v>263</v>
      </c>
      <c r="C38" s="872"/>
      <c r="D38" s="873"/>
      <c r="E38" s="277">
        <v>120</v>
      </c>
      <c r="F38" s="278">
        <v>23.13</v>
      </c>
      <c r="G38" s="278">
        <f t="shared" si="21"/>
        <v>2775.6</v>
      </c>
      <c r="H38" s="278">
        <v>65</v>
      </c>
      <c r="I38" s="279">
        <f t="shared" si="22"/>
        <v>7800</v>
      </c>
      <c r="J38" s="46">
        <v>0</v>
      </c>
      <c r="K38" s="70">
        <f t="shared" si="23"/>
        <v>0</v>
      </c>
      <c r="L38" s="249">
        <f t="shared" si="24"/>
        <v>0</v>
      </c>
      <c r="M38" s="167">
        <v>0</v>
      </c>
      <c r="N38" s="192">
        <f t="shared" si="25"/>
        <v>0</v>
      </c>
      <c r="O38" s="168">
        <f t="shared" si="26"/>
        <v>0</v>
      </c>
      <c r="P38" s="137">
        <f t="shared" si="27"/>
        <v>120</v>
      </c>
      <c r="Q38" s="70">
        <f t="shared" si="28"/>
        <v>2775.6</v>
      </c>
      <c r="R38" s="70">
        <f t="shared" si="29"/>
        <v>7800</v>
      </c>
      <c r="S38" s="705"/>
      <c r="T38" s="506">
        <f t="shared" si="30"/>
        <v>0</v>
      </c>
      <c r="U38" s="421"/>
    </row>
    <row r="39" spans="1:21" ht="12.75" customHeight="1">
      <c r="A39" s="707"/>
      <c r="B39" s="871" t="s">
        <v>264</v>
      </c>
      <c r="C39" s="872"/>
      <c r="D39" s="873"/>
      <c r="E39" s="277">
        <v>50</v>
      </c>
      <c r="F39" s="278">
        <v>23.13</v>
      </c>
      <c r="G39" s="278">
        <f t="shared" si="21"/>
        <v>1156.5</v>
      </c>
      <c r="H39" s="278">
        <v>65</v>
      </c>
      <c r="I39" s="279">
        <f t="shared" si="22"/>
        <v>3250</v>
      </c>
      <c r="J39" s="46">
        <v>0</v>
      </c>
      <c r="K39" s="70">
        <f t="shared" si="23"/>
        <v>0</v>
      </c>
      <c r="L39" s="249">
        <f t="shared" si="24"/>
        <v>0</v>
      </c>
      <c r="M39" s="167">
        <v>0</v>
      </c>
      <c r="N39" s="192">
        <f t="shared" si="25"/>
        <v>0</v>
      </c>
      <c r="O39" s="168">
        <f t="shared" si="26"/>
        <v>0</v>
      </c>
      <c r="P39" s="137">
        <f t="shared" si="27"/>
        <v>50</v>
      </c>
      <c r="Q39" s="70">
        <f t="shared" si="28"/>
        <v>1156.5</v>
      </c>
      <c r="R39" s="70">
        <f t="shared" si="29"/>
        <v>3250</v>
      </c>
      <c r="S39" s="705"/>
      <c r="T39" s="506">
        <f t="shared" si="30"/>
        <v>0</v>
      </c>
      <c r="U39" s="421"/>
    </row>
    <row r="40" spans="1:21" ht="12.75" customHeight="1">
      <c r="A40" s="707"/>
      <c r="B40" s="871" t="s">
        <v>267</v>
      </c>
      <c r="C40" s="872"/>
      <c r="D40" s="873"/>
      <c r="E40" s="277">
        <v>1</v>
      </c>
      <c r="F40" s="278">
        <v>45.78</v>
      </c>
      <c r="G40" s="278">
        <f t="shared" si="21"/>
        <v>45.78</v>
      </c>
      <c r="H40" s="278">
        <v>28</v>
      </c>
      <c r="I40" s="279">
        <f t="shared" si="22"/>
        <v>28</v>
      </c>
      <c r="J40" s="46">
        <v>0</v>
      </c>
      <c r="K40" s="70">
        <f t="shared" si="23"/>
        <v>0</v>
      </c>
      <c r="L40" s="249">
        <f t="shared" si="24"/>
        <v>0</v>
      </c>
      <c r="M40" s="167">
        <v>0</v>
      </c>
      <c r="N40" s="192">
        <f t="shared" si="25"/>
        <v>0</v>
      </c>
      <c r="O40" s="168">
        <f t="shared" si="26"/>
        <v>0</v>
      </c>
      <c r="P40" s="137">
        <f t="shared" si="27"/>
        <v>1</v>
      </c>
      <c r="Q40" s="70">
        <f t="shared" si="28"/>
        <v>45.78</v>
      </c>
      <c r="R40" s="70">
        <f t="shared" si="29"/>
        <v>28</v>
      </c>
      <c r="S40" s="705"/>
      <c r="T40" s="506">
        <f t="shared" si="30"/>
        <v>0</v>
      </c>
      <c r="U40" s="421"/>
    </row>
    <row r="41" spans="1:21" ht="12.75" customHeight="1">
      <c r="A41" s="707"/>
      <c r="B41" s="871" t="s">
        <v>266</v>
      </c>
      <c r="C41" s="872"/>
      <c r="D41" s="873"/>
      <c r="E41" s="277">
        <v>10</v>
      </c>
      <c r="F41" s="278">
        <v>4.1399999999999997</v>
      </c>
      <c r="G41" s="278">
        <f t="shared" si="1"/>
        <v>41.4</v>
      </c>
      <c r="H41" s="278">
        <v>15</v>
      </c>
      <c r="I41" s="279">
        <f t="shared" si="2"/>
        <v>150</v>
      </c>
      <c r="J41" s="46">
        <v>0</v>
      </c>
      <c r="K41" s="70">
        <f t="shared" si="3"/>
        <v>0</v>
      </c>
      <c r="L41" s="249">
        <f t="shared" si="4"/>
        <v>0</v>
      </c>
      <c r="M41" s="167">
        <v>0</v>
      </c>
      <c r="N41" s="192">
        <f t="shared" si="5"/>
        <v>0</v>
      </c>
      <c r="O41" s="168">
        <f t="shared" si="6"/>
        <v>0</v>
      </c>
      <c r="P41" s="137">
        <f t="shared" si="7"/>
        <v>10</v>
      </c>
      <c r="Q41" s="70">
        <f t="shared" si="8"/>
        <v>41.4</v>
      </c>
      <c r="R41" s="70">
        <f t="shared" si="9"/>
        <v>150</v>
      </c>
      <c r="S41" s="705"/>
      <c r="T41" s="506">
        <f t="shared" si="10"/>
        <v>0</v>
      </c>
      <c r="U41" s="421"/>
    </row>
    <row r="42" spans="1:21" ht="12.75" customHeight="1">
      <c r="A42" s="707"/>
      <c r="B42" s="871" t="s">
        <v>268</v>
      </c>
      <c r="C42" s="872"/>
      <c r="D42" s="873"/>
      <c r="E42" s="277">
        <v>10</v>
      </c>
      <c r="F42" s="278">
        <v>208.59</v>
      </c>
      <c r="G42" s="278">
        <f t="shared" si="1"/>
        <v>2085.9</v>
      </c>
      <c r="H42" s="278">
        <v>65</v>
      </c>
      <c r="I42" s="279">
        <f t="shared" si="2"/>
        <v>650</v>
      </c>
      <c r="J42" s="46">
        <v>0</v>
      </c>
      <c r="K42" s="70">
        <f t="shared" si="3"/>
        <v>0</v>
      </c>
      <c r="L42" s="249">
        <f t="shared" si="4"/>
        <v>0</v>
      </c>
      <c r="M42" s="167">
        <v>0</v>
      </c>
      <c r="N42" s="192">
        <f t="shared" si="5"/>
        <v>0</v>
      </c>
      <c r="O42" s="168">
        <f t="shared" si="6"/>
        <v>0</v>
      </c>
      <c r="P42" s="137">
        <f t="shared" si="7"/>
        <v>10</v>
      </c>
      <c r="Q42" s="70">
        <f t="shared" si="8"/>
        <v>2085.9</v>
      </c>
      <c r="R42" s="70">
        <f t="shared" si="9"/>
        <v>650</v>
      </c>
      <c r="S42" s="705"/>
      <c r="T42" s="506">
        <f t="shared" si="10"/>
        <v>0</v>
      </c>
      <c r="U42" s="421"/>
    </row>
    <row r="43" spans="1:21" ht="12.75" customHeight="1">
      <c r="A43" s="708"/>
      <c r="B43" s="871" t="s">
        <v>269</v>
      </c>
      <c r="C43" s="872"/>
      <c r="D43" s="873"/>
      <c r="E43" s="277">
        <v>3</v>
      </c>
      <c r="F43" s="278">
        <v>451.74</v>
      </c>
      <c r="G43" s="278">
        <f t="shared" si="1"/>
        <v>1355.22</v>
      </c>
      <c r="H43" s="278">
        <v>340</v>
      </c>
      <c r="I43" s="279">
        <f t="shared" si="2"/>
        <v>1020</v>
      </c>
      <c r="J43" s="46">
        <v>0</v>
      </c>
      <c r="K43" s="70">
        <f t="shared" si="3"/>
        <v>0</v>
      </c>
      <c r="L43" s="249">
        <f t="shared" si="4"/>
        <v>0</v>
      </c>
      <c r="M43" s="167">
        <v>0</v>
      </c>
      <c r="N43" s="192">
        <f t="shared" si="5"/>
        <v>0</v>
      </c>
      <c r="O43" s="168">
        <f t="shared" si="6"/>
        <v>0</v>
      </c>
      <c r="P43" s="137">
        <f t="shared" si="7"/>
        <v>3</v>
      </c>
      <c r="Q43" s="70">
        <f t="shared" si="8"/>
        <v>1355.22</v>
      </c>
      <c r="R43" s="70">
        <f t="shared" si="9"/>
        <v>1020</v>
      </c>
      <c r="S43" s="705"/>
      <c r="T43" s="506">
        <f t="shared" si="10"/>
        <v>0</v>
      </c>
      <c r="U43" s="421"/>
    </row>
    <row r="44" spans="1:21" ht="12.75" customHeight="1" thickBot="1">
      <c r="A44" s="708"/>
      <c r="B44" s="871" t="s">
        <v>403</v>
      </c>
      <c r="C44" s="872"/>
      <c r="D44" s="873"/>
      <c r="E44" s="277">
        <v>2</v>
      </c>
      <c r="F44" s="278">
        <v>2500</v>
      </c>
      <c r="G44" s="278">
        <f t="shared" si="1"/>
        <v>5000</v>
      </c>
      <c r="H44" s="278">
        <v>450</v>
      </c>
      <c r="I44" s="279">
        <f t="shared" si="2"/>
        <v>900</v>
      </c>
      <c r="J44" s="46">
        <v>0</v>
      </c>
      <c r="K44" s="70">
        <f t="shared" si="3"/>
        <v>0</v>
      </c>
      <c r="L44" s="249">
        <f t="shared" si="4"/>
        <v>0</v>
      </c>
      <c r="M44" s="167">
        <v>0</v>
      </c>
      <c r="N44" s="192">
        <f t="shared" si="5"/>
        <v>0</v>
      </c>
      <c r="O44" s="168">
        <f t="shared" si="6"/>
        <v>0</v>
      </c>
      <c r="P44" s="137">
        <f t="shared" si="7"/>
        <v>2</v>
      </c>
      <c r="Q44" s="70">
        <f t="shared" si="8"/>
        <v>5000</v>
      </c>
      <c r="R44" s="70">
        <f t="shared" si="9"/>
        <v>900</v>
      </c>
      <c r="S44" s="705"/>
      <c r="T44" s="506">
        <f t="shared" si="10"/>
        <v>0</v>
      </c>
      <c r="U44" s="421"/>
    </row>
    <row r="45" spans="1:21" ht="12.75" customHeight="1">
      <c r="A45" s="350"/>
      <c r="B45" s="350" t="s">
        <v>180</v>
      </c>
      <c r="C45" s="351"/>
      <c r="D45" s="351"/>
      <c r="E45" s="352"/>
      <c r="F45" s="377"/>
      <c r="G45" s="378">
        <f>SUM(G27:G44)</f>
        <v>24106.22</v>
      </c>
      <c r="H45" s="377"/>
      <c r="I45" s="379">
        <f>SUM(I27:I44)</f>
        <v>48478</v>
      </c>
      <c r="J45" s="137"/>
      <c r="K45" s="70">
        <f>SUM(K27:K44)</f>
        <v>0</v>
      </c>
      <c r="L45" s="249">
        <f>SUM(L27:L44)</f>
        <v>0</v>
      </c>
      <c r="M45" s="167"/>
      <c r="N45" s="605">
        <f>SUM(N27:N44)</f>
        <v>0</v>
      </c>
      <c r="O45" s="606">
        <f>SUM(O27:O44)</f>
        <v>0</v>
      </c>
      <c r="P45" s="137"/>
      <c r="Q45" s="70">
        <f>SUM(Q27:Q44)</f>
        <v>24106.22</v>
      </c>
      <c r="R45" s="70">
        <f>SUM(R27:R44)</f>
        <v>48478</v>
      </c>
      <c r="S45" s="705"/>
      <c r="T45" s="506">
        <f t="shared" si="10"/>
        <v>0</v>
      </c>
      <c r="U45" s="421"/>
    </row>
    <row r="46" spans="1:21" ht="13.5">
      <c r="A46" s="356"/>
      <c r="B46" s="356" t="s">
        <v>73</v>
      </c>
      <c r="C46" s="357"/>
      <c r="D46" s="357"/>
      <c r="E46" s="358">
        <v>0.03</v>
      </c>
      <c r="F46" s="359"/>
      <c r="G46" s="278">
        <f>SUM(G45)*E46</f>
        <v>723.1866</v>
      </c>
      <c r="H46" s="359"/>
      <c r="I46" s="360">
        <v>0</v>
      </c>
      <c r="J46" s="137"/>
      <c r="K46" s="70">
        <f>SUM(K45*E46)</f>
        <v>0</v>
      </c>
      <c r="L46" s="249">
        <v>0</v>
      </c>
      <c r="M46" s="167"/>
      <c r="N46" s="192">
        <f>SUM(N45*E46)</f>
        <v>0</v>
      </c>
      <c r="O46" s="168">
        <v>0</v>
      </c>
      <c r="P46" s="137"/>
      <c r="Q46" s="70">
        <f>SUM(Q45*E46)</f>
        <v>723.1866</v>
      </c>
      <c r="R46" s="70">
        <f>SUM(I46-L46-O46)</f>
        <v>0</v>
      </c>
      <c r="S46" s="705"/>
      <c r="T46" s="421"/>
      <c r="U46" s="421"/>
    </row>
    <row r="47" spans="1:21" ht="13.5">
      <c r="A47" s="356"/>
      <c r="B47" s="356" t="s">
        <v>104</v>
      </c>
      <c r="C47" s="357"/>
      <c r="D47" s="357"/>
      <c r="E47" s="358">
        <v>0.05</v>
      </c>
      <c r="F47" s="709"/>
      <c r="G47" s="278">
        <f>SUM(G27:G29)*E47</f>
        <v>452.72500000000002</v>
      </c>
      <c r="H47" s="709"/>
      <c r="I47" s="360">
        <v>0</v>
      </c>
      <c r="J47" s="137"/>
      <c r="K47" s="70">
        <f>SUM(K27:K29)*E47</f>
        <v>0</v>
      </c>
      <c r="L47" s="249"/>
      <c r="M47" s="167"/>
      <c r="N47" s="192">
        <f>SUM(N27:N29)*E47</f>
        <v>0</v>
      </c>
      <c r="O47" s="168"/>
      <c r="P47" s="137"/>
      <c r="Q47" s="70">
        <f>SUM(Q27:Q29)*E47</f>
        <v>452.72500000000002</v>
      </c>
      <c r="R47" s="70"/>
      <c r="S47" s="421"/>
      <c r="T47" s="421"/>
      <c r="U47" s="421"/>
    </row>
    <row r="48" spans="1:21" ht="14.25" thickBot="1">
      <c r="A48" s="363"/>
      <c r="B48" s="364" t="s">
        <v>176</v>
      </c>
      <c r="C48" s="365"/>
      <c r="D48" s="365" t="s">
        <v>78</v>
      </c>
      <c r="E48" s="366"/>
      <c r="F48" s="380"/>
      <c r="G48" s="368">
        <f>SUM(G45:G47)</f>
        <v>25282.131600000001</v>
      </c>
      <c r="H48" s="369"/>
      <c r="I48" s="381">
        <f>SUM(I45:I47)</f>
        <v>48478</v>
      </c>
      <c r="J48" s="137"/>
      <c r="K48" s="70">
        <f t="shared" ref="K48" si="31">SUM(K45:K47)</f>
        <v>0</v>
      </c>
      <c r="L48" s="249"/>
      <c r="M48" s="167"/>
      <c r="N48" s="605">
        <f t="shared" ref="N48" si="32">SUM(N45:N47)</f>
        <v>0</v>
      </c>
      <c r="O48" s="606">
        <f>SUM(O45:O47)</f>
        <v>0</v>
      </c>
      <c r="P48" s="137"/>
      <c r="Q48" s="70">
        <f>SUM(Q45:Q47)</f>
        <v>25282.131600000001</v>
      </c>
      <c r="R48" s="70">
        <f>SUM(R45:R47)</f>
        <v>48478</v>
      </c>
      <c r="S48" s="705"/>
      <c r="T48" s="421"/>
      <c r="U48" s="421"/>
    </row>
    <row r="49" spans="1:21" ht="15" customHeight="1" thickBot="1">
      <c r="A49" s="371" t="str">
        <f>A25</f>
        <v>1) Materiál hromosvodu</v>
      </c>
      <c r="B49" s="372"/>
      <c r="C49" s="373"/>
      <c r="D49" s="374" t="s">
        <v>78</v>
      </c>
      <c r="E49" s="375"/>
      <c r="F49" s="380"/>
      <c r="G49" s="878">
        <f>G48+I48</f>
        <v>73760.131599999993</v>
      </c>
      <c r="H49" s="865"/>
      <c r="I49" s="879"/>
      <c r="J49" s="869">
        <f t="shared" ref="J49" si="33">SUM(K48:L48)</f>
        <v>0</v>
      </c>
      <c r="K49" s="865"/>
      <c r="L49" s="865"/>
      <c r="M49" s="895">
        <f t="shared" ref="M49" si="34">SUM(N48:O48)</f>
        <v>0</v>
      </c>
      <c r="N49" s="867"/>
      <c r="O49" s="896"/>
      <c r="P49" s="869">
        <f>SUM(Q48:R48)</f>
        <v>73760.131599999993</v>
      </c>
      <c r="Q49" s="865"/>
      <c r="R49" s="879"/>
      <c r="S49" s="705"/>
      <c r="T49" s="421"/>
      <c r="U49" s="421"/>
    </row>
    <row r="51" spans="1:21" ht="13.5" customHeight="1"/>
    <row r="54" spans="1:21" outlineLevel="1"/>
    <row r="55" spans="1:21" outlineLevel="1"/>
  </sheetData>
  <autoFilter ref="B13:B49"/>
  <dataConsolidate/>
  <mergeCells count="62">
    <mergeCell ref="B40:D40"/>
    <mergeCell ref="B30:D30"/>
    <mergeCell ref="B36:D36"/>
    <mergeCell ref="B37:D37"/>
    <mergeCell ref="B38:D38"/>
    <mergeCell ref="B39:D39"/>
    <mergeCell ref="B31:D31"/>
    <mergeCell ref="B32:D32"/>
    <mergeCell ref="B33:D33"/>
    <mergeCell ref="B34:D34"/>
    <mergeCell ref="B35:D35"/>
    <mergeCell ref="J16:L16"/>
    <mergeCell ref="M16:O16"/>
    <mergeCell ref="P16:R16"/>
    <mergeCell ref="A13:R13"/>
    <mergeCell ref="A14:I14"/>
    <mergeCell ref="J14:L14"/>
    <mergeCell ref="M14:O14"/>
    <mergeCell ref="P14:R14"/>
    <mergeCell ref="B27:D27"/>
    <mergeCell ref="B28:D28"/>
    <mergeCell ref="B29:D29"/>
    <mergeCell ref="A16:G16"/>
    <mergeCell ref="H16:I16"/>
    <mergeCell ref="B42:D42"/>
    <mergeCell ref="G49:I49"/>
    <mergeCell ref="B43:D43"/>
    <mergeCell ref="B44:D44"/>
    <mergeCell ref="B41:D41"/>
    <mergeCell ref="J17:L17"/>
    <mergeCell ref="J18:L18"/>
    <mergeCell ref="J19:L19"/>
    <mergeCell ref="J20:L20"/>
    <mergeCell ref="J21:L21"/>
    <mergeCell ref="P22:R22"/>
    <mergeCell ref="P49:R49"/>
    <mergeCell ref="J49:L49"/>
    <mergeCell ref="M49:O49"/>
    <mergeCell ref="P17:R17"/>
    <mergeCell ref="P18:R18"/>
    <mergeCell ref="P19:R19"/>
    <mergeCell ref="P20:R20"/>
    <mergeCell ref="P21:R21"/>
    <mergeCell ref="J22:L22"/>
    <mergeCell ref="M17:O17"/>
    <mergeCell ref="M18:O18"/>
    <mergeCell ref="M19:O19"/>
    <mergeCell ref="M20:O20"/>
    <mergeCell ref="M21:O21"/>
    <mergeCell ref="M22:O22"/>
    <mergeCell ref="A2:R2"/>
    <mergeCell ref="A3:R3"/>
    <mergeCell ref="A4:R4"/>
    <mergeCell ref="A5:R5"/>
    <mergeCell ref="A6:R6"/>
    <mergeCell ref="A7:R7"/>
    <mergeCell ref="A8:B11"/>
    <mergeCell ref="L8:M8"/>
    <mergeCell ref="N8:O8"/>
    <mergeCell ref="D9:R9"/>
    <mergeCell ref="E10:F10"/>
    <mergeCell ref="E11:F11"/>
  </mergeCells>
  <pageMargins left="0.27559055118110237" right="0.19685039370078741" top="1.0236220472440944" bottom="0.39370078740157483" header="0.27559055118110237" footer="0.15748031496062992"/>
  <pageSetup paperSize="9" scale="91" fitToHeight="0" orientation="landscape" r:id="rId1"/>
  <headerFooter>
    <oddHeader>&amp;L&amp;12Apartmánový dům p.p.č. 1105-3 Boží Dar - Ing. Nedoma&amp;"Arial,Tučné"
HROMOSVOD&amp;RZhotovitel : &amp;11ČEPO - elektrocentrum s.r.o.,
 Smrková 1467 , 36301 Ostrov</oddHeader>
    <oddFooter>&amp;C&amp;8&amp;P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M44" sqref="M44"/>
    </sheetView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28</vt:i4>
      </vt:variant>
    </vt:vector>
  </HeadingPairs>
  <TitlesOfParts>
    <vt:vector size="35" baseType="lpstr">
      <vt:lpstr>Rekapitulace</vt:lpstr>
      <vt:lpstr>Silnoproud</vt:lpstr>
      <vt:lpstr>Silnopr </vt:lpstr>
      <vt:lpstr>El.přípojka NN 0,4kV</vt:lpstr>
      <vt:lpstr>Přípojka dat. sítě a kabel.TV</vt:lpstr>
      <vt:lpstr>Hrom</vt:lpstr>
      <vt:lpstr>List6</vt:lpstr>
      <vt:lpstr>Hrom!__CENA__</vt:lpstr>
      <vt:lpstr>'Silnopr '!__CENA__</vt:lpstr>
      <vt:lpstr>Silnoproud!__CENA__</vt:lpstr>
      <vt:lpstr>Hrom!__MAIN__</vt:lpstr>
      <vt:lpstr>'Přípojka dat. sítě a kabel.TV'!__MAIN__</vt:lpstr>
      <vt:lpstr>'Silnopr '!__MAIN__</vt:lpstr>
      <vt:lpstr>Silnoproud!__MAIN__</vt:lpstr>
      <vt:lpstr>Rekapitulace!__MAIN2__</vt:lpstr>
      <vt:lpstr>Hrom!__T0__</vt:lpstr>
      <vt:lpstr>'Přípojka dat. sítě a kabel.TV'!__T0__</vt:lpstr>
      <vt:lpstr>'Silnopr '!__T0__</vt:lpstr>
      <vt:lpstr>Silnoproud!__T0__</vt:lpstr>
      <vt:lpstr>Hrom!__T1__</vt:lpstr>
      <vt:lpstr>'Přípojka dat. sítě a kabel.TV'!__T1__</vt:lpstr>
      <vt:lpstr>'Silnopr '!__T1__</vt:lpstr>
      <vt:lpstr>Silnoproud!__T1__</vt:lpstr>
      <vt:lpstr>Hrom!__T2__</vt:lpstr>
      <vt:lpstr>'Silnopr '!__T2__</vt:lpstr>
      <vt:lpstr>Silnoproud!__T2__</vt:lpstr>
      <vt:lpstr>Hrom!Názvy_tisku</vt:lpstr>
      <vt:lpstr>'Přípojka dat. sítě a kabel.TV'!Názvy_tisku</vt:lpstr>
      <vt:lpstr>'Silnopr '!Názvy_tisku</vt:lpstr>
      <vt:lpstr>Silnoproud!Názvy_tisku</vt:lpstr>
      <vt:lpstr>Hrom!Oblast_tisku</vt:lpstr>
      <vt:lpstr>'Přípojka dat. sítě a kabel.TV'!Oblast_tisku</vt:lpstr>
      <vt:lpstr>Rekapitulace!Oblast_tisku</vt:lpstr>
      <vt:lpstr>'Silnopr '!Oblast_tisku</vt:lpstr>
      <vt:lpstr>Silnoproud!Oblast_tisku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Irena</cp:lastModifiedBy>
  <cp:lastPrinted>2020-12-18T11:47:42Z</cp:lastPrinted>
  <dcterms:created xsi:type="dcterms:W3CDTF">2007-10-16T11:08:58Z</dcterms:created>
  <dcterms:modified xsi:type="dcterms:W3CDTF">2020-12-18T12:29:11Z</dcterms:modified>
</cp:coreProperties>
</file>