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/>
  <bookViews>
    <workbookView xWindow="65416" yWindow="65416" windowWidth="29040" windowHeight="15960" activeTab="0"/>
  </bookViews>
  <sheets>
    <sheet name="Rekapitulace stavby" sheetId="4" r:id="rId1"/>
    <sheet name="01 - Rekonstrukce vozovky" sheetId="3" r:id="rId2"/>
  </sheets>
  <definedNames>
    <definedName name="_xlnm.Print_Area" localSheetId="1">'01 - Rekonstrukce vozovky'!$A$1:$K$244</definedName>
    <definedName name="_xlnm.Print_Area" localSheetId="0">'Rekapitulace stavby'!$A$1:$AS$99</definedName>
  </definedNames>
  <calcPr calcId="191029"/>
</workbook>
</file>

<file path=xl/sharedStrings.xml><?xml version="1.0" encoding="utf-8"?>
<sst xmlns="http://schemas.openxmlformats.org/spreadsheetml/2006/main" count="1489" uniqueCount="360">
  <si>
    <t>Export Komplet</t>
  </si>
  <si>
    <t/>
  </si>
  <si>
    <t>2.0</t>
  </si>
  <si>
    <t>ZAMOK</t>
  </si>
  <si>
    <t>False</t>
  </si>
  <si>
    <t>{627c75ea-4d7b-43fb-9bba-90a6ed9fb529}</t>
  </si>
  <si>
    <t>0,01</t>
  </si>
  <si>
    <t>21</t>
  </si>
  <si>
    <t>15</t>
  </si>
  <si>
    <t>REKAPITULACE STAVBY</t>
  </si>
  <si>
    <t>v ---  níže se nacházejí doplnkové a pomocné údaje k sestavám  --- v</t>
  </si>
  <si>
    <t>Kód:</t>
  </si>
  <si>
    <t>Stavba:</t>
  </si>
  <si>
    <t>Ostrov, ul.U koupaliště (zadní)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</si>
  <si>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</si>
  <si>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</si>
  <si>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</si>
  <si>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</si>
  <si>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</si>
  <si>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</si>
  <si>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</si>
  <si>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Ostrov</t>
  </si>
  <si>
    <t>DIČ:</t>
  </si>
  <si>
    <t>Zhotovitel:</t>
  </si>
  <si>
    <t>Projektant:</t>
  </si>
  <si>
    <t>Ing.M.Kohout, A.Kuželová, IMK Ostrov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</si>
  <si>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</si>
  <si>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</si>
  <si>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</si>
  <si>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</si>
  <si>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</si>
  <si>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</si>
  <si>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</si>
  <si>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</si>
  <si>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</si>
  <si>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</si>
  <si>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</si>
  <si>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</si>
  <si>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</si>
  <si>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</si>
  <si>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</si>
  <si>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</si>
  <si>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</si>
  <si>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</si>
  <si>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</si>
  <si>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</si>
  <si>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</si>
  <si>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</si>
  <si>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</si>
  <si>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</si>
  <si>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</si>
  <si>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</si>
  <si>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</si>
  <si>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</si>
  <si>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</si>
  <si>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</si>
  <si>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</si>
  <si>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</si>
  <si>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</si>
  <si>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</si>
  <si>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</si>
  <si>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</si>
  <si>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</si>
  <si>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</si>
  <si>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</si>
  <si>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</si>
  <si>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</si>
  <si>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</si>
  <si>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</si>
  <si>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</si>
  <si>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</si>
  <si>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</si>
  <si>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</si>
  <si>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</si>
  <si>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</si>
  <si>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vozovky</t>
  </si>
  <si>
    <t>STA</t>
  </si>
  <si>
    <t>1</t>
  </si>
  <si>
    <t>{6690ab10-14d6-4512-bedd-015aada5eb47}</t>
  </si>
  <si>
    <t>2</t>
  </si>
  <si>
    <t>KRYCÍ LIST SOUPISU PRACÍ</t>
  </si>
  <si>
    <t>Objekt:</t>
  </si>
  <si>
    <t>01 - Rekonstrukce vozovky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</si>
  <si>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</si>
  <si>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</si>
  <si>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</si>
  <si>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</si>
  <si>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</si>
  <si>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</si>
  <si>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</si>
  <si>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</si>
  <si>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</si>
  <si>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</si>
  <si>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</si>
  <si>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</si>
  <si>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</si>
  <si>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</si>
  <si>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</si>
  <si>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</si>
  <si>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</si>
  <si>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</si>
  <si>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</si>
  <si>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</si>
  <si>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</si>
  <si>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</si>
  <si>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</si>
  <si>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ROZPOCET</t>
  </si>
  <si>
    <t>Zemní práce</t>
  </si>
  <si>
    <t>K</t>
  </si>
  <si>
    <t>122252203</t>
  </si>
  <si>
    <t>Odkopávky a prokopávky nezapažené pro silnice a dálnice v hornině třídy těžitelnosti I objem do 100 m3 strojně</t>
  </si>
  <si>
    <t>m3</t>
  </si>
  <si>
    <t>CS ÚRS 2020 01</t>
  </si>
  <si>
    <t>4</t>
  </si>
  <si>
    <t>-709996470</t>
  </si>
  <si>
    <t>VV</t>
  </si>
  <si>
    <t>zemina se ponechá na nové zelené plochy</t>
  </si>
  <si>
    <t>76*0,20</t>
  </si>
  <si>
    <t>162351103</t>
  </si>
  <si>
    <t>Vodorovné přemístění do 500 m výkopku/sypaniny z horniny třídy těžitelnosti I, skupiny 1 až 3</t>
  </si>
  <si>
    <t>-51781051</t>
  </si>
  <si>
    <t>od výkopů k násypům</t>
  </si>
  <si>
    <t>15,20</t>
  </si>
  <si>
    <t>3</t>
  </si>
  <si>
    <t>171151131</t>
  </si>
  <si>
    <t>Uložení sypaniny z hornin nesoudržných a soudržných střídavě do násypů zhutněných</t>
  </si>
  <si>
    <t>-130495467</t>
  </si>
  <si>
    <t>použije se zemina z výkopů</t>
  </si>
  <si>
    <t>181951112</t>
  </si>
  <si>
    <t>Úprava pláně v hornině třídy těžitelnosti I, skupiny 1 až 3 se zhutněním</t>
  </si>
  <si>
    <t>m2</t>
  </si>
  <si>
    <t>-539912085</t>
  </si>
  <si>
    <t>pod zpevnění</t>
  </si>
  <si>
    <t>5</t>
  </si>
  <si>
    <t>7</t>
  </si>
  <si>
    <t>182313101</t>
  </si>
  <si>
    <t>Vyplnění otvorů tvárnic nebo panelů ornicí</t>
  </si>
  <si>
    <t>2083619707</t>
  </si>
  <si>
    <t>výplň cca 37% plochy vegetačních tvárnic</t>
  </si>
  <si>
    <t>76*0,37</t>
  </si>
  <si>
    <t>8</t>
  </si>
  <si>
    <t>M</t>
  </si>
  <si>
    <t>10364101</t>
  </si>
  <si>
    <t>zemina pro terénní úpravy -  ornice</t>
  </si>
  <si>
    <t>t</t>
  </si>
  <si>
    <t>-952822691</t>
  </si>
  <si>
    <t>76*0,10*0,37*1,5</t>
  </si>
  <si>
    <t>Součet</t>
  </si>
  <si>
    <t>10</t>
  </si>
  <si>
    <t>180405114</t>
  </si>
  <si>
    <t>Založení trávníku ve vegetačních prefabrikátech výsevem směsi semene v rovině a ve svahu do 1:5</t>
  </si>
  <si>
    <t>-1941440459</t>
  </si>
  <si>
    <t>11</t>
  </si>
  <si>
    <t>00572100</t>
  </si>
  <si>
    <t>osivo jetelotráva intenzivní víceletá</t>
  </si>
  <si>
    <t>kg</t>
  </si>
  <si>
    <t>904691228</t>
  </si>
  <si>
    <t>76*0,37*0,05*1,03</t>
  </si>
  <si>
    <t>Zemní práce - přípravné a přidružené práce</t>
  </si>
  <si>
    <t>12</t>
  </si>
  <si>
    <t>113107242</t>
  </si>
  <si>
    <t>Odstranění krytu živičného tl 100 mm strojně pl přes 200 m2</t>
  </si>
  <si>
    <t>529348993</t>
  </si>
  <si>
    <t>14</t>
  </si>
  <si>
    <t>113107224</t>
  </si>
  <si>
    <t>Odstranění podkladu z kameniva drceného tl 400 mm strojně pl přes 200 m2</t>
  </si>
  <si>
    <t>1331418766</t>
  </si>
  <si>
    <t>16</t>
  </si>
  <si>
    <t>113202111</t>
  </si>
  <si>
    <t>Vytrhání obrub krajníků obrubníků stojatých</t>
  </si>
  <si>
    <t>m</t>
  </si>
  <si>
    <t>-1204683709</t>
  </si>
  <si>
    <t>17</t>
  </si>
  <si>
    <t>113204111</t>
  </si>
  <si>
    <t>Vytrhání obrub záhonových</t>
  </si>
  <si>
    <t>1546547948</t>
  </si>
  <si>
    <t>Komunikace pozemní</t>
  </si>
  <si>
    <t>41</t>
  </si>
  <si>
    <t>ztratné 3%</t>
  </si>
  <si>
    <t>23</t>
  </si>
  <si>
    <t>564861111</t>
  </si>
  <si>
    <t>Podklad ze štěrkodrtě ŠD tl 200 mm</t>
  </si>
  <si>
    <t>-23355451</t>
  </si>
  <si>
    <t>konstrukce živičné vozovky</t>
  </si>
  <si>
    <t>24</t>
  </si>
  <si>
    <t>564962111</t>
  </si>
  <si>
    <t>Podklad z mechanicky zpevněného kameniva MZK tl 200 mm</t>
  </si>
  <si>
    <t>-278364957</t>
  </si>
  <si>
    <t>25</t>
  </si>
  <si>
    <t>565165121</t>
  </si>
  <si>
    <t>Asfaltový beton vrstva podkladní ACP 16 (obalované kamenivo OKS) tl 80 mm š přes 3 m</t>
  </si>
  <si>
    <t>1011930603</t>
  </si>
  <si>
    <t>27</t>
  </si>
  <si>
    <t>577134221</t>
  </si>
  <si>
    <t>Asfaltový beton vrstva obrusná ACO 11 (ABS) tř. II tl 40 mm š přes 3 m z nemodifikovaného asfaltu</t>
  </si>
  <si>
    <t>318718011</t>
  </si>
  <si>
    <t>28</t>
  </si>
  <si>
    <t>596212212</t>
  </si>
  <si>
    <t>Kladení zámkové dlažby pozemních komunikací tl 80 mm skupiny A pl do 300 m2 do lože</t>
  </si>
  <si>
    <t>-683455232</t>
  </si>
  <si>
    <t>29</t>
  </si>
  <si>
    <t>59245020</t>
  </si>
  <si>
    <t>dlažba tvar obdélník betonová 200x100x80mm přírodní</t>
  </si>
  <si>
    <t>1778334159</t>
  </si>
  <si>
    <t>ztratné 2%</t>
  </si>
  <si>
    <t>31</t>
  </si>
  <si>
    <t>596412312</t>
  </si>
  <si>
    <t>Kladení dlažby z vegetačních tvárnic pozemních komunikací tl 100 mm do 300 m2 do lože</t>
  </si>
  <si>
    <t>-1979996483</t>
  </si>
  <si>
    <t>32</t>
  </si>
  <si>
    <t>59245031</t>
  </si>
  <si>
    <t>dlažba plošná betonová vegetační 600x400x100mm</t>
  </si>
  <si>
    <t>-1999948716</t>
  </si>
  <si>
    <t>33</t>
  </si>
  <si>
    <t>572141112</t>
  </si>
  <si>
    <t>Vyrovnání povrchu dosavadních krytů asfaltovým betonem ACO (AB) tl do 60 mm</t>
  </si>
  <si>
    <t>-2073530712</t>
  </si>
  <si>
    <t>spára u nového obrubníku</t>
  </si>
  <si>
    <t>0,50*16</t>
  </si>
  <si>
    <t>Trubní vedení</t>
  </si>
  <si>
    <t>kus</t>
  </si>
  <si>
    <t>37</t>
  </si>
  <si>
    <t>899231111</t>
  </si>
  <si>
    <t>Výšková úprava uličního vstupu nebo vpusti do 200 mm zvýšením mříže</t>
  </si>
  <si>
    <t>-233354130</t>
  </si>
  <si>
    <t>38</t>
  </si>
  <si>
    <t>899431111</t>
  </si>
  <si>
    <t>Výšková úprava uličního vstupu nebo vpusti do 200 mm zvýšením krycího hrnce, šoupěte nebo hydrantu</t>
  </si>
  <si>
    <t>-1401989333</t>
  </si>
  <si>
    <t>91</t>
  </si>
  <si>
    <t>Doplňující konstrukce a práce pozemních komunikací, letišť a ploch</t>
  </si>
  <si>
    <t>39</t>
  </si>
  <si>
    <t>914111111</t>
  </si>
  <si>
    <t>Montáž svislé dopravní značky do velikosti 1 m2 objímkami na sloupek nebo konzolu</t>
  </si>
  <si>
    <t>-1623937568</t>
  </si>
  <si>
    <t>značka IP26 na společném sloupku</t>
  </si>
  <si>
    <t>2+2</t>
  </si>
  <si>
    <t>40</t>
  </si>
  <si>
    <t>40445626</t>
  </si>
  <si>
    <t>informativní značky provozní IP14-IP29, IP31 750x1000mm</t>
  </si>
  <si>
    <t>1490897558</t>
  </si>
  <si>
    <t>914511112</t>
  </si>
  <si>
    <t>Montáž sloupku dopravních značek délky do 3,5 m s betonovým základem a patkou</t>
  </si>
  <si>
    <t>-799970232</t>
  </si>
  <si>
    <t>společný sloupek pro 2 značky</t>
  </si>
  <si>
    <t>42</t>
  </si>
  <si>
    <t>40445225</t>
  </si>
  <si>
    <t>sloupek pro dopravní značku Zn D 60mm v 3,5m</t>
  </si>
  <si>
    <t>-1222478095</t>
  </si>
  <si>
    <t>43</t>
  </si>
  <si>
    <t>916131213</t>
  </si>
  <si>
    <t>Osazení silničního obrubníku betonového stojatého s boční opěrou do lože z betonu prostého</t>
  </si>
  <si>
    <t>-567847662</t>
  </si>
  <si>
    <t>přejezdový</t>
  </si>
  <si>
    <t>silniční</t>
  </si>
  <si>
    <t>44</t>
  </si>
  <si>
    <t>59217034</t>
  </si>
  <si>
    <t>obrubník betonový silniční 1000x150x300mm</t>
  </si>
  <si>
    <t>-1647401982</t>
  </si>
  <si>
    <t>ztratné 1%</t>
  </si>
  <si>
    <t>45</t>
  </si>
  <si>
    <t>59217032</t>
  </si>
  <si>
    <t>obrubník betonový silniční 1000x150x150mm</t>
  </si>
  <si>
    <t>1347333813</t>
  </si>
  <si>
    <t>46</t>
  </si>
  <si>
    <t>916231213</t>
  </si>
  <si>
    <t>Osazení chodníkového obrubníku betonového stojatého s boční opěrou do lože z betonu prostého</t>
  </si>
  <si>
    <t>-1576527833</t>
  </si>
  <si>
    <t>47</t>
  </si>
  <si>
    <t>59217016</t>
  </si>
  <si>
    <t>obrubník betonový chodníkový 1000x80x250mm</t>
  </si>
  <si>
    <t>-947325653</t>
  </si>
  <si>
    <t>48</t>
  </si>
  <si>
    <t>919735112</t>
  </si>
  <si>
    <t>Řezání stávajícího živičného krytu hl do 100 mm</t>
  </si>
  <si>
    <t>-1210783221</t>
  </si>
  <si>
    <t>49</t>
  </si>
  <si>
    <t>919732221</t>
  </si>
  <si>
    <t>Styčná spára napojení nového živičného povrchu na stávající za tepla š 15 mm hl 25 mm bez prořezání</t>
  </si>
  <si>
    <t>1556594979</t>
  </si>
  <si>
    <t>997</t>
  </si>
  <si>
    <t>Přesun sutě</t>
  </si>
  <si>
    <t>51</t>
  </si>
  <si>
    <t>997221551</t>
  </si>
  <si>
    <t>Vodorovná doprava suti ze sypkých materiálů do 1 km</t>
  </si>
  <si>
    <t>-402184689</t>
  </si>
  <si>
    <t>52</t>
  </si>
  <si>
    <t>997221559</t>
  </si>
  <si>
    <t>Příplatek za každý další 1 km u vodorovné dopravy suti ze sypkých materiálů</t>
  </si>
  <si>
    <t>675891473</t>
  </si>
  <si>
    <t>53</t>
  </si>
  <si>
    <t>997221861</t>
  </si>
  <si>
    <t>Poplatek za uložení stavebního odpadu na recyklační skládce (skládkovné) z prostého betonu pod kódem 17 01 01</t>
  </si>
  <si>
    <t>726659015</t>
  </si>
  <si>
    <t>54</t>
  </si>
  <si>
    <t>997221875</t>
  </si>
  <si>
    <t>Poplatek za uložení stavebního odpadu na recyklační skládce (skládkovné) asfaltového bez obsahu dehtu zatříděného do Katalogu odpadů pod kódem 17 03 02</t>
  </si>
  <si>
    <t>-1693316777</t>
  </si>
  <si>
    <t>55</t>
  </si>
  <si>
    <t>997221873</t>
  </si>
  <si>
    <t>Poplatek za uložení stavebního odpadu na recyklační skládce (skládkovné) zeminy a kamení zatříděného do Katalogu odpadů pod kódem 17 05 04</t>
  </si>
  <si>
    <t>1724705243</t>
  </si>
  <si>
    <t>998</t>
  </si>
  <si>
    <t>Přesun hmot</t>
  </si>
  <si>
    <t>56</t>
  </si>
  <si>
    <t>898112297</t>
  </si>
  <si>
    <t>VRN</t>
  </si>
  <si>
    <t>Vedlejší rozpočtové náklady</t>
  </si>
  <si>
    <t>57</t>
  </si>
  <si>
    <t>0100000R1</t>
  </si>
  <si>
    <t>Výškové a polohové vytýčení všech inženýrských sítí na staveništi a jejich ověření u správců</t>
  </si>
  <si>
    <t>kč</t>
  </si>
  <si>
    <t>1024</t>
  </si>
  <si>
    <t>-2076754467</t>
  </si>
  <si>
    <t>58</t>
  </si>
  <si>
    <t>0100000R2</t>
  </si>
  <si>
    <t>Vytýčení základních směrových a výškových bodů stavby</t>
  </si>
  <si>
    <t>-986097005</t>
  </si>
  <si>
    <t>59</t>
  </si>
  <si>
    <t>0100000R3</t>
  </si>
  <si>
    <t>Zaměření skutečného provedení stavby</t>
  </si>
  <si>
    <t>1483849924</t>
  </si>
  <si>
    <t>60</t>
  </si>
  <si>
    <t>0130000R2</t>
  </si>
  <si>
    <t>Dokumentace skutečného provedení stavby</t>
  </si>
  <si>
    <t>1095994838</t>
  </si>
  <si>
    <t>61</t>
  </si>
  <si>
    <t>0300000R1</t>
  </si>
  <si>
    <t>Zařízení staveniště - vybavení (buňky, TOI), zabezpečení, zrušení staveniště, připojení na inženýrské sítě</t>
  </si>
  <si>
    <t>1111700240</t>
  </si>
  <si>
    <t>62</t>
  </si>
  <si>
    <t>0300000R2</t>
  </si>
  <si>
    <t>Dopravní opatření po dobu výstavby vč.projednání</t>
  </si>
  <si>
    <t>-676403205</t>
  </si>
  <si>
    <t>63</t>
  </si>
  <si>
    <t>0300000R4</t>
  </si>
  <si>
    <t>Čištění veřejných komunikací po dobu výstavby</t>
  </si>
  <si>
    <t>65405625</t>
  </si>
  <si>
    <t>64</t>
  </si>
  <si>
    <t>0400000R2</t>
  </si>
  <si>
    <t>Zkoušky hutnění konstrukce vozovky</t>
  </si>
  <si>
    <t>1551288431</t>
  </si>
  <si>
    <t>65</t>
  </si>
  <si>
    <t>0620000R1</t>
  </si>
  <si>
    <t>Příplatek za ztížené práce - příčné křížení sítí přes vozovku pod plání</t>
  </si>
  <si>
    <t>253954892</t>
  </si>
  <si>
    <t>559+115+76</t>
  </si>
  <si>
    <t>konstrukce dlážděných pruhů</t>
  </si>
  <si>
    <t xml:space="preserve">konstrukce dlážděných pruhů </t>
  </si>
  <si>
    <t>115*1,02</t>
  </si>
  <si>
    <t>76*1,03</t>
  </si>
  <si>
    <t>19*1,01</t>
  </si>
  <si>
    <t>189*1,01</t>
  </si>
  <si>
    <t>185,83+176,76</t>
  </si>
  <si>
    <t>362,59*1,01</t>
  </si>
  <si>
    <t>3*2</t>
  </si>
  <si>
    <t>679,99*9</t>
  </si>
  <si>
    <t>998225111</t>
  </si>
  <si>
    <t>Přesun hmot pro pozemní komunikace s krytem živičným</t>
  </si>
  <si>
    <t>David Koryta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</si>
</sst>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2" fillId="0" borderId="21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14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/>
    </xf>
    <xf numFmtId="4" fontId="21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1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21" fillId="3" borderId="0" xfId="0" applyFont="1" applyFill="1" applyBorder="1" applyAlignment="1" applyProtection="1">
      <alignment horizontal="right"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1" fillId="3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32" fillId="0" borderId="32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6" xfId="0" applyBorder="1" applyAlignment="1" applyProtection="1">
      <alignment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40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3" borderId="6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left" vertical="center"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right" vertical="center"/>
      <protection/>
    </xf>
    <xf numFmtId="0" fontId="21" fillId="3" borderId="4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0D523-5A1D-4BB7-8E87-EFF4A0407953}">
  <dimension ref="A1:CM97"/>
  <sheetViews>
    <sheetView tabSelected="1" workbookViewId="0" topLeftCell="A1">
      <selection activeCell="BE47" sqref="BE47"/>
    </sheetView>
  </sheetViews>
  <sheetFormatPr defaultColWidth="9.140625" defaultRowHeight="12"/>
  <cols>
    <col min="1" max="1" width="8.28125" style="131" customWidth="1"/>
    <col min="2" max="2" width="1.7109375" style="131" customWidth="1"/>
    <col min="3" max="3" width="4.140625" style="131" customWidth="1"/>
    <col min="4" max="33" width="2.7109375" style="131" customWidth="1"/>
    <col min="34" max="34" width="3.28125" style="131" customWidth="1"/>
    <col min="35" max="35" width="31.7109375" style="131" customWidth="1"/>
    <col min="36" max="37" width="2.421875" style="131" customWidth="1"/>
    <col min="38" max="38" width="8.28125" style="131" customWidth="1"/>
    <col min="39" max="39" width="3.28125" style="131" customWidth="1"/>
    <col min="40" max="40" width="13.28125" style="131" customWidth="1"/>
    <col min="41" max="41" width="7.421875" style="131" customWidth="1"/>
    <col min="42" max="42" width="4.140625" style="131" customWidth="1"/>
    <col min="43" max="43" width="15.7109375" style="131" hidden="1" customWidth="1"/>
    <col min="44" max="44" width="13.7109375" style="131" customWidth="1"/>
    <col min="45" max="47" width="25.8515625" style="131" hidden="1" customWidth="1"/>
    <col min="48" max="49" width="21.7109375" style="131" hidden="1" customWidth="1"/>
    <col min="50" max="51" width="25.00390625" style="131" hidden="1" customWidth="1"/>
    <col min="52" max="52" width="21.7109375" style="131" hidden="1" customWidth="1"/>
    <col min="53" max="53" width="19.140625" style="131" hidden="1" customWidth="1"/>
    <col min="54" max="54" width="25.00390625" style="131" hidden="1" customWidth="1"/>
    <col min="55" max="55" width="21.7109375" style="131" hidden="1" customWidth="1"/>
    <col min="56" max="56" width="19.140625" style="131" hidden="1" customWidth="1"/>
    <col min="57" max="57" width="66.421875" style="131" customWidth="1"/>
    <col min="58" max="16384" width="9.28125" style="13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138"/>
      <c r="D4" s="21" t="s">
        <v>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9"/>
      <c r="AS4" s="22" t="s">
        <v>10</v>
      </c>
      <c r="BS4" s="16" t="s">
        <v>6</v>
      </c>
    </row>
    <row r="5" spans="2:71" ht="12" customHeight="1">
      <c r="B5" s="20"/>
      <c r="C5" s="138"/>
      <c r="D5" s="23" t="s">
        <v>11</v>
      </c>
      <c r="E5" s="138"/>
      <c r="F5" s="138"/>
      <c r="G5" s="138"/>
      <c r="H5" s="138"/>
      <c r="I5" s="138"/>
      <c r="J5" s="138"/>
      <c r="K5" s="244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138"/>
      <c r="AQ5" s="138"/>
      <c r="AR5" s="19"/>
      <c r="BS5" s="16" t="s">
        <v>6</v>
      </c>
    </row>
    <row r="6" spans="2:71" ht="36.95" customHeight="1">
      <c r="B6" s="20"/>
      <c r="C6" s="138"/>
      <c r="D6" s="24" t="s">
        <v>12</v>
      </c>
      <c r="E6" s="138"/>
      <c r="F6" s="138"/>
      <c r="G6" s="138"/>
      <c r="H6" s="138"/>
      <c r="I6" s="138"/>
      <c r="J6" s="138"/>
      <c r="K6" s="246" t="s">
        <v>13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138"/>
      <c r="AQ6" s="138"/>
      <c r="AR6" s="19"/>
      <c r="BS6" s="16" t="s">
        <v>6</v>
      </c>
    </row>
    <row r="7" spans="2:71" ht="12" customHeight="1">
      <c r="B7" s="20"/>
      <c r="C7" s="138"/>
      <c r="D7" s="141" t="s">
        <v>14</v>
      </c>
      <c r="E7" s="138"/>
      <c r="F7" s="138"/>
      <c r="G7" s="138"/>
      <c r="H7" s="138"/>
      <c r="I7" s="138"/>
      <c r="J7" s="138"/>
      <c r="K7" s="137" t="s">
        <v>1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41" t="s">
        <v>15</v>
      </c>
      <c r="AL7" s="138"/>
      <c r="AM7" s="138"/>
      <c r="AN7" s="137" t="s">
        <v>1</v>
      </c>
      <c r="AO7" s="138"/>
      <c r="AP7" s="138"/>
      <c r="AQ7" s="138"/>
      <c r="AR7" s="19"/>
      <c r="BS7" s="16" t="s">
        <v>6</v>
      </c>
    </row>
    <row r="8" spans="2:71" ht="12" customHeight="1">
      <c r="B8" s="20"/>
      <c r="C8" s="138"/>
      <c r="D8" s="141" t="s">
        <v>16</v>
      </c>
      <c r="E8" s="138"/>
      <c r="F8" s="138"/>
      <c r="G8" s="138"/>
      <c r="H8" s="138"/>
      <c r="I8" s="138"/>
      <c r="J8" s="138"/>
      <c r="K8" s="137" t="s">
        <v>17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41" t="s">
        <v>18</v>
      </c>
      <c r="AL8" s="138"/>
      <c r="AM8" s="138"/>
      <c r="AN8" s="144">
        <v>44305</v>
      </c>
      <c r="AO8" s="138"/>
      <c r="AP8" s="138"/>
      <c r="AQ8" s="138"/>
      <c r="AR8" s="19"/>
      <c r="BS8" s="16" t="s">
        <v>6</v>
      </c>
    </row>
    <row r="9" spans="2:71" ht="14.45" customHeight="1">
      <c r="B9" s="20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9"/>
      <c r="BS9" s="16" t="s">
        <v>6</v>
      </c>
    </row>
    <row r="10" spans="2:71" ht="12" customHeight="1">
      <c r="B10" s="20"/>
      <c r="C10" s="138"/>
      <c r="D10" s="141" t="s">
        <v>19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41" t="s">
        <v>20</v>
      </c>
      <c r="AL10" s="138"/>
      <c r="AM10" s="138"/>
      <c r="AN10" s="137" t="s">
        <v>1</v>
      </c>
      <c r="AO10" s="138"/>
      <c r="AP10" s="138"/>
      <c r="AQ10" s="138"/>
      <c r="AR10" s="19"/>
      <c r="BS10" s="16" t="s">
        <v>6</v>
      </c>
    </row>
    <row r="11" spans="2:71" ht="18.4" customHeight="1">
      <c r="B11" s="20"/>
      <c r="C11" s="138"/>
      <c r="D11" s="138"/>
      <c r="E11" s="137" t="s">
        <v>21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41" t="s">
        <v>22</v>
      </c>
      <c r="AL11" s="138"/>
      <c r="AM11" s="138"/>
      <c r="AN11" s="137" t="s">
        <v>1</v>
      </c>
      <c r="AO11" s="138"/>
      <c r="AP11" s="138"/>
      <c r="AQ11" s="138"/>
      <c r="AR11" s="19"/>
      <c r="BS11" s="16" t="s">
        <v>6</v>
      </c>
    </row>
    <row r="12" spans="2:71" ht="6.95" customHeight="1">
      <c r="B12" s="20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9"/>
      <c r="BS12" s="16" t="s">
        <v>6</v>
      </c>
    </row>
    <row r="13" spans="2:71" ht="12" customHeight="1">
      <c r="B13" s="20"/>
      <c r="C13" s="138"/>
      <c r="D13" s="141" t="s">
        <v>23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41" t="s">
        <v>20</v>
      </c>
      <c r="AL13" s="138"/>
      <c r="AM13" s="138"/>
      <c r="AN13" s="137" t="s">
        <v>1</v>
      </c>
      <c r="AO13" s="138"/>
      <c r="AP13" s="138"/>
      <c r="AQ13" s="138"/>
      <c r="AR13" s="19"/>
      <c r="BS13" s="16" t="s">
        <v>6</v>
      </c>
    </row>
    <row r="14" spans="2:71" ht="12.75">
      <c r="B14" s="20"/>
      <c r="C14" s="138"/>
      <c r="D14" s="138"/>
      <c r="E14" s="137" t="s">
        <v>17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41" t="s">
        <v>22</v>
      </c>
      <c r="AL14" s="138"/>
      <c r="AM14" s="138"/>
      <c r="AN14" s="137" t="s">
        <v>1</v>
      </c>
      <c r="AO14" s="138"/>
      <c r="AP14" s="138"/>
      <c r="AQ14" s="138"/>
      <c r="AR14" s="19"/>
      <c r="BS14" s="16" t="s">
        <v>6</v>
      </c>
    </row>
    <row r="15" spans="2:71" ht="6.95" customHeight="1">
      <c r="B15" s="20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9"/>
      <c r="BS15" s="16" t="s">
        <v>4</v>
      </c>
    </row>
    <row r="16" spans="2:71" ht="12" customHeight="1">
      <c r="B16" s="20"/>
      <c r="C16" s="138"/>
      <c r="D16" s="141" t="s">
        <v>24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41" t="s">
        <v>20</v>
      </c>
      <c r="AL16" s="138"/>
      <c r="AM16" s="138"/>
      <c r="AN16" s="137" t="s">
        <v>1</v>
      </c>
      <c r="AO16" s="138"/>
      <c r="AP16" s="138"/>
      <c r="AQ16" s="138"/>
      <c r="AR16" s="19"/>
      <c r="BS16" s="16" t="s">
        <v>4</v>
      </c>
    </row>
    <row r="17" spans="2:71" ht="18.4" customHeight="1">
      <c r="B17" s="20"/>
      <c r="C17" s="138"/>
      <c r="D17" s="138"/>
      <c r="E17" s="137" t="s">
        <v>25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41" t="s">
        <v>22</v>
      </c>
      <c r="AL17" s="138"/>
      <c r="AM17" s="138"/>
      <c r="AN17" s="137" t="s">
        <v>1</v>
      </c>
      <c r="AO17" s="138"/>
      <c r="AP17" s="138"/>
      <c r="AQ17" s="138"/>
      <c r="AR17" s="19"/>
      <c r="BS17" s="16" t="s">
        <v>26</v>
      </c>
    </row>
    <row r="18" spans="2:71" ht="6.95" customHeight="1">
      <c r="B18" s="20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9"/>
      <c r="BS18" s="16" t="s">
        <v>6</v>
      </c>
    </row>
    <row r="19" spans="2:71" ht="12" customHeight="1">
      <c r="B19" s="20"/>
      <c r="C19" s="138"/>
      <c r="D19" s="141" t="s">
        <v>27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41" t="s">
        <v>20</v>
      </c>
      <c r="AL19" s="138"/>
      <c r="AM19" s="138"/>
      <c r="AN19" s="137" t="s">
        <v>1</v>
      </c>
      <c r="AO19" s="138"/>
      <c r="AP19" s="138"/>
      <c r="AQ19" s="138"/>
      <c r="AR19" s="19"/>
      <c r="BS19" s="16" t="s">
        <v>6</v>
      </c>
    </row>
    <row r="20" spans="2:71" ht="18.4" customHeight="1">
      <c r="B20" s="20"/>
      <c r="C20" s="138"/>
      <c r="D20" s="138"/>
      <c r="E20" s="137" t="s">
        <v>359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41" t="s">
        <v>22</v>
      </c>
      <c r="AL20" s="138"/>
      <c r="AM20" s="138"/>
      <c r="AN20" s="137" t="s">
        <v>1</v>
      </c>
      <c r="AO20" s="138"/>
      <c r="AP20" s="138"/>
      <c r="AQ20" s="138"/>
      <c r="AR20" s="19"/>
      <c r="BS20" s="16" t="s">
        <v>26</v>
      </c>
    </row>
    <row r="21" spans="2:44" ht="6.95" customHeight="1">
      <c r="B21" s="20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9"/>
    </row>
    <row r="22" spans="2:44" ht="12" customHeight="1">
      <c r="B22" s="20"/>
      <c r="C22" s="138"/>
      <c r="D22" s="141" t="s">
        <v>28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9"/>
    </row>
    <row r="23" spans="2:44" ht="16.5" customHeight="1">
      <c r="B23" s="20"/>
      <c r="C23" s="138"/>
      <c r="D23" s="138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38"/>
      <c r="AP23" s="138"/>
      <c r="AQ23" s="138"/>
      <c r="AR23" s="19"/>
    </row>
    <row r="24" spans="2:44" ht="6.95" customHeight="1">
      <c r="B24" s="20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9"/>
    </row>
    <row r="25" spans="2:44" ht="6.95" customHeight="1">
      <c r="B25" s="20"/>
      <c r="C25" s="13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38"/>
      <c r="AQ25" s="138"/>
      <c r="AR25" s="19"/>
    </row>
    <row r="26" spans="1:57" s="1" customFormat="1" ht="25.9" customHeight="1">
      <c r="A26" s="142"/>
      <c r="B26" s="26"/>
      <c r="C26" s="140"/>
      <c r="D26" s="27" t="s">
        <v>29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248">
        <f>'01 - Rekonstrukce vozovky'!J30</f>
        <v>0</v>
      </c>
      <c r="AL26" s="249"/>
      <c r="AM26" s="249"/>
      <c r="AN26" s="249"/>
      <c r="AO26" s="249"/>
      <c r="AP26" s="140"/>
      <c r="AQ26" s="140"/>
      <c r="AR26" s="28"/>
      <c r="BE26" s="142"/>
    </row>
    <row r="27" spans="1:57" s="1" customFormat="1" ht="6.95" customHeight="1">
      <c r="A27" s="142"/>
      <c r="B27" s="26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28"/>
      <c r="BE27" s="142"/>
    </row>
    <row r="28" spans="1:57" s="1" customFormat="1" ht="12.75">
      <c r="A28" s="142"/>
      <c r="B28" s="26"/>
      <c r="C28" s="140"/>
      <c r="D28" s="140"/>
      <c r="E28" s="140"/>
      <c r="F28" s="140"/>
      <c r="G28" s="140"/>
      <c r="H28" s="140"/>
      <c r="I28" s="140"/>
      <c r="J28" s="140"/>
      <c r="K28" s="140"/>
      <c r="L28" s="250" t="s">
        <v>30</v>
      </c>
      <c r="M28" s="250"/>
      <c r="N28" s="250"/>
      <c r="O28" s="250"/>
      <c r="P28" s="250"/>
      <c r="Q28" s="140"/>
      <c r="R28" s="140"/>
      <c r="S28" s="140"/>
      <c r="T28" s="140"/>
      <c r="U28" s="140"/>
      <c r="V28" s="140"/>
      <c r="W28" s="250" t="s">
        <v>31</v>
      </c>
      <c r="X28" s="250"/>
      <c r="Y28" s="250"/>
      <c r="Z28" s="250"/>
      <c r="AA28" s="250"/>
      <c r="AB28" s="250"/>
      <c r="AC28" s="250"/>
      <c r="AD28" s="250"/>
      <c r="AE28" s="250"/>
      <c r="AF28" s="140"/>
      <c r="AG28" s="140"/>
      <c r="AH28" s="140"/>
      <c r="AI28" s="140"/>
      <c r="AJ28" s="140"/>
      <c r="AK28" s="250" t="s">
        <v>32</v>
      </c>
      <c r="AL28" s="250"/>
      <c r="AM28" s="250"/>
      <c r="AN28" s="250"/>
      <c r="AO28" s="250"/>
      <c r="AP28" s="140"/>
      <c r="AQ28" s="140"/>
      <c r="AR28" s="28"/>
      <c r="BE28" s="142"/>
    </row>
    <row r="29" spans="2:44" s="2" customFormat="1" ht="14.45" customHeight="1">
      <c r="B29" s="29"/>
      <c r="C29" s="135"/>
      <c r="D29" s="141" t="s">
        <v>33</v>
      </c>
      <c r="E29" s="135"/>
      <c r="F29" s="141" t="s">
        <v>34</v>
      </c>
      <c r="G29" s="135"/>
      <c r="H29" s="135"/>
      <c r="I29" s="135"/>
      <c r="J29" s="135"/>
      <c r="K29" s="135"/>
      <c r="L29" s="251">
        <v>0.21</v>
      </c>
      <c r="M29" s="252"/>
      <c r="N29" s="252"/>
      <c r="O29" s="252"/>
      <c r="P29" s="252"/>
      <c r="Q29" s="135"/>
      <c r="R29" s="135"/>
      <c r="S29" s="135"/>
      <c r="T29" s="135"/>
      <c r="U29" s="135"/>
      <c r="V29" s="135"/>
      <c r="W29" s="253">
        <f>AK26</f>
        <v>0</v>
      </c>
      <c r="X29" s="252"/>
      <c r="Y29" s="252"/>
      <c r="Z29" s="252"/>
      <c r="AA29" s="252"/>
      <c r="AB29" s="252"/>
      <c r="AC29" s="252"/>
      <c r="AD29" s="252"/>
      <c r="AE29" s="252"/>
      <c r="AF29" s="135"/>
      <c r="AG29" s="135"/>
      <c r="AH29" s="135"/>
      <c r="AI29" s="135"/>
      <c r="AJ29" s="135"/>
      <c r="AK29" s="253">
        <f>W29*0.21</f>
        <v>0</v>
      </c>
      <c r="AL29" s="252"/>
      <c r="AM29" s="252"/>
      <c r="AN29" s="252"/>
      <c r="AO29" s="252"/>
      <c r="AP29" s="135"/>
      <c r="AQ29" s="135"/>
      <c r="AR29" s="30"/>
    </row>
    <row r="30" spans="2:44" s="2" customFormat="1" ht="14.45" customHeight="1">
      <c r="B30" s="29"/>
      <c r="C30" s="135"/>
      <c r="D30" s="135"/>
      <c r="E30" s="135"/>
      <c r="F30" s="141" t="s">
        <v>35</v>
      </c>
      <c r="G30" s="135"/>
      <c r="H30" s="135"/>
      <c r="I30" s="135"/>
      <c r="J30" s="135"/>
      <c r="K30" s="135"/>
      <c r="L30" s="251">
        <v>0.15</v>
      </c>
      <c r="M30" s="252"/>
      <c r="N30" s="252"/>
      <c r="O30" s="252"/>
      <c r="P30" s="252"/>
      <c r="Q30" s="135"/>
      <c r="R30" s="135"/>
      <c r="S30" s="135"/>
      <c r="T30" s="135"/>
      <c r="U30" s="135"/>
      <c r="V30" s="135"/>
      <c r="W30" s="253"/>
      <c r="X30" s="252"/>
      <c r="Y30" s="252"/>
      <c r="Z30" s="252"/>
      <c r="AA30" s="252"/>
      <c r="AB30" s="252"/>
      <c r="AC30" s="252"/>
      <c r="AD30" s="252"/>
      <c r="AE30" s="252"/>
      <c r="AF30" s="135"/>
      <c r="AG30" s="135"/>
      <c r="AH30" s="135"/>
      <c r="AI30" s="135"/>
      <c r="AJ30" s="135"/>
      <c r="AK30" s="253"/>
      <c r="AL30" s="252"/>
      <c r="AM30" s="252"/>
      <c r="AN30" s="252"/>
      <c r="AO30" s="252"/>
      <c r="AP30" s="135"/>
      <c r="AQ30" s="135"/>
      <c r="AR30" s="30"/>
    </row>
    <row r="31" spans="2:44" s="2" customFormat="1" ht="14.45" customHeight="1" hidden="1">
      <c r="B31" s="29"/>
      <c r="C31" s="135"/>
      <c r="D31" s="135"/>
      <c r="E31" s="135"/>
      <c r="F31" s="141" t="s">
        <v>36</v>
      </c>
      <c r="G31" s="135"/>
      <c r="H31" s="135"/>
      <c r="I31" s="135"/>
      <c r="J31" s="135"/>
      <c r="K31" s="135"/>
      <c r="L31" s="251">
        <v>0.21</v>
      </c>
      <c r="M31" s="252"/>
      <c r="N31" s="252"/>
      <c r="O31" s="252"/>
      <c r="P31" s="252"/>
      <c r="Q31" s="135"/>
      <c r="R31" s="135"/>
      <c r="S31" s="135"/>
      <c r="T31" s="135"/>
      <c r="U31" s="135"/>
      <c r="V31" s="135"/>
      <c r="W31" s="253" t="e">
        <f>ROUND(BB94,2)</f>
        <v>#REF!</v>
      </c>
      <c r="X31" s="252"/>
      <c r="Y31" s="252"/>
      <c r="Z31" s="252"/>
      <c r="AA31" s="252"/>
      <c r="AB31" s="252"/>
      <c r="AC31" s="252"/>
      <c r="AD31" s="252"/>
      <c r="AE31" s="252"/>
      <c r="AF31" s="135"/>
      <c r="AG31" s="135"/>
      <c r="AH31" s="135"/>
      <c r="AI31" s="135"/>
      <c r="AJ31" s="135"/>
      <c r="AK31" s="253">
        <v>0</v>
      </c>
      <c r="AL31" s="252"/>
      <c r="AM31" s="252"/>
      <c r="AN31" s="252"/>
      <c r="AO31" s="252"/>
      <c r="AP31" s="135"/>
      <c r="AQ31" s="135"/>
      <c r="AR31" s="30"/>
    </row>
    <row r="32" spans="2:44" s="2" customFormat="1" ht="14.45" customHeight="1" hidden="1">
      <c r="B32" s="29"/>
      <c r="C32" s="135"/>
      <c r="D32" s="135"/>
      <c r="E32" s="135"/>
      <c r="F32" s="141" t="s">
        <v>37</v>
      </c>
      <c r="G32" s="135"/>
      <c r="H32" s="135"/>
      <c r="I32" s="135"/>
      <c r="J32" s="135"/>
      <c r="K32" s="135"/>
      <c r="L32" s="251">
        <v>0.15</v>
      </c>
      <c r="M32" s="252"/>
      <c r="N32" s="252"/>
      <c r="O32" s="252"/>
      <c r="P32" s="252"/>
      <c r="Q32" s="135"/>
      <c r="R32" s="135"/>
      <c r="S32" s="135"/>
      <c r="T32" s="135"/>
      <c r="U32" s="135"/>
      <c r="V32" s="135"/>
      <c r="W32" s="253" t="e">
        <f>ROUND(BC94,2)</f>
        <v>#REF!</v>
      </c>
      <c r="X32" s="252"/>
      <c r="Y32" s="252"/>
      <c r="Z32" s="252"/>
      <c r="AA32" s="252"/>
      <c r="AB32" s="252"/>
      <c r="AC32" s="252"/>
      <c r="AD32" s="252"/>
      <c r="AE32" s="252"/>
      <c r="AF32" s="135"/>
      <c r="AG32" s="135"/>
      <c r="AH32" s="135"/>
      <c r="AI32" s="135"/>
      <c r="AJ32" s="135"/>
      <c r="AK32" s="253">
        <v>0</v>
      </c>
      <c r="AL32" s="252"/>
      <c r="AM32" s="252"/>
      <c r="AN32" s="252"/>
      <c r="AO32" s="252"/>
      <c r="AP32" s="135"/>
      <c r="AQ32" s="135"/>
      <c r="AR32" s="30"/>
    </row>
    <row r="33" spans="2:44" s="2" customFormat="1" ht="14.45" customHeight="1" hidden="1">
      <c r="B33" s="29"/>
      <c r="C33" s="135"/>
      <c r="D33" s="135"/>
      <c r="E33" s="135"/>
      <c r="F33" s="141" t="s">
        <v>38</v>
      </c>
      <c r="G33" s="135"/>
      <c r="H33" s="135"/>
      <c r="I33" s="135"/>
      <c r="J33" s="135"/>
      <c r="K33" s="135"/>
      <c r="L33" s="251">
        <v>0</v>
      </c>
      <c r="M33" s="252"/>
      <c r="N33" s="252"/>
      <c r="O33" s="252"/>
      <c r="P33" s="252"/>
      <c r="Q33" s="135"/>
      <c r="R33" s="135"/>
      <c r="S33" s="135"/>
      <c r="T33" s="135"/>
      <c r="U33" s="135"/>
      <c r="V33" s="135"/>
      <c r="W33" s="253" t="e">
        <f>ROUND(BD94,2)</f>
        <v>#REF!</v>
      </c>
      <c r="X33" s="252"/>
      <c r="Y33" s="252"/>
      <c r="Z33" s="252"/>
      <c r="AA33" s="252"/>
      <c r="AB33" s="252"/>
      <c r="AC33" s="252"/>
      <c r="AD33" s="252"/>
      <c r="AE33" s="252"/>
      <c r="AF33" s="135"/>
      <c r="AG33" s="135"/>
      <c r="AH33" s="135"/>
      <c r="AI33" s="135"/>
      <c r="AJ33" s="135"/>
      <c r="AK33" s="253">
        <v>0</v>
      </c>
      <c r="AL33" s="252"/>
      <c r="AM33" s="252"/>
      <c r="AN33" s="252"/>
      <c r="AO33" s="252"/>
      <c r="AP33" s="135"/>
      <c r="AQ33" s="135"/>
      <c r="AR33" s="30"/>
    </row>
    <row r="34" spans="1:57" s="1" customFormat="1" ht="6.95" customHeight="1">
      <c r="A34" s="142"/>
      <c r="B34" s="26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28"/>
      <c r="BE34" s="142"/>
    </row>
    <row r="35" spans="1:57" s="1" customFormat="1" ht="25.9" customHeight="1">
      <c r="A35" s="142"/>
      <c r="B35" s="26"/>
      <c r="C35" s="31"/>
      <c r="D35" s="32" t="s">
        <v>39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33" t="s">
        <v>40</v>
      </c>
      <c r="U35" s="136"/>
      <c r="V35" s="136"/>
      <c r="W35" s="136"/>
      <c r="X35" s="256" t="s">
        <v>41</v>
      </c>
      <c r="Y35" s="257"/>
      <c r="Z35" s="257"/>
      <c r="AA35" s="257"/>
      <c r="AB35" s="257"/>
      <c r="AC35" s="136"/>
      <c r="AD35" s="136"/>
      <c r="AE35" s="136"/>
      <c r="AF35" s="136"/>
      <c r="AG35" s="136"/>
      <c r="AH35" s="136"/>
      <c r="AI35" s="136"/>
      <c r="AJ35" s="136"/>
      <c r="AK35" s="258">
        <f>SUM(AK26:AK33)</f>
        <v>0</v>
      </c>
      <c r="AL35" s="257"/>
      <c r="AM35" s="257"/>
      <c r="AN35" s="257"/>
      <c r="AO35" s="259"/>
      <c r="AP35" s="31"/>
      <c r="AQ35" s="31"/>
      <c r="AR35" s="28"/>
      <c r="BE35" s="142"/>
    </row>
    <row r="36" spans="1:57" s="1" customFormat="1" ht="6.95" customHeight="1">
      <c r="A36" s="142"/>
      <c r="B36" s="26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28"/>
      <c r="BE36" s="142"/>
    </row>
    <row r="37" spans="1:57" s="1" customFormat="1" ht="14.45" customHeight="1">
      <c r="A37" s="142"/>
      <c r="B37" s="26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28"/>
      <c r="BE37" s="142"/>
    </row>
    <row r="38" spans="2:44" ht="14.45" customHeight="1">
      <c r="B38" s="2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9"/>
    </row>
    <row r="39" spans="2:44" ht="14.45" customHeight="1">
      <c r="B39" s="2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9"/>
    </row>
    <row r="40" spans="2:44" ht="14.45" customHeight="1">
      <c r="B40" s="20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9"/>
    </row>
    <row r="41" spans="2:44" ht="14.45" customHeight="1">
      <c r="B41" s="20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9"/>
    </row>
    <row r="42" spans="2:44" ht="14.45" customHeight="1">
      <c r="B42" s="20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9"/>
    </row>
    <row r="43" spans="2:44" ht="14.45" customHeight="1">
      <c r="B43" s="20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9"/>
    </row>
    <row r="44" spans="2:44" ht="14.45" customHeight="1">
      <c r="B44" s="20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9"/>
    </row>
    <row r="45" spans="2:44" ht="14.45" customHeight="1">
      <c r="B45" s="20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9"/>
    </row>
    <row r="46" spans="2:44" ht="14.45" customHeight="1">
      <c r="B46" s="20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9"/>
    </row>
    <row r="47" spans="2:44" ht="14.45" customHeight="1">
      <c r="B47" s="20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9"/>
    </row>
    <row r="48" spans="2:44" ht="14.45" customHeight="1">
      <c r="B48" s="20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9"/>
    </row>
    <row r="49" spans="2:44" s="1" customFormat="1" ht="14.45" customHeight="1">
      <c r="B49" s="34"/>
      <c r="C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P49" s="35"/>
      <c r="AQ49" s="35"/>
      <c r="AR49" s="38"/>
    </row>
    <row r="50" spans="2:44" ht="12">
      <c r="B50" s="20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9"/>
    </row>
    <row r="51" spans="2:44" ht="12">
      <c r="B51" s="20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9"/>
    </row>
    <row r="52" spans="2:44" ht="12">
      <c r="B52" s="20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9"/>
    </row>
    <row r="53" spans="2:44" ht="12">
      <c r="B53" s="20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9"/>
    </row>
    <row r="54" spans="2:44" ht="12">
      <c r="B54" s="20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9"/>
    </row>
    <row r="55" spans="2:44" ht="12">
      <c r="B55" s="20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9"/>
    </row>
    <row r="56" spans="2:44" ht="12">
      <c r="B56" s="20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9"/>
    </row>
    <row r="57" spans="2:44" ht="12">
      <c r="B57" s="20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9"/>
    </row>
    <row r="58" spans="2:44" ht="12">
      <c r="B58" s="20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9"/>
    </row>
    <row r="59" spans="2:44" ht="12">
      <c r="B59" s="20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9"/>
    </row>
    <row r="60" spans="1:57" s="1" customFormat="1" ht="12.75">
      <c r="A60" s="142"/>
      <c r="B60" s="26"/>
      <c r="C60" s="140"/>
      <c r="D60" s="39" t="s">
        <v>44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39" t="s">
        <v>45</v>
      </c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39" t="s">
        <v>44</v>
      </c>
      <c r="AI60" s="139"/>
      <c r="AJ60" s="139"/>
      <c r="AK60" s="139"/>
      <c r="AL60" s="139"/>
      <c r="AM60" s="39" t="s">
        <v>45</v>
      </c>
      <c r="AN60" s="139"/>
      <c r="AO60" s="139"/>
      <c r="AP60" s="140"/>
      <c r="AQ60" s="140"/>
      <c r="AR60" s="28"/>
      <c r="BE60" s="142"/>
    </row>
    <row r="61" spans="2:44" ht="12">
      <c r="B61" s="20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9"/>
    </row>
    <row r="62" spans="2:44" ht="12">
      <c r="B62" s="20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9"/>
    </row>
    <row r="63" spans="2:44" ht="12">
      <c r="B63" s="20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9"/>
    </row>
    <row r="64" spans="1:57" s="1" customFormat="1" ht="12.75">
      <c r="A64" s="142"/>
      <c r="B64" s="26"/>
      <c r="C64" s="140"/>
      <c r="D64" s="36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6" t="s">
        <v>47</v>
      </c>
      <c r="AI64" s="40"/>
      <c r="AJ64" s="40"/>
      <c r="AK64" s="40"/>
      <c r="AL64" s="40"/>
      <c r="AM64" s="40"/>
      <c r="AN64" s="40"/>
      <c r="AO64" s="40"/>
      <c r="AP64" s="140"/>
      <c r="AQ64" s="140"/>
      <c r="AR64" s="28"/>
      <c r="BE64" s="142"/>
    </row>
    <row r="65" spans="2:44" ht="12">
      <c r="B65" s="20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9"/>
    </row>
    <row r="66" spans="2:44" ht="12">
      <c r="B66" s="20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9"/>
    </row>
    <row r="67" spans="2:44" ht="12">
      <c r="B67" s="20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9"/>
    </row>
    <row r="68" spans="2:44" ht="12">
      <c r="B68" s="20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9"/>
    </row>
    <row r="69" spans="2:44" ht="12">
      <c r="B69" s="20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9"/>
    </row>
    <row r="70" spans="2:44" ht="12">
      <c r="B70" s="20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9"/>
    </row>
    <row r="71" spans="2:44" ht="12">
      <c r="B71" s="20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9"/>
    </row>
    <row r="72" spans="2:44" ht="12">
      <c r="B72" s="20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9"/>
    </row>
    <row r="73" spans="2:44" ht="12">
      <c r="B73" s="20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9"/>
    </row>
    <row r="74" spans="2:44" ht="12">
      <c r="B74" s="20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9"/>
    </row>
    <row r="75" spans="1:57" s="1" customFormat="1" ht="12.75">
      <c r="A75" s="142"/>
      <c r="B75" s="26"/>
      <c r="C75" s="140"/>
      <c r="D75" s="39" t="s">
        <v>44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39" t="s">
        <v>45</v>
      </c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39" t="s">
        <v>44</v>
      </c>
      <c r="AI75" s="139"/>
      <c r="AJ75" s="139"/>
      <c r="AK75" s="139"/>
      <c r="AL75" s="139"/>
      <c r="AM75" s="39" t="s">
        <v>45</v>
      </c>
      <c r="AN75" s="139"/>
      <c r="AO75" s="139"/>
      <c r="AP75" s="140"/>
      <c r="AQ75" s="140"/>
      <c r="AR75" s="28"/>
      <c r="BE75" s="142"/>
    </row>
    <row r="76" spans="1:57" s="1" customFormat="1" ht="12">
      <c r="A76" s="142"/>
      <c r="B76" s="26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28"/>
      <c r="BE76" s="142"/>
    </row>
    <row r="77" spans="1:57" s="1" customFormat="1" ht="6.95" customHeight="1">
      <c r="A77" s="142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8"/>
      <c r="BE77" s="142"/>
    </row>
    <row r="81" spans="1:57" s="1" customFormat="1" ht="6.95" customHeight="1">
      <c r="A81" s="1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8"/>
      <c r="BE81" s="142"/>
    </row>
    <row r="82" spans="1:57" s="1" customFormat="1" ht="24.95" customHeight="1">
      <c r="A82" s="142"/>
      <c r="B82" s="26"/>
      <c r="C82" s="21" t="s">
        <v>48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28"/>
      <c r="BE82" s="142"/>
    </row>
    <row r="83" spans="1:57" s="1" customFormat="1" ht="6.95" customHeight="1">
      <c r="A83" s="142"/>
      <c r="B83" s="26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28"/>
      <c r="BE83" s="142"/>
    </row>
    <row r="84" spans="2:44" s="3" customFormat="1" ht="12" customHeight="1">
      <c r="B84" s="45"/>
      <c r="C84" s="141" t="s">
        <v>11</v>
      </c>
      <c r="D84" s="134"/>
      <c r="E84" s="134"/>
      <c r="F84" s="134"/>
      <c r="G84" s="134"/>
      <c r="H84" s="134"/>
      <c r="I84" s="134"/>
      <c r="J84" s="134"/>
      <c r="K84" s="134"/>
      <c r="L84" s="134">
        <f>K5</f>
        <v>0</v>
      </c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46"/>
    </row>
    <row r="85" spans="2:44" s="4" customFormat="1" ht="36.95" customHeight="1">
      <c r="B85" s="47"/>
      <c r="C85" s="48" t="s">
        <v>12</v>
      </c>
      <c r="D85" s="133"/>
      <c r="E85" s="133"/>
      <c r="F85" s="133"/>
      <c r="G85" s="133"/>
      <c r="H85" s="133"/>
      <c r="I85" s="133"/>
      <c r="J85" s="133"/>
      <c r="K85" s="133"/>
      <c r="L85" s="254" t="str">
        <f>K6</f>
        <v>Ostrov, ul.U koupaliště (zadní)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133"/>
      <c r="AQ85" s="133"/>
      <c r="AR85" s="49"/>
    </row>
    <row r="86" spans="1:57" s="1" customFormat="1" ht="6.95" customHeight="1">
      <c r="A86" s="142"/>
      <c r="B86" s="26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28"/>
      <c r="BE86" s="142"/>
    </row>
    <row r="87" spans="1:57" s="1" customFormat="1" ht="12" customHeight="1">
      <c r="A87" s="142"/>
      <c r="B87" s="26"/>
      <c r="C87" s="141" t="s">
        <v>16</v>
      </c>
      <c r="D87" s="140"/>
      <c r="E87" s="140"/>
      <c r="F87" s="140"/>
      <c r="G87" s="140"/>
      <c r="H87" s="140"/>
      <c r="I87" s="140"/>
      <c r="J87" s="140"/>
      <c r="K87" s="140"/>
      <c r="L87" s="50" t="str">
        <f>IF(K8="","",K8)</f>
        <v xml:space="preserve"> 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1" t="s">
        <v>18</v>
      </c>
      <c r="AJ87" s="140"/>
      <c r="AK87" s="140"/>
      <c r="AL87" s="140"/>
      <c r="AM87" s="260">
        <f>IF(AN8="","",AN8)</f>
        <v>44305</v>
      </c>
      <c r="AN87" s="260"/>
      <c r="AO87" s="140"/>
      <c r="AP87" s="140"/>
      <c r="AQ87" s="140"/>
      <c r="AR87" s="28"/>
      <c r="BE87" s="142"/>
    </row>
    <row r="88" spans="1:57" s="1" customFormat="1" ht="6.95" customHeight="1">
      <c r="A88" s="142"/>
      <c r="B88" s="26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28"/>
      <c r="BE88" s="142"/>
    </row>
    <row r="89" spans="1:57" s="1" customFormat="1" ht="25.7" customHeight="1">
      <c r="A89" s="142"/>
      <c r="B89" s="26"/>
      <c r="C89" s="141" t="s">
        <v>19</v>
      </c>
      <c r="D89" s="140"/>
      <c r="E89" s="140"/>
      <c r="F89" s="140"/>
      <c r="G89" s="140"/>
      <c r="H89" s="140"/>
      <c r="I89" s="140"/>
      <c r="J89" s="140"/>
      <c r="K89" s="140"/>
      <c r="L89" s="134" t="str">
        <f>IF(E11="","",E11)</f>
        <v>Město Ostrov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1" t="s">
        <v>24</v>
      </c>
      <c r="AJ89" s="140"/>
      <c r="AK89" s="140"/>
      <c r="AL89" s="140"/>
      <c r="AM89" s="261" t="str">
        <f>IF(E17="","",E17)</f>
        <v>Ing.M.Kohout, A.Kuželová, IMK Ostrov</v>
      </c>
      <c r="AN89" s="262"/>
      <c r="AO89" s="262"/>
      <c r="AP89" s="262"/>
      <c r="AQ89" s="140"/>
      <c r="AR89" s="28"/>
      <c r="AS89" s="263" t="s">
        <v>49</v>
      </c>
      <c r="AT89" s="264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142"/>
    </row>
    <row r="90" spans="1:57" s="1" customFormat="1" ht="25.7" customHeight="1">
      <c r="A90" s="142"/>
      <c r="B90" s="26"/>
      <c r="C90" s="141" t="s">
        <v>23</v>
      </c>
      <c r="D90" s="140"/>
      <c r="E90" s="140"/>
      <c r="F90" s="140"/>
      <c r="G90" s="140"/>
      <c r="H90" s="140"/>
      <c r="I90" s="140"/>
      <c r="J90" s="140"/>
      <c r="K90" s="140"/>
      <c r="L90" s="134" t="str">
        <f>IF(E14="","",E14)</f>
        <v xml:space="preserve"> 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1" t="s">
        <v>27</v>
      </c>
      <c r="AJ90" s="140"/>
      <c r="AK90" s="140"/>
      <c r="AL90" s="140"/>
      <c r="AM90" s="261" t="str">
        <f>IF(E20="","",E20)</f>
        <v>David Koryta</v>
      </c>
      <c r="AN90" s="262"/>
      <c r="AO90" s="262"/>
      <c r="AP90" s="262"/>
      <c r="AQ90" s="140"/>
      <c r="AR90" s="28"/>
      <c r="AS90" s="265"/>
      <c r="AT90" s="266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142"/>
    </row>
    <row r="91" spans="1:57" s="1" customFormat="1" ht="10.9" customHeight="1">
      <c r="A91" s="142"/>
      <c r="B91" s="26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28"/>
      <c r="AS91" s="267"/>
      <c r="AT91" s="26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142"/>
    </row>
    <row r="92" spans="1:57" s="1" customFormat="1" ht="29.25" customHeight="1">
      <c r="A92" s="142"/>
      <c r="B92" s="26"/>
      <c r="C92" s="269" t="s">
        <v>50</v>
      </c>
      <c r="D92" s="270"/>
      <c r="E92" s="270"/>
      <c r="F92" s="270"/>
      <c r="G92" s="270"/>
      <c r="H92" s="57"/>
      <c r="I92" s="271" t="s">
        <v>51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52</v>
      </c>
      <c r="AH92" s="270"/>
      <c r="AI92" s="270"/>
      <c r="AJ92" s="270"/>
      <c r="AK92" s="270"/>
      <c r="AL92" s="270"/>
      <c r="AM92" s="270"/>
      <c r="AN92" s="271" t="s">
        <v>53</v>
      </c>
      <c r="AO92" s="270"/>
      <c r="AP92" s="273"/>
      <c r="AQ92" s="58" t="s">
        <v>54</v>
      </c>
      <c r="AR92" s="28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142"/>
    </row>
    <row r="93" spans="1:57" s="1" customFormat="1" ht="10.9" customHeight="1">
      <c r="A93" s="142"/>
      <c r="B93" s="26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28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142"/>
    </row>
    <row r="94" spans="2:90" s="5" customFormat="1" ht="32.45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74">
        <f>ROUND(AG95,2)</f>
        <v>0</v>
      </c>
      <c r="AH94" s="274"/>
      <c r="AI94" s="274"/>
      <c r="AJ94" s="274"/>
      <c r="AK94" s="274"/>
      <c r="AL94" s="274"/>
      <c r="AM94" s="274"/>
      <c r="AN94" s="275">
        <f>AN95</f>
        <v>0</v>
      </c>
      <c r="AO94" s="275"/>
      <c r="AP94" s="275"/>
      <c r="AQ94" s="68" t="s">
        <v>1</v>
      </c>
      <c r="AR94" s="69"/>
      <c r="AS94" s="70">
        <f>ROUND(AS95,2)</f>
        <v>0</v>
      </c>
      <c r="AT94" s="71" t="e">
        <f>ROUND(SUM(AV94:AW94),2)</f>
        <v>#REF!</v>
      </c>
      <c r="AU94" s="72" t="e">
        <f>ROUND(AU95,5)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ROUND(AZ95,2)</f>
        <v>#REF!</v>
      </c>
      <c r="BA94" s="71" t="e">
        <f>ROUND(BA95,2)</f>
        <v>#REF!</v>
      </c>
      <c r="BB94" s="71" t="e">
        <f>ROUND(BB95,2)</f>
        <v>#REF!</v>
      </c>
      <c r="BC94" s="71" t="e">
        <f>ROUND(BC95,2)</f>
        <v>#REF!</v>
      </c>
      <c r="BD94" s="73" t="e">
        <f>ROUND(BD95,2)</f>
        <v>#REF!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5</v>
      </c>
      <c r="BX94" s="74" t="s">
        <v>72</v>
      </c>
      <c r="CL94" s="74" t="s">
        <v>1</v>
      </c>
    </row>
    <row r="95" spans="1:91" s="6" customFormat="1" ht="16.5" customHeight="1">
      <c r="A95" s="76" t="s">
        <v>73</v>
      </c>
      <c r="B95" s="77"/>
      <c r="C95" s="78"/>
      <c r="D95" s="276" t="s">
        <v>74</v>
      </c>
      <c r="E95" s="276"/>
      <c r="F95" s="276"/>
      <c r="G95" s="276"/>
      <c r="H95" s="276"/>
      <c r="I95" s="132"/>
      <c r="J95" s="276" t="s">
        <v>75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7">
        <f>'01 - Rekonstrukce vozovky'!J30</f>
        <v>0</v>
      </c>
      <c r="AH95" s="278"/>
      <c r="AI95" s="278"/>
      <c r="AJ95" s="278"/>
      <c r="AK95" s="278"/>
      <c r="AL95" s="278"/>
      <c r="AM95" s="278"/>
      <c r="AN95" s="277">
        <f>AG95*1.21</f>
        <v>0</v>
      </c>
      <c r="AO95" s="278"/>
      <c r="AP95" s="278"/>
      <c r="AQ95" s="79" t="s">
        <v>76</v>
      </c>
      <c r="AR95" s="80"/>
      <c r="AS95" s="81">
        <v>0</v>
      </c>
      <c r="AT95" s="82" t="e">
        <f>ROUND(SUM(AV95:AW95),2)</f>
        <v>#REF!</v>
      </c>
      <c r="AU95" s="83" t="e">
        <f>#REF!</f>
        <v>#REF!</v>
      </c>
      <c r="AV95" s="82" t="e">
        <f>#REF!</f>
        <v>#REF!</v>
      </c>
      <c r="AW95" s="82" t="e">
        <f>#REF!</f>
        <v>#REF!</v>
      </c>
      <c r="AX95" s="82" t="e">
        <f>#REF!</f>
        <v>#REF!</v>
      </c>
      <c r="AY95" s="82" t="e">
        <f>#REF!</f>
        <v>#REF!</v>
      </c>
      <c r="AZ95" s="82" t="e">
        <f>#REF!</f>
        <v>#REF!</v>
      </c>
      <c r="BA95" s="82" t="e">
        <f>#REF!</f>
        <v>#REF!</v>
      </c>
      <c r="BB95" s="82" t="e">
        <f>#REF!</f>
        <v>#REF!</v>
      </c>
      <c r="BC95" s="82" t="e">
        <f>#REF!</f>
        <v>#REF!</v>
      </c>
      <c r="BD95" s="84" t="e">
        <f>#REF!</f>
        <v>#REF!</v>
      </c>
      <c r="BT95" s="85" t="s">
        <v>77</v>
      </c>
      <c r="BV95" s="85" t="s">
        <v>71</v>
      </c>
      <c r="BW95" s="85" t="s">
        <v>78</v>
      </c>
      <c r="BX95" s="85" t="s">
        <v>5</v>
      </c>
      <c r="CL95" s="85" t="s">
        <v>1</v>
      </c>
      <c r="CM95" s="85" t="s">
        <v>79</v>
      </c>
    </row>
    <row r="96" spans="1:57" s="1" customFormat="1" ht="30" customHeight="1">
      <c r="A96" s="142"/>
      <c r="B96" s="26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28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</row>
    <row r="97" spans="1:57" s="1" customFormat="1" ht="6.95" customHeight="1">
      <c r="A97" s="142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8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</row>
  </sheetData>
  <mergeCells count="39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Rekonstrukce vozovky'!C2" display="/"/>
  </hyperlink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60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0FBD-3D4C-414C-9DD6-24F9C873B625}">
  <dimension ref="A1:BB243"/>
  <sheetViews>
    <sheetView workbookViewId="0" topLeftCell="A1">
      <selection activeCell="N125" sqref="N125"/>
    </sheetView>
  </sheetViews>
  <sheetFormatPr defaultColWidth="9.140625" defaultRowHeight="12"/>
  <cols>
    <col min="1" max="1" width="8.28125" style="129" customWidth="1"/>
    <col min="2" max="2" width="1.7109375" style="129" customWidth="1"/>
    <col min="3" max="3" width="4.140625" style="129" customWidth="1"/>
    <col min="4" max="4" width="4.28125" style="129" customWidth="1"/>
    <col min="5" max="5" width="17.140625" style="129" customWidth="1"/>
    <col min="6" max="6" width="100.8515625" style="129" customWidth="1"/>
    <col min="7" max="7" width="7.00390625" style="129" customWidth="1"/>
    <col min="8" max="8" width="11.421875" style="129" customWidth="1"/>
    <col min="9" max="11" width="20.140625" style="129" customWidth="1"/>
    <col min="12" max="12" width="16.28125" style="129" customWidth="1"/>
    <col min="13" max="13" width="12.28125" style="129" customWidth="1"/>
    <col min="14" max="14" width="15.00390625" style="129" customWidth="1"/>
    <col min="15" max="15" width="11.00390625" style="129" customWidth="1"/>
    <col min="16" max="16" width="15.00390625" style="129" customWidth="1"/>
    <col min="17" max="17" width="16.28125" style="129" customWidth="1"/>
    <col min="18" max="18" width="11.00390625" style="129" customWidth="1"/>
    <col min="19" max="19" width="15.00390625" style="129" customWidth="1"/>
    <col min="20" max="20" width="16.28125" style="129" customWidth="1"/>
    <col min="21" max="16384" width="9.28125" style="129" customWidth="1"/>
  </cols>
  <sheetData>
    <row r="1" ht="12">
      <c r="A1" s="128"/>
    </row>
    <row r="2" ht="36.95" customHeight="1">
      <c r="AI2" s="16" t="s">
        <v>78</v>
      </c>
    </row>
    <row r="3" spans="2:35" ht="6.95" customHeight="1">
      <c r="B3" s="215"/>
      <c r="C3" s="216"/>
      <c r="D3" s="216"/>
      <c r="E3" s="216"/>
      <c r="F3" s="216"/>
      <c r="G3" s="216"/>
      <c r="H3" s="216"/>
      <c r="I3" s="216"/>
      <c r="J3" s="216"/>
      <c r="K3" s="217"/>
      <c r="AI3" s="16" t="s">
        <v>79</v>
      </c>
    </row>
    <row r="4" spans="2:35" ht="24.95" customHeight="1">
      <c r="B4" s="172"/>
      <c r="C4" s="173"/>
      <c r="D4" s="218" t="s">
        <v>80</v>
      </c>
      <c r="E4" s="173"/>
      <c r="F4" s="173"/>
      <c r="G4" s="173"/>
      <c r="H4" s="173"/>
      <c r="I4" s="173"/>
      <c r="J4" s="173"/>
      <c r="K4" s="174"/>
      <c r="AI4" s="16" t="s">
        <v>4</v>
      </c>
    </row>
    <row r="5" spans="2:11" ht="6.95" customHeight="1">
      <c r="B5" s="172"/>
      <c r="C5" s="173"/>
      <c r="D5" s="173"/>
      <c r="E5" s="173"/>
      <c r="F5" s="173"/>
      <c r="G5" s="173"/>
      <c r="H5" s="173"/>
      <c r="I5" s="173"/>
      <c r="J5" s="173"/>
      <c r="K5" s="174"/>
    </row>
    <row r="6" spans="2:11" ht="12" customHeight="1">
      <c r="B6" s="172"/>
      <c r="C6" s="173"/>
      <c r="D6" s="219" t="s">
        <v>12</v>
      </c>
      <c r="E6" s="173"/>
      <c r="F6" s="173"/>
      <c r="G6" s="173"/>
      <c r="H6" s="173"/>
      <c r="I6" s="173"/>
      <c r="J6" s="173"/>
      <c r="K6" s="174"/>
    </row>
    <row r="7" spans="2:35" ht="16.5" customHeight="1">
      <c r="B7" s="172"/>
      <c r="C7" s="173"/>
      <c r="D7" s="173"/>
      <c r="E7" s="279" t="s">
        <v>13</v>
      </c>
      <c r="F7" s="279"/>
      <c r="G7" s="279"/>
      <c r="H7" s="279"/>
      <c r="I7" s="279"/>
      <c r="J7" s="279"/>
      <c r="K7" s="220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</row>
    <row r="8" spans="1:20" s="1" customFormat="1" ht="12" customHeight="1">
      <c r="A8" s="130"/>
      <c r="B8" s="221"/>
      <c r="C8" s="53"/>
      <c r="D8" s="219" t="s">
        <v>81</v>
      </c>
      <c r="E8" s="53"/>
      <c r="F8" s="53"/>
      <c r="G8" s="53"/>
      <c r="H8" s="53"/>
      <c r="I8" s="53"/>
      <c r="J8" s="53"/>
      <c r="K8" s="222"/>
      <c r="L8" s="130"/>
      <c r="M8" s="130"/>
      <c r="N8" s="130"/>
      <c r="O8" s="130"/>
      <c r="P8" s="130"/>
      <c r="Q8" s="130"/>
      <c r="R8" s="130"/>
      <c r="S8" s="130"/>
      <c r="T8" s="130"/>
    </row>
    <row r="9" spans="1:20" s="1" customFormat="1" ht="16.5" customHeight="1">
      <c r="A9" s="130"/>
      <c r="B9" s="221"/>
      <c r="C9" s="53"/>
      <c r="D9" s="53"/>
      <c r="E9" s="284" t="s">
        <v>82</v>
      </c>
      <c r="F9" s="285"/>
      <c r="G9" s="285"/>
      <c r="H9" s="285"/>
      <c r="I9" s="53"/>
      <c r="J9" s="53"/>
      <c r="K9" s="222"/>
      <c r="L9" s="130"/>
      <c r="M9" s="130"/>
      <c r="N9" s="130"/>
      <c r="O9" s="130"/>
      <c r="P9" s="130"/>
      <c r="Q9" s="130"/>
      <c r="R9" s="130"/>
      <c r="S9" s="130"/>
      <c r="T9" s="130"/>
    </row>
    <row r="10" spans="1:20" s="1" customFormat="1" ht="12">
      <c r="A10" s="130"/>
      <c r="B10" s="221"/>
      <c r="C10" s="53"/>
      <c r="D10" s="53"/>
      <c r="E10" s="53"/>
      <c r="F10" s="53"/>
      <c r="G10" s="53"/>
      <c r="H10" s="53"/>
      <c r="I10" s="53"/>
      <c r="J10" s="53"/>
      <c r="K10" s="222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20" s="1" customFormat="1" ht="12" customHeight="1">
      <c r="A11" s="130"/>
      <c r="B11" s="221"/>
      <c r="C11" s="53"/>
      <c r="D11" s="219" t="s">
        <v>14</v>
      </c>
      <c r="E11" s="53"/>
      <c r="F11" s="223" t="s">
        <v>1</v>
      </c>
      <c r="G11" s="53"/>
      <c r="H11" s="53"/>
      <c r="I11" s="219" t="s">
        <v>15</v>
      </c>
      <c r="J11" s="223" t="s">
        <v>1</v>
      </c>
      <c r="K11" s="222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s="1" customFormat="1" ht="12" customHeight="1">
      <c r="A12" s="130"/>
      <c r="B12" s="221"/>
      <c r="C12" s="53"/>
      <c r="D12" s="219" t="s">
        <v>16</v>
      </c>
      <c r="E12" s="53"/>
      <c r="F12" s="223" t="s">
        <v>17</v>
      </c>
      <c r="G12" s="53"/>
      <c r="H12" s="53"/>
      <c r="I12" s="219" t="s">
        <v>18</v>
      </c>
      <c r="J12" s="224">
        <v>44305</v>
      </c>
      <c r="K12" s="222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0" s="1" customFormat="1" ht="10.9" customHeight="1">
      <c r="A13" s="130"/>
      <c r="B13" s="221"/>
      <c r="C13" s="53"/>
      <c r="D13" s="53"/>
      <c r="E13" s="53"/>
      <c r="F13" s="53"/>
      <c r="G13" s="53"/>
      <c r="H13" s="53"/>
      <c r="I13" s="53"/>
      <c r="J13" s="53"/>
      <c r="K13" s="222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s="1" customFormat="1" ht="12" customHeight="1">
      <c r="A14" s="130"/>
      <c r="B14" s="221"/>
      <c r="C14" s="53"/>
      <c r="D14" s="219" t="s">
        <v>19</v>
      </c>
      <c r="E14" s="53"/>
      <c r="F14" s="53"/>
      <c r="G14" s="53"/>
      <c r="H14" s="53"/>
      <c r="I14" s="219" t="s">
        <v>20</v>
      </c>
      <c r="J14" s="223" t="s">
        <v>1</v>
      </c>
      <c r="K14" s="222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s="1" customFormat="1" ht="18" customHeight="1">
      <c r="A15" s="130"/>
      <c r="B15" s="221"/>
      <c r="C15" s="53"/>
      <c r="D15" s="53"/>
      <c r="E15" s="223" t="s">
        <v>21</v>
      </c>
      <c r="F15" s="53"/>
      <c r="G15" s="53"/>
      <c r="H15" s="53"/>
      <c r="I15" s="219" t="s">
        <v>22</v>
      </c>
      <c r="J15" s="223" t="s">
        <v>1</v>
      </c>
      <c r="K15" s="222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s="1" customFormat="1" ht="6.95" customHeight="1">
      <c r="A16" s="130"/>
      <c r="B16" s="221"/>
      <c r="C16" s="53"/>
      <c r="D16" s="53"/>
      <c r="E16" s="53"/>
      <c r="F16" s="53"/>
      <c r="G16" s="53"/>
      <c r="H16" s="53"/>
      <c r="I16" s="53"/>
      <c r="J16" s="53"/>
      <c r="K16" s="222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s="1" customFormat="1" ht="12" customHeight="1">
      <c r="A17" s="130"/>
      <c r="B17" s="221"/>
      <c r="C17" s="53"/>
      <c r="D17" s="219" t="s">
        <v>23</v>
      </c>
      <c r="E17" s="53"/>
      <c r="F17" s="53"/>
      <c r="G17" s="53"/>
      <c r="H17" s="53"/>
      <c r="I17" s="219" t="s">
        <v>20</v>
      </c>
      <c r="J17" s="223"/>
      <c r="K17" s="222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s="1" customFormat="1" ht="18" customHeight="1">
      <c r="A18" s="130"/>
      <c r="B18" s="221"/>
      <c r="C18" s="53"/>
      <c r="D18" s="53"/>
      <c r="E18" s="286"/>
      <c r="F18" s="286"/>
      <c r="G18" s="286"/>
      <c r="H18" s="286"/>
      <c r="I18" s="219" t="s">
        <v>22</v>
      </c>
      <c r="J18" s="223"/>
      <c r="K18" s="222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" customFormat="1" ht="6.95" customHeight="1">
      <c r="A19" s="130"/>
      <c r="B19" s="221"/>
      <c r="C19" s="53"/>
      <c r="D19" s="53"/>
      <c r="E19" s="53"/>
      <c r="F19" s="53"/>
      <c r="G19" s="53"/>
      <c r="H19" s="53"/>
      <c r="I19" s="53"/>
      <c r="J19" s="53"/>
      <c r="K19" s="222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" customFormat="1" ht="12" customHeight="1">
      <c r="A20" s="130"/>
      <c r="B20" s="221"/>
      <c r="C20" s="53"/>
      <c r="D20" s="219" t="s">
        <v>24</v>
      </c>
      <c r="E20" s="53"/>
      <c r="F20" s="53"/>
      <c r="G20" s="53"/>
      <c r="H20" s="53"/>
      <c r="I20" s="219" t="s">
        <v>20</v>
      </c>
      <c r="J20" s="223" t="s">
        <v>1</v>
      </c>
      <c r="K20" s="222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s="1" customFormat="1" ht="18" customHeight="1">
      <c r="A21" s="130"/>
      <c r="B21" s="221"/>
      <c r="C21" s="53"/>
      <c r="D21" s="53"/>
      <c r="E21" s="223" t="s">
        <v>25</v>
      </c>
      <c r="F21" s="53"/>
      <c r="G21" s="53"/>
      <c r="H21" s="53"/>
      <c r="I21" s="219" t="s">
        <v>22</v>
      </c>
      <c r="J21" s="223" t="s">
        <v>1</v>
      </c>
      <c r="K21" s="222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s="1" customFormat="1" ht="6.95" customHeight="1">
      <c r="A22" s="130"/>
      <c r="B22" s="221"/>
      <c r="C22" s="53"/>
      <c r="D22" s="53"/>
      <c r="E22" s="53"/>
      <c r="F22" s="53"/>
      <c r="G22" s="53"/>
      <c r="H22" s="53"/>
      <c r="I22" s="53"/>
      <c r="J22" s="53"/>
      <c r="K22" s="222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s="1" customFormat="1" ht="12" customHeight="1">
      <c r="A23" s="130"/>
      <c r="B23" s="221"/>
      <c r="C23" s="53"/>
      <c r="D23" s="219" t="s">
        <v>27</v>
      </c>
      <c r="E23" s="53"/>
      <c r="F23" s="53"/>
      <c r="G23" s="53"/>
      <c r="H23" s="53"/>
      <c r="I23" s="219" t="s">
        <v>20</v>
      </c>
      <c r="J23" s="223" t="s">
        <v>1</v>
      </c>
      <c r="K23" s="222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s="1" customFormat="1" ht="18" customHeight="1">
      <c r="A24" s="130"/>
      <c r="B24" s="221"/>
      <c r="C24" s="53"/>
      <c r="D24" s="53"/>
      <c r="E24" s="223" t="s">
        <v>359</v>
      </c>
      <c r="F24" s="53"/>
      <c r="G24" s="53"/>
      <c r="H24" s="53"/>
      <c r="I24" s="219" t="s">
        <v>22</v>
      </c>
      <c r="J24" s="223" t="s">
        <v>1</v>
      </c>
      <c r="K24" s="222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20" s="1" customFormat="1" ht="6.95" customHeight="1">
      <c r="A25" s="130"/>
      <c r="B25" s="221"/>
      <c r="C25" s="53"/>
      <c r="D25" s="53"/>
      <c r="E25" s="53"/>
      <c r="F25" s="53"/>
      <c r="G25" s="53"/>
      <c r="H25" s="53"/>
      <c r="I25" s="53"/>
      <c r="J25" s="53"/>
      <c r="K25" s="222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s="1" customFormat="1" ht="12" customHeight="1">
      <c r="A26" s="130"/>
      <c r="B26" s="221"/>
      <c r="C26" s="53"/>
      <c r="D26" s="219" t="s">
        <v>28</v>
      </c>
      <c r="E26" s="53"/>
      <c r="F26" s="53"/>
      <c r="G26" s="53"/>
      <c r="H26" s="53"/>
      <c r="I26" s="53"/>
      <c r="J26" s="53"/>
      <c r="K26" s="222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s="7" customFormat="1" ht="16.5" customHeight="1">
      <c r="A27" s="86"/>
      <c r="B27" s="225"/>
      <c r="C27" s="226"/>
      <c r="D27" s="226"/>
      <c r="E27" s="287" t="s">
        <v>1</v>
      </c>
      <c r="F27" s="287"/>
      <c r="G27" s="287"/>
      <c r="H27" s="287"/>
      <c r="I27" s="226"/>
      <c r="J27" s="226"/>
      <c r="K27" s="227"/>
      <c r="L27" s="86"/>
      <c r="M27" s="86"/>
      <c r="N27" s="86"/>
      <c r="O27" s="86"/>
      <c r="P27" s="86"/>
      <c r="Q27" s="86"/>
      <c r="R27" s="86"/>
      <c r="S27" s="86"/>
      <c r="T27" s="86"/>
    </row>
    <row r="28" spans="1:20" s="1" customFormat="1" ht="6.95" customHeight="1">
      <c r="A28" s="130"/>
      <c r="B28" s="221"/>
      <c r="C28" s="53"/>
      <c r="D28" s="53"/>
      <c r="E28" s="53"/>
      <c r="F28" s="53"/>
      <c r="G28" s="53"/>
      <c r="H28" s="53"/>
      <c r="I28" s="53"/>
      <c r="J28" s="53"/>
      <c r="K28" s="222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s="1" customFormat="1" ht="6.95" customHeight="1">
      <c r="A29" s="130"/>
      <c r="B29" s="221"/>
      <c r="C29" s="53"/>
      <c r="D29" s="87"/>
      <c r="E29" s="87"/>
      <c r="F29" s="87"/>
      <c r="G29" s="87"/>
      <c r="H29" s="87"/>
      <c r="I29" s="87"/>
      <c r="J29" s="87"/>
      <c r="K29" s="228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s="1" customFormat="1" ht="25.35" customHeight="1">
      <c r="A30" s="130"/>
      <c r="B30" s="221"/>
      <c r="C30" s="53"/>
      <c r="D30" s="229" t="s">
        <v>29</v>
      </c>
      <c r="E30" s="53"/>
      <c r="F30" s="53"/>
      <c r="G30" s="53"/>
      <c r="H30" s="53"/>
      <c r="I30" s="53"/>
      <c r="J30" s="230">
        <f>J96</f>
        <v>0</v>
      </c>
      <c r="K30" s="222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s="1" customFormat="1" ht="6.95" customHeight="1">
      <c r="A31" s="130"/>
      <c r="B31" s="221"/>
      <c r="C31" s="53"/>
      <c r="D31" s="87"/>
      <c r="E31" s="87"/>
      <c r="F31" s="87"/>
      <c r="G31" s="87"/>
      <c r="H31" s="87"/>
      <c r="I31" s="87"/>
      <c r="J31" s="87"/>
      <c r="K31" s="228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s="1" customFormat="1" ht="14.45" customHeight="1">
      <c r="A32" s="130"/>
      <c r="B32" s="221"/>
      <c r="C32" s="53"/>
      <c r="D32" s="53"/>
      <c r="E32" s="53"/>
      <c r="F32" s="231" t="s">
        <v>31</v>
      </c>
      <c r="G32" s="53"/>
      <c r="H32" s="53"/>
      <c r="I32" s="231" t="s">
        <v>30</v>
      </c>
      <c r="J32" s="231" t="s">
        <v>32</v>
      </c>
      <c r="K32" s="222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s="1" customFormat="1" ht="14.45" customHeight="1">
      <c r="A33" s="130"/>
      <c r="B33" s="221"/>
      <c r="C33" s="53"/>
      <c r="D33" s="143" t="s">
        <v>33</v>
      </c>
      <c r="E33" s="219" t="s">
        <v>34</v>
      </c>
      <c r="F33" s="232">
        <f>J96</f>
        <v>0</v>
      </c>
      <c r="G33" s="53"/>
      <c r="H33" s="53"/>
      <c r="I33" s="233">
        <v>0.21</v>
      </c>
      <c r="J33" s="232">
        <f>F33*0.21</f>
        <v>0</v>
      </c>
      <c r="K33" s="222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s="1" customFormat="1" ht="14.45" customHeight="1">
      <c r="A34" s="130"/>
      <c r="B34" s="221"/>
      <c r="C34" s="53"/>
      <c r="D34" s="53"/>
      <c r="E34" s="219" t="s">
        <v>35</v>
      </c>
      <c r="F34" s="232"/>
      <c r="G34" s="53"/>
      <c r="H34" s="53"/>
      <c r="I34" s="233">
        <v>0.15</v>
      </c>
      <c r="J34" s="232">
        <v>0</v>
      </c>
      <c r="K34" s="222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s="1" customFormat="1" ht="14.45" customHeight="1" hidden="1">
      <c r="A35" s="130"/>
      <c r="B35" s="221"/>
      <c r="C35" s="53"/>
      <c r="D35" s="53"/>
      <c r="E35" s="219" t="s">
        <v>36</v>
      </c>
      <c r="F35" s="232" t="e">
        <f>ROUND((SUM(AV125:AV242)),2)</f>
        <v>#REF!</v>
      </c>
      <c r="G35" s="53"/>
      <c r="H35" s="53"/>
      <c r="I35" s="233">
        <v>0.21</v>
      </c>
      <c r="J35" s="232">
        <f>0</f>
        <v>0</v>
      </c>
      <c r="K35" s="222"/>
      <c r="L35" s="130"/>
      <c r="M35" s="130"/>
      <c r="N35" s="130"/>
      <c r="O35" s="130"/>
      <c r="P35" s="130"/>
      <c r="Q35" s="130"/>
      <c r="R35" s="130"/>
      <c r="S35" s="130"/>
      <c r="T35" s="130"/>
    </row>
    <row r="36" spans="1:20" s="1" customFormat="1" ht="14.45" customHeight="1" hidden="1">
      <c r="A36" s="130"/>
      <c r="B36" s="221"/>
      <c r="C36" s="53"/>
      <c r="D36" s="53"/>
      <c r="E36" s="219" t="s">
        <v>37</v>
      </c>
      <c r="F36" s="232" t="e">
        <f>ROUND((SUM(AW125:AW242)),2)</f>
        <v>#REF!</v>
      </c>
      <c r="G36" s="53"/>
      <c r="H36" s="53"/>
      <c r="I36" s="233">
        <v>0.15</v>
      </c>
      <c r="J36" s="232">
        <f>0</f>
        <v>0</v>
      </c>
      <c r="K36" s="222"/>
      <c r="L36" s="130"/>
      <c r="M36" s="130"/>
      <c r="N36" s="130"/>
      <c r="O36" s="130"/>
      <c r="P36" s="130"/>
      <c r="Q36" s="130"/>
      <c r="R36" s="130"/>
      <c r="S36" s="130"/>
      <c r="T36" s="130"/>
    </row>
    <row r="37" spans="1:20" s="1" customFormat="1" ht="14.45" customHeight="1" hidden="1">
      <c r="A37" s="130"/>
      <c r="B37" s="221"/>
      <c r="C37" s="53"/>
      <c r="D37" s="53"/>
      <c r="E37" s="219" t="s">
        <v>38</v>
      </c>
      <c r="F37" s="232" t="e">
        <f>ROUND((SUM(AX125:AX242)),2)</f>
        <v>#REF!</v>
      </c>
      <c r="G37" s="53"/>
      <c r="H37" s="53"/>
      <c r="I37" s="233">
        <v>0</v>
      </c>
      <c r="J37" s="232">
        <f>0</f>
        <v>0</v>
      </c>
      <c r="K37" s="222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s="1" customFormat="1" ht="6.95" customHeight="1">
      <c r="A38" s="130"/>
      <c r="B38" s="221"/>
      <c r="C38" s="53"/>
      <c r="D38" s="53"/>
      <c r="E38" s="53"/>
      <c r="F38" s="53"/>
      <c r="G38" s="53"/>
      <c r="H38" s="53"/>
      <c r="I38" s="53"/>
      <c r="J38" s="53"/>
      <c r="K38" s="222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:20" s="1" customFormat="1" ht="25.35" customHeight="1">
      <c r="A39" s="130"/>
      <c r="B39" s="221"/>
      <c r="C39" s="234"/>
      <c r="D39" s="88" t="s">
        <v>39</v>
      </c>
      <c r="E39" s="89"/>
      <c r="F39" s="89"/>
      <c r="G39" s="90" t="s">
        <v>40</v>
      </c>
      <c r="H39" s="91" t="s">
        <v>41</v>
      </c>
      <c r="I39" s="89"/>
      <c r="J39" s="92">
        <f>SUM(J30:J37)</f>
        <v>0</v>
      </c>
      <c r="K39" s="235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0" s="1" customFormat="1" ht="14.45" customHeight="1">
      <c r="A40" s="130"/>
      <c r="B40" s="221"/>
      <c r="C40" s="53"/>
      <c r="D40" s="53"/>
      <c r="E40" s="53"/>
      <c r="F40" s="53"/>
      <c r="G40" s="53"/>
      <c r="H40" s="53"/>
      <c r="I40" s="53"/>
      <c r="J40" s="53"/>
      <c r="K40" s="222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2:11" ht="14.4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4"/>
    </row>
    <row r="42" spans="2:11" ht="14.45" customHeight="1">
      <c r="B42" s="172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2:11" ht="14.45" customHeight="1">
      <c r="B43" s="172"/>
      <c r="C43" s="173"/>
      <c r="D43" s="173"/>
      <c r="E43" s="173"/>
      <c r="F43" s="173"/>
      <c r="G43" s="173"/>
      <c r="H43" s="173"/>
      <c r="I43" s="173"/>
      <c r="J43" s="173"/>
      <c r="K43" s="174"/>
    </row>
    <row r="44" spans="2:11" ht="14.45" customHeight="1">
      <c r="B44" s="172"/>
      <c r="C44" s="173"/>
      <c r="D44" s="173"/>
      <c r="E44" s="173"/>
      <c r="F44" s="173"/>
      <c r="G44" s="173"/>
      <c r="H44" s="173"/>
      <c r="I44" s="173"/>
      <c r="J44" s="173"/>
      <c r="K44" s="174"/>
    </row>
    <row r="45" spans="2:11" ht="14.45" customHeight="1">
      <c r="B45" s="172"/>
      <c r="C45" s="173"/>
      <c r="D45" s="173"/>
      <c r="E45" s="173"/>
      <c r="F45" s="173"/>
      <c r="G45" s="173"/>
      <c r="H45" s="173"/>
      <c r="I45" s="173"/>
      <c r="J45" s="173"/>
      <c r="K45" s="174"/>
    </row>
    <row r="46" spans="2:11" ht="14.45" customHeight="1">
      <c r="B46" s="172"/>
      <c r="C46" s="173"/>
      <c r="D46" s="173"/>
      <c r="E46" s="173"/>
      <c r="F46" s="173"/>
      <c r="G46" s="173"/>
      <c r="H46" s="173"/>
      <c r="I46" s="173"/>
      <c r="J46" s="173"/>
      <c r="K46" s="174"/>
    </row>
    <row r="47" spans="2:11" ht="14.4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4"/>
    </row>
    <row r="48" spans="2:11" ht="14.45" customHeight="1">
      <c r="B48" s="172"/>
      <c r="C48" s="173"/>
      <c r="D48" s="173"/>
      <c r="E48" s="173"/>
      <c r="F48" s="173"/>
      <c r="G48" s="173"/>
      <c r="H48" s="173"/>
      <c r="I48" s="173"/>
      <c r="J48" s="173"/>
      <c r="K48" s="174"/>
    </row>
    <row r="49" spans="2:11" ht="14.45" customHeight="1">
      <c r="B49" s="172"/>
      <c r="C49" s="173"/>
      <c r="D49" s="173"/>
      <c r="E49" s="173"/>
      <c r="F49" s="173"/>
      <c r="G49" s="173"/>
      <c r="H49" s="173"/>
      <c r="I49" s="173"/>
      <c r="J49" s="173"/>
      <c r="K49" s="174"/>
    </row>
    <row r="50" spans="2:11" s="1" customFormat="1" ht="14.45" customHeight="1">
      <c r="B50" s="236"/>
      <c r="C50" s="237"/>
      <c r="D50" s="93" t="s">
        <v>42</v>
      </c>
      <c r="E50" s="94"/>
      <c r="F50" s="94"/>
      <c r="G50" s="93" t="s">
        <v>43</v>
      </c>
      <c r="H50" s="94"/>
      <c r="I50" s="94"/>
      <c r="J50" s="94"/>
      <c r="K50" s="238"/>
    </row>
    <row r="51" spans="2:11" ht="12">
      <c r="B51" s="172"/>
      <c r="C51" s="173"/>
      <c r="D51" s="173"/>
      <c r="E51" s="173"/>
      <c r="F51" s="173"/>
      <c r="G51" s="173"/>
      <c r="H51" s="173"/>
      <c r="I51" s="173"/>
      <c r="J51" s="173"/>
      <c r="K51" s="174"/>
    </row>
    <row r="52" spans="2:11" ht="12">
      <c r="B52" s="172"/>
      <c r="C52" s="173"/>
      <c r="D52" s="173"/>
      <c r="E52" s="173"/>
      <c r="F52" s="173"/>
      <c r="G52" s="173"/>
      <c r="H52" s="173"/>
      <c r="I52" s="173"/>
      <c r="J52" s="173"/>
      <c r="K52" s="174"/>
    </row>
    <row r="53" spans="2:11" ht="12">
      <c r="B53" s="172"/>
      <c r="C53" s="173"/>
      <c r="D53" s="173"/>
      <c r="E53" s="173"/>
      <c r="F53" s="173"/>
      <c r="G53" s="173"/>
      <c r="H53" s="173"/>
      <c r="I53" s="173"/>
      <c r="J53" s="173"/>
      <c r="K53" s="174"/>
    </row>
    <row r="54" spans="2:11" ht="12">
      <c r="B54" s="172"/>
      <c r="C54" s="173"/>
      <c r="D54" s="173"/>
      <c r="E54" s="173"/>
      <c r="F54" s="173"/>
      <c r="G54" s="173"/>
      <c r="H54" s="173"/>
      <c r="I54" s="173"/>
      <c r="J54" s="173"/>
      <c r="K54" s="174"/>
    </row>
    <row r="55" spans="2:11" ht="12">
      <c r="B55" s="172"/>
      <c r="C55" s="173"/>
      <c r="D55" s="173"/>
      <c r="E55" s="173"/>
      <c r="F55" s="173"/>
      <c r="G55" s="173"/>
      <c r="H55" s="173"/>
      <c r="I55" s="173"/>
      <c r="J55" s="173"/>
      <c r="K55" s="174"/>
    </row>
    <row r="56" spans="2:11" ht="12">
      <c r="B56" s="172"/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12">
      <c r="B57" s="172"/>
      <c r="C57" s="173"/>
      <c r="D57" s="173"/>
      <c r="E57" s="173"/>
      <c r="F57" s="173"/>
      <c r="G57" s="173"/>
      <c r="H57" s="173"/>
      <c r="I57" s="173"/>
      <c r="J57" s="173"/>
      <c r="K57" s="174"/>
    </row>
    <row r="58" spans="2:11" ht="12">
      <c r="B58" s="172"/>
      <c r="C58" s="173"/>
      <c r="D58" s="173"/>
      <c r="E58" s="173"/>
      <c r="F58" s="173"/>
      <c r="G58" s="173"/>
      <c r="H58" s="173"/>
      <c r="I58" s="173"/>
      <c r="J58" s="173"/>
      <c r="K58" s="174"/>
    </row>
    <row r="59" spans="2:11" ht="12">
      <c r="B59" s="172"/>
      <c r="C59" s="173"/>
      <c r="D59" s="173"/>
      <c r="E59" s="173"/>
      <c r="F59" s="173"/>
      <c r="G59" s="173"/>
      <c r="H59" s="173"/>
      <c r="I59" s="173"/>
      <c r="J59" s="173"/>
      <c r="K59" s="174"/>
    </row>
    <row r="60" spans="2:11" ht="12">
      <c r="B60" s="172"/>
      <c r="C60" s="173"/>
      <c r="D60" s="173"/>
      <c r="E60" s="173"/>
      <c r="F60" s="173"/>
      <c r="G60" s="173"/>
      <c r="H60" s="173"/>
      <c r="I60" s="173"/>
      <c r="J60" s="173"/>
      <c r="K60" s="174"/>
    </row>
    <row r="61" spans="1:20" s="1" customFormat="1" ht="12.75">
      <c r="A61" s="130"/>
      <c r="B61" s="221"/>
      <c r="C61" s="53"/>
      <c r="D61" s="95" t="s">
        <v>44</v>
      </c>
      <c r="E61" s="96"/>
      <c r="F61" s="97" t="s">
        <v>45</v>
      </c>
      <c r="G61" s="95" t="s">
        <v>44</v>
      </c>
      <c r="H61" s="96"/>
      <c r="I61" s="96"/>
      <c r="J61" s="98" t="s">
        <v>45</v>
      </c>
      <c r="K61" s="239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2:11" ht="12">
      <c r="B62" s="172"/>
      <c r="C62" s="173"/>
      <c r="D62" s="173"/>
      <c r="E62" s="173"/>
      <c r="F62" s="173"/>
      <c r="G62" s="173"/>
      <c r="H62" s="173"/>
      <c r="I62" s="173"/>
      <c r="J62" s="173"/>
      <c r="K62" s="174"/>
    </row>
    <row r="63" spans="2:11" ht="12">
      <c r="B63" s="172"/>
      <c r="C63" s="173"/>
      <c r="D63" s="173"/>
      <c r="E63" s="173"/>
      <c r="F63" s="173"/>
      <c r="G63" s="173"/>
      <c r="H63" s="173"/>
      <c r="I63" s="173"/>
      <c r="J63" s="173"/>
      <c r="K63" s="174"/>
    </row>
    <row r="64" spans="2:11" ht="12">
      <c r="B64" s="172"/>
      <c r="C64" s="173"/>
      <c r="D64" s="173"/>
      <c r="E64" s="173"/>
      <c r="F64" s="173"/>
      <c r="G64" s="173"/>
      <c r="H64" s="173"/>
      <c r="I64" s="173"/>
      <c r="J64" s="173"/>
      <c r="K64" s="174"/>
    </row>
    <row r="65" spans="1:20" s="1" customFormat="1" ht="12.75">
      <c r="A65" s="130"/>
      <c r="B65" s="221"/>
      <c r="C65" s="53"/>
      <c r="D65" s="93" t="s">
        <v>46</v>
      </c>
      <c r="E65" s="99"/>
      <c r="F65" s="99"/>
      <c r="G65" s="93" t="s">
        <v>47</v>
      </c>
      <c r="H65" s="99"/>
      <c r="I65" s="99"/>
      <c r="J65" s="99"/>
      <c r="K65" s="24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2:11" ht="12">
      <c r="B66" s="172"/>
      <c r="C66" s="173"/>
      <c r="D66" s="173"/>
      <c r="E66" s="173"/>
      <c r="F66" s="173"/>
      <c r="G66" s="173"/>
      <c r="H66" s="173"/>
      <c r="I66" s="173"/>
      <c r="J66" s="173"/>
      <c r="K66" s="174"/>
    </row>
    <row r="67" spans="2:11" ht="12">
      <c r="B67" s="172"/>
      <c r="C67" s="173"/>
      <c r="D67" s="173"/>
      <c r="E67" s="173"/>
      <c r="F67" s="173"/>
      <c r="G67" s="173"/>
      <c r="H67" s="173"/>
      <c r="I67" s="173"/>
      <c r="J67" s="173"/>
      <c r="K67" s="174"/>
    </row>
    <row r="68" spans="2:11" ht="12">
      <c r="B68" s="172"/>
      <c r="C68" s="173"/>
      <c r="D68" s="173"/>
      <c r="E68" s="173"/>
      <c r="F68" s="173"/>
      <c r="G68" s="173"/>
      <c r="H68" s="173"/>
      <c r="I68" s="173"/>
      <c r="J68" s="173"/>
      <c r="K68" s="174"/>
    </row>
    <row r="69" spans="2:11" ht="12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">
      <c r="B70" s="172"/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1" ht="12">
      <c r="B71" s="172"/>
      <c r="C71" s="173"/>
      <c r="D71" s="173"/>
      <c r="E71" s="173"/>
      <c r="F71" s="173"/>
      <c r="G71" s="173"/>
      <c r="H71" s="173"/>
      <c r="I71" s="173"/>
      <c r="J71" s="173"/>
      <c r="K71" s="174"/>
    </row>
    <row r="72" spans="2:11" ht="12">
      <c r="B72" s="172"/>
      <c r="C72" s="173"/>
      <c r="D72" s="173"/>
      <c r="E72" s="173"/>
      <c r="F72" s="173"/>
      <c r="G72" s="173"/>
      <c r="H72" s="173"/>
      <c r="I72" s="173"/>
      <c r="J72" s="173"/>
      <c r="K72" s="174"/>
    </row>
    <row r="73" spans="2:11" ht="12">
      <c r="B73" s="172"/>
      <c r="C73" s="173"/>
      <c r="D73" s="173"/>
      <c r="E73" s="173"/>
      <c r="F73" s="173"/>
      <c r="G73" s="173"/>
      <c r="H73" s="173"/>
      <c r="I73" s="173"/>
      <c r="J73" s="173"/>
      <c r="K73" s="174"/>
    </row>
    <row r="74" spans="2:11" ht="12">
      <c r="B74" s="172"/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1:20" s="1" customFormat="1" ht="12.75">
      <c r="A76" s="130"/>
      <c r="B76" s="221"/>
      <c r="C76" s="53"/>
      <c r="D76" s="95" t="s">
        <v>44</v>
      </c>
      <c r="E76" s="96"/>
      <c r="F76" s="97" t="s">
        <v>45</v>
      </c>
      <c r="G76" s="95" t="s">
        <v>44</v>
      </c>
      <c r="H76" s="96"/>
      <c r="I76" s="96"/>
      <c r="J76" s="98" t="s">
        <v>45</v>
      </c>
      <c r="K76" s="239"/>
      <c r="L76" s="130"/>
      <c r="M76" s="130"/>
      <c r="N76" s="130"/>
      <c r="O76" s="130"/>
      <c r="P76" s="130"/>
      <c r="Q76" s="130"/>
      <c r="R76" s="130"/>
      <c r="S76" s="130"/>
      <c r="T76" s="130"/>
    </row>
    <row r="77" spans="1:20" s="1" customFormat="1" ht="14.45" customHeight="1">
      <c r="A77" s="130"/>
      <c r="B77" s="241"/>
      <c r="C77" s="242"/>
      <c r="D77" s="242"/>
      <c r="E77" s="242"/>
      <c r="F77" s="242"/>
      <c r="G77" s="242"/>
      <c r="H77" s="242"/>
      <c r="I77" s="242"/>
      <c r="J77" s="242"/>
      <c r="K77" s="243"/>
      <c r="L77" s="130"/>
      <c r="M77" s="130"/>
      <c r="N77" s="130"/>
      <c r="O77" s="130"/>
      <c r="P77" s="130"/>
      <c r="Q77" s="130"/>
      <c r="R77" s="130"/>
      <c r="S77" s="130"/>
      <c r="T77" s="130"/>
    </row>
    <row r="81" spans="1:20" s="1" customFormat="1" ht="6.95" customHeight="1">
      <c r="A81" s="130"/>
      <c r="B81" s="148"/>
      <c r="C81" s="149"/>
      <c r="D81" s="149"/>
      <c r="E81" s="149"/>
      <c r="F81" s="149"/>
      <c r="G81" s="149"/>
      <c r="H81" s="149"/>
      <c r="I81" s="149"/>
      <c r="J81" s="149"/>
      <c r="K81" s="150"/>
      <c r="L81" s="130"/>
      <c r="M81" s="130"/>
      <c r="N81" s="130"/>
      <c r="O81" s="130"/>
      <c r="P81" s="130"/>
      <c r="Q81" s="130"/>
      <c r="R81" s="130"/>
      <c r="S81" s="130"/>
      <c r="T81" s="130"/>
    </row>
    <row r="82" spans="1:20" s="1" customFormat="1" ht="24.95" customHeight="1">
      <c r="A82" s="130"/>
      <c r="B82" s="151"/>
      <c r="C82" s="152" t="s">
        <v>83</v>
      </c>
      <c r="D82" s="55"/>
      <c r="E82" s="55"/>
      <c r="F82" s="55"/>
      <c r="G82" s="55"/>
      <c r="H82" s="55"/>
      <c r="I82" s="55"/>
      <c r="J82" s="55"/>
      <c r="K82" s="153"/>
      <c r="L82" s="130"/>
      <c r="M82" s="130"/>
      <c r="N82" s="130"/>
      <c r="O82" s="130"/>
      <c r="P82" s="130"/>
      <c r="Q82" s="130"/>
      <c r="R82" s="130"/>
      <c r="S82" s="130"/>
      <c r="T82" s="130"/>
    </row>
    <row r="83" spans="1:20" s="1" customFormat="1" ht="6.95" customHeight="1">
      <c r="A83" s="130"/>
      <c r="B83" s="151"/>
      <c r="C83" s="55"/>
      <c r="D83" s="55"/>
      <c r="E83" s="55"/>
      <c r="F83" s="55"/>
      <c r="G83" s="55"/>
      <c r="H83" s="55"/>
      <c r="I83" s="55"/>
      <c r="J83" s="55"/>
      <c r="K83" s="153"/>
      <c r="L83" s="130"/>
      <c r="M83" s="130"/>
      <c r="N83" s="130"/>
      <c r="O83" s="130"/>
      <c r="P83" s="130"/>
      <c r="Q83" s="130"/>
      <c r="R83" s="130"/>
      <c r="S83" s="130"/>
      <c r="T83" s="130"/>
    </row>
    <row r="84" spans="1:20" s="1" customFormat="1" ht="12" customHeight="1">
      <c r="A84" s="130"/>
      <c r="B84" s="151"/>
      <c r="C84" s="154" t="s">
        <v>12</v>
      </c>
      <c r="D84" s="55"/>
      <c r="E84" s="55"/>
      <c r="F84" s="55"/>
      <c r="G84" s="55"/>
      <c r="H84" s="55"/>
      <c r="I84" s="55"/>
      <c r="J84" s="55"/>
      <c r="K84" s="153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1:20" s="1" customFormat="1" ht="16.5" customHeight="1">
      <c r="A85" s="130"/>
      <c r="B85" s="151"/>
      <c r="C85" s="55"/>
      <c r="D85" s="55"/>
      <c r="E85" s="282" t="str">
        <f>E7</f>
        <v>Ostrov, ul.U koupaliště (zadní)</v>
      </c>
      <c r="F85" s="283"/>
      <c r="G85" s="283"/>
      <c r="H85" s="283"/>
      <c r="I85" s="55"/>
      <c r="J85" s="55"/>
      <c r="K85" s="153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1:20" s="1" customFormat="1" ht="12" customHeight="1">
      <c r="A86" s="130"/>
      <c r="B86" s="151"/>
      <c r="C86" s="154" t="s">
        <v>81</v>
      </c>
      <c r="D86" s="55"/>
      <c r="E86" s="55"/>
      <c r="F86" s="55"/>
      <c r="G86" s="55"/>
      <c r="H86" s="55"/>
      <c r="I86" s="55"/>
      <c r="J86" s="55"/>
      <c r="K86" s="153"/>
      <c r="L86" s="130"/>
      <c r="M86" s="130"/>
      <c r="N86" s="130"/>
      <c r="O86" s="130"/>
      <c r="P86" s="130"/>
      <c r="Q86" s="130"/>
      <c r="R86" s="130"/>
      <c r="S86" s="130"/>
      <c r="T86" s="130"/>
    </row>
    <row r="87" spans="1:20" s="1" customFormat="1" ht="16.5" customHeight="1">
      <c r="A87" s="130"/>
      <c r="B87" s="151"/>
      <c r="C87" s="55"/>
      <c r="D87" s="55"/>
      <c r="E87" s="280" t="str">
        <f>E9</f>
        <v>01 - Rekonstrukce vozovky</v>
      </c>
      <c r="F87" s="281"/>
      <c r="G87" s="281"/>
      <c r="H87" s="281"/>
      <c r="I87" s="55"/>
      <c r="J87" s="55"/>
      <c r="K87" s="153"/>
      <c r="L87" s="130"/>
      <c r="M87" s="130"/>
      <c r="N87" s="130"/>
      <c r="O87" s="130"/>
      <c r="P87" s="130"/>
      <c r="Q87" s="130"/>
      <c r="R87" s="130"/>
      <c r="S87" s="130"/>
      <c r="T87" s="130"/>
    </row>
    <row r="88" spans="1:20" s="1" customFormat="1" ht="6.95" customHeight="1">
      <c r="A88" s="130"/>
      <c r="B88" s="151"/>
      <c r="C88" s="55"/>
      <c r="D88" s="55"/>
      <c r="E88" s="55"/>
      <c r="F88" s="55"/>
      <c r="G88" s="55"/>
      <c r="H88" s="55"/>
      <c r="I88" s="55"/>
      <c r="J88" s="55"/>
      <c r="K88" s="153"/>
      <c r="L88" s="130"/>
      <c r="M88" s="130"/>
      <c r="N88" s="130"/>
      <c r="O88" s="130"/>
      <c r="P88" s="130"/>
      <c r="Q88" s="130"/>
      <c r="R88" s="130"/>
      <c r="S88" s="130"/>
      <c r="T88" s="130"/>
    </row>
    <row r="89" spans="1:20" s="1" customFormat="1" ht="12" customHeight="1">
      <c r="A89" s="130"/>
      <c r="B89" s="151"/>
      <c r="C89" s="154" t="s">
        <v>16</v>
      </c>
      <c r="D89" s="55"/>
      <c r="E89" s="55"/>
      <c r="F89" s="155" t="str">
        <f>F12</f>
        <v xml:space="preserve"> </v>
      </c>
      <c r="G89" s="55"/>
      <c r="H89" s="55"/>
      <c r="I89" s="154" t="s">
        <v>18</v>
      </c>
      <c r="J89" s="156">
        <v>44305</v>
      </c>
      <c r="K89" s="153"/>
      <c r="L89" s="130"/>
      <c r="M89" s="130"/>
      <c r="N89" s="130"/>
      <c r="O89" s="130"/>
      <c r="P89" s="130"/>
      <c r="Q89" s="130"/>
      <c r="R89" s="130"/>
      <c r="S89" s="130"/>
      <c r="T89" s="130"/>
    </row>
    <row r="90" spans="1:20" s="1" customFormat="1" ht="6.95" customHeight="1">
      <c r="A90" s="130"/>
      <c r="B90" s="151"/>
      <c r="C90" s="55"/>
      <c r="D90" s="55"/>
      <c r="E90" s="55"/>
      <c r="F90" s="55"/>
      <c r="G90" s="55"/>
      <c r="H90" s="55"/>
      <c r="I90" s="55"/>
      <c r="J90" s="55"/>
      <c r="K90" s="153"/>
      <c r="L90" s="130"/>
      <c r="M90" s="130"/>
      <c r="N90" s="130"/>
      <c r="O90" s="130"/>
      <c r="P90" s="130"/>
      <c r="Q90" s="130"/>
      <c r="R90" s="130"/>
      <c r="S90" s="130"/>
      <c r="T90" s="130"/>
    </row>
    <row r="91" spans="1:20" s="1" customFormat="1" ht="40.15" customHeight="1">
      <c r="A91" s="130"/>
      <c r="B91" s="151"/>
      <c r="C91" s="154" t="s">
        <v>19</v>
      </c>
      <c r="D91" s="55"/>
      <c r="E91" s="55"/>
      <c r="F91" s="155" t="str">
        <f>E15</f>
        <v>Město Ostrov</v>
      </c>
      <c r="G91" s="55"/>
      <c r="H91" s="55"/>
      <c r="I91" s="154" t="s">
        <v>24</v>
      </c>
      <c r="J91" s="157" t="str">
        <f>E21</f>
        <v>Ing.M.Kohout, A.Kuželová, IMK Ostrov</v>
      </c>
      <c r="K91" s="153"/>
      <c r="L91" s="130"/>
      <c r="M91" s="130"/>
      <c r="N91" s="130"/>
      <c r="O91" s="130"/>
      <c r="P91" s="130"/>
      <c r="Q91" s="130"/>
      <c r="R91" s="130"/>
      <c r="S91" s="130"/>
      <c r="T91" s="130"/>
    </row>
    <row r="92" spans="1:20" s="1" customFormat="1" ht="25.7" customHeight="1">
      <c r="A92" s="130"/>
      <c r="B92" s="151"/>
      <c r="C92" s="154" t="s">
        <v>23</v>
      </c>
      <c r="D92" s="55"/>
      <c r="E92" s="55"/>
      <c r="F92" s="155" t="str">
        <f>IF(E18="","",E18)</f>
        <v/>
      </c>
      <c r="G92" s="55"/>
      <c r="H92" s="55"/>
      <c r="I92" s="154" t="s">
        <v>27</v>
      </c>
      <c r="J92" s="157" t="str">
        <f>E24</f>
        <v>David Koryta</v>
      </c>
      <c r="K92" s="153"/>
      <c r="L92" s="130"/>
      <c r="M92" s="130"/>
      <c r="N92" s="130"/>
      <c r="O92" s="130"/>
      <c r="P92" s="130"/>
      <c r="Q92" s="130"/>
      <c r="R92" s="130"/>
      <c r="S92" s="130"/>
      <c r="T92" s="130"/>
    </row>
    <row r="93" spans="1:20" s="1" customFormat="1" ht="10.35" customHeight="1">
      <c r="A93" s="130"/>
      <c r="B93" s="151"/>
      <c r="C93" s="55"/>
      <c r="D93" s="55"/>
      <c r="E93" s="55"/>
      <c r="F93" s="55"/>
      <c r="G93" s="55"/>
      <c r="H93" s="55"/>
      <c r="I93" s="55"/>
      <c r="J93" s="55"/>
      <c r="K93" s="153"/>
      <c r="L93" s="130"/>
      <c r="M93" s="130"/>
      <c r="N93" s="130"/>
      <c r="O93" s="130"/>
      <c r="P93" s="130"/>
      <c r="Q93" s="130"/>
      <c r="R93" s="130"/>
      <c r="S93" s="130"/>
      <c r="T93" s="130"/>
    </row>
    <row r="94" spans="1:20" s="1" customFormat="1" ht="29.25" customHeight="1">
      <c r="A94" s="130"/>
      <c r="B94" s="151"/>
      <c r="C94" s="158" t="s">
        <v>84</v>
      </c>
      <c r="D94" s="159"/>
      <c r="E94" s="159"/>
      <c r="F94" s="159"/>
      <c r="G94" s="159"/>
      <c r="H94" s="159"/>
      <c r="I94" s="159"/>
      <c r="J94" s="160" t="s">
        <v>85</v>
      </c>
      <c r="K94" s="161"/>
      <c r="L94" s="130"/>
      <c r="M94" s="130"/>
      <c r="N94" s="130"/>
      <c r="O94" s="130"/>
      <c r="P94" s="130"/>
      <c r="Q94" s="130"/>
      <c r="R94" s="130"/>
      <c r="S94" s="130"/>
      <c r="T94" s="130"/>
    </row>
    <row r="95" spans="1:20" s="1" customFormat="1" ht="10.35" customHeight="1">
      <c r="A95" s="130"/>
      <c r="B95" s="151"/>
      <c r="C95" s="55"/>
      <c r="D95" s="55"/>
      <c r="E95" s="55"/>
      <c r="F95" s="55"/>
      <c r="G95" s="55"/>
      <c r="H95" s="55"/>
      <c r="I95" s="55"/>
      <c r="J95" s="55"/>
      <c r="K95" s="153"/>
      <c r="L95" s="130"/>
      <c r="M95" s="130"/>
      <c r="N95" s="130"/>
      <c r="O95" s="130"/>
      <c r="P95" s="130"/>
      <c r="Q95" s="130"/>
      <c r="R95" s="130"/>
      <c r="S95" s="130"/>
      <c r="T95" s="130"/>
    </row>
    <row r="96" spans="1:36" s="1" customFormat="1" ht="22.9" customHeight="1">
      <c r="A96" s="130"/>
      <c r="B96" s="151"/>
      <c r="C96" s="162" t="s">
        <v>86</v>
      </c>
      <c r="D96" s="55"/>
      <c r="E96" s="55"/>
      <c r="F96" s="55"/>
      <c r="G96" s="55"/>
      <c r="H96" s="55"/>
      <c r="I96" s="55"/>
      <c r="J96" s="163">
        <f>J97+J105</f>
        <v>0</v>
      </c>
      <c r="K96" s="153"/>
      <c r="L96" s="130"/>
      <c r="M96" s="130"/>
      <c r="N96" s="130"/>
      <c r="O96" s="130"/>
      <c r="P96" s="130"/>
      <c r="Q96" s="130"/>
      <c r="R96" s="130"/>
      <c r="S96" s="130"/>
      <c r="T96" s="130"/>
      <c r="AJ96" s="16" t="s">
        <v>87</v>
      </c>
    </row>
    <row r="97" spans="2:11" s="8" customFormat="1" ht="24.95" customHeight="1">
      <c r="B97" s="164"/>
      <c r="C97" s="165"/>
      <c r="D97" s="100" t="s">
        <v>88</v>
      </c>
      <c r="E97" s="101"/>
      <c r="F97" s="101"/>
      <c r="G97" s="101"/>
      <c r="H97" s="101"/>
      <c r="I97" s="101"/>
      <c r="J97" s="102">
        <f>J126</f>
        <v>0</v>
      </c>
      <c r="K97" s="166"/>
    </row>
    <row r="98" spans="2:11" s="9" customFormat="1" ht="19.9" customHeight="1">
      <c r="B98" s="167"/>
      <c r="C98" s="168"/>
      <c r="D98" s="103" t="s">
        <v>89</v>
      </c>
      <c r="E98" s="104"/>
      <c r="F98" s="104"/>
      <c r="G98" s="104"/>
      <c r="H98" s="104"/>
      <c r="I98" s="104"/>
      <c r="J98" s="105">
        <f>J127</f>
        <v>0</v>
      </c>
      <c r="K98" s="169"/>
    </row>
    <row r="99" spans="2:11" s="9" customFormat="1" ht="19.9" customHeight="1">
      <c r="B99" s="167"/>
      <c r="C99" s="168"/>
      <c r="D99" s="103" t="s">
        <v>90</v>
      </c>
      <c r="E99" s="104"/>
      <c r="F99" s="104"/>
      <c r="G99" s="104"/>
      <c r="H99" s="104"/>
      <c r="I99" s="104"/>
      <c r="J99" s="105">
        <f>J152</f>
        <v>0</v>
      </c>
      <c r="K99" s="169"/>
    </row>
    <row r="100" spans="2:11" s="9" customFormat="1" ht="19.9" customHeight="1">
      <c r="B100" s="167"/>
      <c r="C100" s="168"/>
      <c r="D100" s="103" t="s">
        <v>91</v>
      </c>
      <c r="E100" s="104"/>
      <c r="F100" s="104"/>
      <c r="G100" s="104"/>
      <c r="H100" s="104"/>
      <c r="I100" s="104"/>
      <c r="J100" s="105">
        <f>J157</f>
        <v>0</v>
      </c>
      <c r="K100" s="169"/>
    </row>
    <row r="101" spans="2:11" s="9" customFormat="1" ht="19.9" customHeight="1">
      <c r="B101" s="167"/>
      <c r="C101" s="168"/>
      <c r="D101" s="103" t="s">
        <v>92</v>
      </c>
      <c r="E101" s="104"/>
      <c r="F101" s="104"/>
      <c r="G101" s="104"/>
      <c r="H101" s="104"/>
      <c r="I101" s="104"/>
      <c r="J101" s="105">
        <f>J189</f>
        <v>0</v>
      </c>
      <c r="K101" s="169"/>
    </row>
    <row r="102" spans="2:11" s="9" customFormat="1" ht="19.9" customHeight="1">
      <c r="B102" s="167"/>
      <c r="C102" s="168"/>
      <c r="D102" s="103" t="s">
        <v>93</v>
      </c>
      <c r="E102" s="104"/>
      <c r="F102" s="104"/>
      <c r="G102" s="104"/>
      <c r="H102" s="104"/>
      <c r="I102" s="104"/>
      <c r="J102" s="105">
        <f>J203</f>
        <v>0</v>
      </c>
      <c r="K102" s="169"/>
    </row>
    <row r="103" spans="2:11" s="9" customFormat="1" ht="19.9" customHeight="1">
      <c r="B103" s="167"/>
      <c r="C103" s="168"/>
      <c r="D103" s="103" t="s">
        <v>94</v>
      </c>
      <c r="E103" s="104"/>
      <c r="F103" s="104"/>
      <c r="G103" s="104"/>
      <c r="H103" s="104"/>
      <c r="I103" s="104"/>
      <c r="J103" s="105">
        <f>J224</f>
        <v>0</v>
      </c>
      <c r="K103" s="169"/>
    </row>
    <row r="104" spans="2:11" s="9" customFormat="1" ht="19.9" customHeight="1">
      <c r="B104" s="167"/>
      <c r="C104" s="168"/>
      <c r="D104" s="103" t="s">
        <v>95</v>
      </c>
      <c r="E104" s="104"/>
      <c r="F104" s="104"/>
      <c r="G104" s="104"/>
      <c r="H104" s="104"/>
      <c r="I104" s="104"/>
      <c r="J104" s="105">
        <f>J231</f>
        <v>0</v>
      </c>
      <c r="K104" s="169"/>
    </row>
    <row r="105" spans="2:11" s="8" customFormat="1" ht="24.95" customHeight="1">
      <c r="B105" s="164"/>
      <c r="C105" s="165"/>
      <c r="D105" s="100" t="s">
        <v>96</v>
      </c>
      <c r="E105" s="101"/>
      <c r="F105" s="101"/>
      <c r="G105" s="101"/>
      <c r="H105" s="101"/>
      <c r="I105" s="101"/>
      <c r="J105" s="102">
        <f>J233</f>
        <v>0</v>
      </c>
      <c r="K105" s="166"/>
    </row>
    <row r="106" spans="1:20" s="1" customFormat="1" ht="21.75" customHeight="1">
      <c r="A106" s="130"/>
      <c r="B106" s="151"/>
      <c r="C106" s="55"/>
      <c r="D106" s="55"/>
      <c r="E106" s="55"/>
      <c r="F106" s="55"/>
      <c r="G106" s="55"/>
      <c r="H106" s="55"/>
      <c r="I106" s="55"/>
      <c r="J106" s="55"/>
      <c r="K106" s="153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s="1" customFormat="1" ht="6.95" customHeight="1">
      <c r="A107" s="130"/>
      <c r="B107" s="170"/>
      <c r="C107" s="42"/>
      <c r="D107" s="42"/>
      <c r="E107" s="42"/>
      <c r="F107" s="42"/>
      <c r="G107" s="42"/>
      <c r="H107" s="42"/>
      <c r="I107" s="42"/>
      <c r="J107" s="42"/>
      <c r="K107" s="171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2:11" ht="12">
      <c r="B108" s="172"/>
      <c r="C108" s="173"/>
      <c r="D108" s="173"/>
      <c r="E108" s="173"/>
      <c r="F108" s="173"/>
      <c r="G108" s="173"/>
      <c r="H108" s="173"/>
      <c r="I108" s="173"/>
      <c r="J108" s="173"/>
      <c r="K108" s="174"/>
    </row>
    <row r="109" spans="2:11" ht="12">
      <c r="B109" s="172"/>
      <c r="C109" s="173"/>
      <c r="D109" s="173"/>
      <c r="E109" s="173"/>
      <c r="F109" s="173"/>
      <c r="G109" s="173"/>
      <c r="H109" s="173"/>
      <c r="I109" s="173"/>
      <c r="J109" s="173"/>
      <c r="K109" s="174"/>
    </row>
    <row r="110" spans="2:11" ht="12">
      <c r="B110" s="172"/>
      <c r="C110" s="173"/>
      <c r="D110" s="173"/>
      <c r="E110" s="173"/>
      <c r="F110" s="173"/>
      <c r="G110" s="173"/>
      <c r="H110" s="173"/>
      <c r="I110" s="173"/>
      <c r="J110" s="173"/>
      <c r="K110" s="174"/>
    </row>
    <row r="111" spans="1:20" s="1" customFormat="1" ht="6.95" customHeight="1">
      <c r="A111" s="130"/>
      <c r="B111" s="175"/>
      <c r="C111" s="44"/>
      <c r="D111" s="44"/>
      <c r="E111" s="44"/>
      <c r="F111" s="44"/>
      <c r="G111" s="44"/>
      <c r="H111" s="44"/>
      <c r="I111" s="44"/>
      <c r="J111" s="44"/>
      <c r="K111" s="176"/>
      <c r="L111" s="130"/>
      <c r="M111" s="130"/>
      <c r="N111" s="130"/>
      <c r="O111" s="130"/>
      <c r="P111" s="130"/>
      <c r="Q111" s="130"/>
      <c r="R111" s="130"/>
      <c r="S111" s="130"/>
      <c r="T111" s="130"/>
    </row>
    <row r="112" spans="1:20" s="1" customFormat="1" ht="24.95" customHeight="1">
      <c r="A112" s="130"/>
      <c r="B112" s="151"/>
      <c r="C112" s="152" t="s">
        <v>97</v>
      </c>
      <c r="D112" s="55"/>
      <c r="E112" s="55"/>
      <c r="F112" s="55"/>
      <c r="G112" s="55"/>
      <c r="H112" s="55"/>
      <c r="I112" s="55"/>
      <c r="J112" s="55"/>
      <c r="K112" s="153"/>
      <c r="L112" s="130"/>
      <c r="M112" s="130"/>
      <c r="N112" s="130"/>
      <c r="O112" s="130"/>
      <c r="P112" s="130"/>
      <c r="Q112" s="130"/>
      <c r="R112" s="130"/>
      <c r="S112" s="130"/>
      <c r="T112" s="130"/>
    </row>
    <row r="113" spans="1:20" s="1" customFormat="1" ht="6.95" customHeight="1">
      <c r="A113" s="130"/>
      <c r="B113" s="151"/>
      <c r="C113" s="55"/>
      <c r="D113" s="55"/>
      <c r="E113" s="55"/>
      <c r="F113" s="55"/>
      <c r="G113" s="55"/>
      <c r="H113" s="55"/>
      <c r="I113" s="55"/>
      <c r="J113" s="55"/>
      <c r="K113" s="153"/>
      <c r="L113" s="130"/>
      <c r="M113" s="130"/>
      <c r="N113" s="130"/>
      <c r="O113" s="130"/>
      <c r="P113" s="130"/>
      <c r="Q113" s="130"/>
      <c r="R113" s="130"/>
      <c r="S113" s="130"/>
      <c r="T113" s="130"/>
    </row>
    <row r="114" spans="1:20" s="1" customFormat="1" ht="12" customHeight="1">
      <c r="A114" s="130"/>
      <c r="B114" s="151"/>
      <c r="C114" s="154" t="s">
        <v>12</v>
      </c>
      <c r="D114" s="55"/>
      <c r="E114" s="55"/>
      <c r="F114" s="55"/>
      <c r="G114" s="55"/>
      <c r="H114" s="55"/>
      <c r="I114" s="55"/>
      <c r="J114" s="55"/>
      <c r="K114" s="153"/>
      <c r="L114" s="130"/>
      <c r="M114" s="130"/>
      <c r="N114" s="130"/>
      <c r="O114" s="130"/>
      <c r="P114" s="130"/>
      <c r="Q114" s="130"/>
      <c r="R114" s="130"/>
      <c r="S114" s="130"/>
      <c r="T114" s="130"/>
    </row>
    <row r="115" spans="1:20" s="1" customFormat="1" ht="16.5" customHeight="1">
      <c r="A115" s="130"/>
      <c r="B115" s="151"/>
      <c r="C115" s="55"/>
      <c r="D115" s="55"/>
      <c r="E115" s="282" t="str">
        <f>E7</f>
        <v>Ostrov, ul.U koupaliště (zadní)</v>
      </c>
      <c r="F115" s="283"/>
      <c r="G115" s="283"/>
      <c r="H115" s="283"/>
      <c r="I115" s="55"/>
      <c r="J115" s="55"/>
      <c r="K115" s="153"/>
      <c r="L115" s="130"/>
      <c r="M115" s="130"/>
      <c r="N115" s="130"/>
      <c r="O115" s="130"/>
      <c r="P115" s="130"/>
      <c r="Q115" s="130"/>
      <c r="R115" s="130"/>
      <c r="S115" s="130"/>
      <c r="T115" s="130"/>
    </row>
    <row r="116" spans="1:20" s="1" customFormat="1" ht="12" customHeight="1">
      <c r="A116" s="130"/>
      <c r="B116" s="151"/>
      <c r="C116" s="154" t="s">
        <v>81</v>
      </c>
      <c r="D116" s="55"/>
      <c r="E116" s="55"/>
      <c r="F116" s="55"/>
      <c r="G116" s="55"/>
      <c r="H116" s="55"/>
      <c r="I116" s="55"/>
      <c r="J116" s="55"/>
      <c r="K116" s="153"/>
      <c r="L116" s="130"/>
      <c r="M116" s="130"/>
      <c r="N116" s="130"/>
      <c r="O116" s="130"/>
      <c r="P116" s="130"/>
      <c r="Q116" s="130"/>
      <c r="R116" s="130"/>
      <c r="S116" s="130"/>
      <c r="T116" s="130"/>
    </row>
    <row r="117" spans="1:20" s="1" customFormat="1" ht="16.5" customHeight="1">
      <c r="A117" s="130"/>
      <c r="B117" s="151"/>
      <c r="C117" s="55"/>
      <c r="D117" s="55"/>
      <c r="E117" s="280" t="str">
        <f>E9</f>
        <v>01 - Rekonstrukce vozovky</v>
      </c>
      <c r="F117" s="281"/>
      <c r="G117" s="281"/>
      <c r="H117" s="281"/>
      <c r="I117" s="55"/>
      <c r="J117" s="55"/>
      <c r="K117" s="153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s="1" customFormat="1" ht="6.95" customHeight="1">
      <c r="A118" s="130"/>
      <c r="B118" s="151"/>
      <c r="C118" s="55"/>
      <c r="D118" s="55"/>
      <c r="E118" s="55"/>
      <c r="F118" s="55"/>
      <c r="G118" s="55"/>
      <c r="H118" s="55"/>
      <c r="I118" s="55"/>
      <c r="J118" s="55"/>
      <c r="K118" s="153"/>
      <c r="L118" s="130"/>
      <c r="M118" s="130"/>
      <c r="N118" s="130"/>
      <c r="O118" s="130"/>
      <c r="P118" s="130"/>
      <c r="Q118" s="130"/>
      <c r="R118" s="130"/>
      <c r="S118" s="130"/>
      <c r="T118" s="130"/>
    </row>
    <row r="119" spans="1:20" s="1" customFormat="1" ht="12" customHeight="1">
      <c r="A119" s="130"/>
      <c r="B119" s="151"/>
      <c r="C119" s="154" t="s">
        <v>16</v>
      </c>
      <c r="D119" s="55"/>
      <c r="E119" s="55"/>
      <c r="F119" s="155" t="str">
        <f>F12</f>
        <v xml:space="preserve"> </v>
      </c>
      <c r="G119" s="55"/>
      <c r="H119" s="55"/>
      <c r="I119" s="154" t="s">
        <v>18</v>
      </c>
      <c r="J119" s="156">
        <v>44305</v>
      </c>
      <c r="K119" s="153"/>
      <c r="L119" s="130"/>
      <c r="M119" s="130"/>
      <c r="N119" s="130"/>
      <c r="O119" s="130"/>
      <c r="P119" s="130"/>
      <c r="Q119" s="130"/>
      <c r="R119" s="130"/>
      <c r="S119" s="130"/>
      <c r="T119" s="130"/>
    </row>
    <row r="120" spans="1:20" s="1" customFormat="1" ht="6.95" customHeight="1">
      <c r="A120" s="130"/>
      <c r="B120" s="151"/>
      <c r="C120" s="55"/>
      <c r="D120" s="55"/>
      <c r="E120" s="55"/>
      <c r="F120" s="55"/>
      <c r="G120" s="55"/>
      <c r="H120" s="55"/>
      <c r="I120" s="55"/>
      <c r="J120" s="55"/>
      <c r="K120" s="153"/>
      <c r="L120" s="130"/>
      <c r="M120" s="130"/>
      <c r="N120" s="130"/>
      <c r="O120" s="130"/>
      <c r="P120" s="130"/>
      <c r="Q120" s="130"/>
      <c r="R120" s="130"/>
      <c r="S120" s="130"/>
      <c r="T120" s="130"/>
    </row>
    <row r="121" spans="1:20" s="1" customFormat="1" ht="40.15" customHeight="1">
      <c r="A121" s="130"/>
      <c r="B121" s="151"/>
      <c r="C121" s="154" t="s">
        <v>19</v>
      </c>
      <c r="D121" s="55"/>
      <c r="E121" s="55"/>
      <c r="F121" s="155" t="str">
        <f>E15</f>
        <v>Město Ostrov</v>
      </c>
      <c r="G121" s="55"/>
      <c r="H121" s="55"/>
      <c r="I121" s="154" t="s">
        <v>24</v>
      </c>
      <c r="J121" s="157" t="str">
        <f>E21</f>
        <v>Ing.M.Kohout, A.Kuželová, IMK Ostrov</v>
      </c>
      <c r="K121" s="153"/>
      <c r="L121" s="130"/>
      <c r="M121" s="130"/>
      <c r="N121" s="130"/>
      <c r="O121" s="130"/>
      <c r="P121" s="130"/>
      <c r="Q121" s="130"/>
      <c r="R121" s="130"/>
      <c r="S121" s="130"/>
      <c r="T121" s="130"/>
    </row>
    <row r="122" spans="1:20" s="1" customFormat="1" ht="25.7" customHeight="1">
      <c r="A122" s="130"/>
      <c r="B122" s="151"/>
      <c r="C122" s="154" t="s">
        <v>23</v>
      </c>
      <c r="D122" s="55"/>
      <c r="E122" s="55"/>
      <c r="F122" s="155" t="str">
        <f>IF(E18="","",E18)</f>
        <v/>
      </c>
      <c r="G122" s="55"/>
      <c r="H122" s="55"/>
      <c r="I122" s="154" t="s">
        <v>27</v>
      </c>
      <c r="J122" s="157" t="str">
        <f>E24</f>
        <v>David Koryta</v>
      </c>
      <c r="K122" s="153"/>
      <c r="L122" s="130"/>
      <c r="M122" s="130"/>
      <c r="N122" s="130"/>
      <c r="O122" s="130"/>
      <c r="P122" s="130"/>
      <c r="Q122" s="130"/>
      <c r="R122" s="130"/>
      <c r="S122" s="130"/>
      <c r="T122" s="130"/>
    </row>
    <row r="123" spans="1:20" s="1" customFormat="1" ht="10.35" customHeight="1">
      <c r="A123" s="130"/>
      <c r="B123" s="151"/>
      <c r="C123" s="55"/>
      <c r="D123" s="55"/>
      <c r="E123" s="55"/>
      <c r="F123" s="55"/>
      <c r="G123" s="55"/>
      <c r="H123" s="55"/>
      <c r="I123" s="55"/>
      <c r="J123" s="55"/>
      <c r="K123" s="153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s="10" customFormat="1" ht="29.25" customHeight="1">
      <c r="A124" s="106"/>
      <c r="B124" s="177"/>
      <c r="C124" s="107" t="s">
        <v>98</v>
      </c>
      <c r="D124" s="108" t="s">
        <v>54</v>
      </c>
      <c r="E124" s="108" t="s">
        <v>50</v>
      </c>
      <c r="F124" s="108" t="s">
        <v>51</v>
      </c>
      <c r="G124" s="108" t="s">
        <v>99</v>
      </c>
      <c r="H124" s="108" t="s">
        <v>100</v>
      </c>
      <c r="I124" s="108" t="s">
        <v>101</v>
      </c>
      <c r="J124" s="108" t="s">
        <v>85</v>
      </c>
      <c r="K124" s="178" t="s">
        <v>102</v>
      </c>
      <c r="L124" s="106"/>
      <c r="M124" s="106"/>
      <c r="N124" s="106"/>
      <c r="O124" s="106"/>
      <c r="P124" s="106"/>
      <c r="Q124" s="106"/>
      <c r="R124" s="106"/>
      <c r="S124" s="106"/>
      <c r="T124" s="106"/>
    </row>
    <row r="125" spans="1:52" s="1" customFormat="1" ht="22.9" customHeight="1">
      <c r="A125" s="130"/>
      <c r="B125" s="151"/>
      <c r="C125" s="179" t="s">
        <v>103</v>
      </c>
      <c r="D125" s="55"/>
      <c r="E125" s="55"/>
      <c r="F125" s="55"/>
      <c r="G125" s="55"/>
      <c r="H125" s="55"/>
      <c r="I125" s="55"/>
      <c r="J125" s="180">
        <f>J126+J233</f>
        <v>0</v>
      </c>
      <c r="K125" s="153"/>
      <c r="L125" s="130"/>
      <c r="M125" s="130"/>
      <c r="N125" s="130"/>
      <c r="O125" s="130"/>
      <c r="P125" s="130"/>
      <c r="Q125" s="130"/>
      <c r="R125" s="130"/>
      <c r="S125" s="130"/>
      <c r="T125" s="130"/>
      <c r="AI125" s="16" t="s">
        <v>68</v>
      </c>
      <c r="AJ125" s="16" t="s">
        <v>87</v>
      </c>
      <c r="AZ125" s="109" t="e">
        <f>AZ126+AZ233</f>
        <v>#REF!</v>
      </c>
    </row>
    <row r="126" spans="2:52" s="11" customFormat="1" ht="25.9" customHeight="1">
      <c r="B126" s="181"/>
      <c r="C126" s="182"/>
      <c r="D126" s="183" t="s">
        <v>68</v>
      </c>
      <c r="E126" s="184" t="s">
        <v>104</v>
      </c>
      <c r="F126" s="184" t="s">
        <v>105</v>
      </c>
      <c r="G126" s="182"/>
      <c r="H126" s="185"/>
      <c r="I126" s="182"/>
      <c r="J126" s="186">
        <f>J127+J152+J157+J189+J203+J224+J231</f>
        <v>0</v>
      </c>
      <c r="K126" s="187"/>
      <c r="AG126" s="110" t="s">
        <v>77</v>
      </c>
      <c r="AI126" s="111" t="s">
        <v>68</v>
      </c>
      <c r="AJ126" s="111" t="s">
        <v>69</v>
      </c>
      <c r="AN126" s="110" t="s">
        <v>106</v>
      </c>
      <c r="AZ126" s="112" t="e">
        <f>AZ127+AZ152+AZ157+AZ189+AZ203+#REF!+AZ224+AZ231</f>
        <v>#REF!</v>
      </c>
    </row>
    <row r="127" spans="2:52" s="11" customFormat="1" ht="22.9" customHeight="1">
      <c r="B127" s="181"/>
      <c r="C127" s="182"/>
      <c r="D127" s="183" t="s">
        <v>68</v>
      </c>
      <c r="E127" s="188" t="s">
        <v>77</v>
      </c>
      <c r="F127" s="188" t="s">
        <v>107</v>
      </c>
      <c r="G127" s="182"/>
      <c r="H127" s="185"/>
      <c r="I127" s="182"/>
      <c r="J127" s="189">
        <f>J128+J131+J134+J137+J140+J143+J146+J149</f>
        <v>0</v>
      </c>
      <c r="K127" s="187"/>
      <c r="AG127" s="110" t="s">
        <v>77</v>
      </c>
      <c r="AI127" s="111" t="s">
        <v>68</v>
      </c>
      <c r="AJ127" s="111" t="s">
        <v>77</v>
      </c>
      <c r="AN127" s="110" t="s">
        <v>106</v>
      </c>
      <c r="AZ127" s="112">
        <f>SUM(AZ128:AZ151)</f>
        <v>0</v>
      </c>
    </row>
    <row r="128" spans="1:54" s="1" customFormat="1" ht="23.25" customHeight="1">
      <c r="A128" s="130"/>
      <c r="B128" s="151"/>
      <c r="C128" s="113" t="s">
        <v>77</v>
      </c>
      <c r="D128" s="113" t="s">
        <v>108</v>
      </c>
      <c r="E128" s="114" t="s">
        <v>109</v>
      </c>
      <c r="F128" s="115" t="s">
        <v>110</v>
      </c>
      <c r="G128" s="116" t="s">
        <v>111</v>
      </c>
      <c r="H128" s="146">
        <v>15.2</v>
      </c>
      <c r="I128" s="117"/>
      <c r="J128" s="117">
        <f>ROUND(I128*H128,2)</f>
        <v>0</v>
      </c>
      <c r="K128" s="190" t="s">
        <v>112</v>
      </c>
      <c r="L128" s="130"/>
      <c r="M128" s="130"/>
      <c r="N128" s="130"/>
      <c r="O128" s="130"/>
      <c r="P128" s="130"/>
      <c r="Q128" s="130"/>
      <c r="R128" s="130"/>
      <c r="S128" s="130"/>
      <c r="T128" s="130"/>
      <c r="AG128" s="118" t="s">
        <v>113</v>
      </c>
      <c r="AI128" s="118" t="s">
        <v>108</v>
      </c>
      <c r="AJ128" s="118" t="s">
        <v>79</v>
      </c>
      <c r="AN128" s="16" t="s">
        <v>106</v>
      </c>
      <c r="AT128" s="119" t="e">
        <f>IF(#REF!="základní",J128,0)</f>
        <v>#REF!</v>
      </c>
      <c r="AU128" s="119" t="e">
        <f>IF(#REF!="snížená",J128,0)</f>
        <v>#REF!</v>
      </c>
      <c r="AV128" s="119" t="e">
        <f>IF(#REF!="zákl. přenesená",J128,0)</f>
        <v>#REF!</v>
      </c>
      <c r="AW128" s="119" t="e">
        <f>IF(#REF!="sníž. přenesená",J128,0)</f>
        <v>#REF!</v>
      </c>
      <c r="AX128" s="119" t="e">
        <f>IF(#REF!="nulová",J128,0)</f>
        <v>#REF!</v>
      </c>
      <c r="AY128" s="16" t="s">
        <v>77</v>
      </c>
      <c r="AZ128" s="119">
        <f>ROUND(I128*H128,2)</f>
        <v>0</v>
      </c>
      <c r="BA128" s="16" t="s">
        <v>113</v>
      </c>
      <c r="BB128" s="118" t="s">
        <v>114</v>
      </c>
    </row>
    <row r="129" spans="2:40" s="12" customFormat="1" ht="12">
      <c r="B129" s="191"/>
      <c r="C129" s="192"/>
      <c r="D129" s="193" t="s">
        <v>115</v>
      </c>
      <c r="E129" s="194" t="s">
        <v>1</v>
      </c>
      <c r="F129" s="195" t="s">
        <v>116</v>
      </c>
      <c r="G129" s="192"/>
      <c r="H129" s="196" t="s">
        <v>1</v>
      </c>
      <c r="I129" s="192"/>
      <c r="J129" s="192"/>
      <c r="K129" s="197"/>
      <c r="AI129" s="120" t="s">
        <v>115</v>
      </c>
      <c r="AJ129" s="120" t="s">
        <v>79</v>
      </c>
      <c r="AK129" s="12" t="s">
        <v>77</v>
      </c>
      <c r="AL129" s="12" t="s">
        <v>26</v>
      </c>
      <c r="AM129" s="12" t="s">
        <v>69</v>
      </c>
      <c r="AN129" s="120" t="s">
        <v>106</v>
      </c>
    </row>
    <row r="130" spans="2:40" s="13" customFormat="1" ht="12">
      <c r="B130" s="198"/>
      <c r="C130" s="199"/>
      <c r="D130" s="193" t="s">
        <v>115</v>
      </c>
      <c r="E130" s="200" t="s">
        <v>1</v>
      </c>
      <c r="F130" s="201" t="s">
        <v>117</v>
      </c>
      <c r="G130" s="199"/>
      <c r="H130" s="202">
        <v>15.2</v>
      </c>
      <c r="I130" s="199"/>
      <c r="J130" s="199"/>
      <c r="K130" s="203"/>
      <c r="AI130" s="121" t="s">
        <v>115</v>
      </c>
      <c r="AJ130" s="121" t="s">
        <v>79</v>
      </c>
      <c r="AK130" s="13" t="s">
        <v>79</v>
      </c>
      <c r="AL130" s="13" t="s">
        <v>26</v>
      </c>
      <c r="AM130" s="13" t="s">
        <v>77</v>
      </c>
      <c r="AN130" s="121" t="s">
        <v>106</v>
      </c>
    </row>
    <row r="131" spans="1:54" s="1" customFormat="1" ht="16.5" customHeight="1">
      <c r="A131" s="130"/>
      <c r="B131" s="151"/>
      <c r="C131" s="113" t="s">
        <v>79</v>
      </c>
      <c r="D131" s="113" t="s">
        <v>108</v>
      </c>
      <c r="E131" s="114" t="s">
        <v>118</v>
      </c>
      <c r="F131" s="115" t="s">
        <v>119</v>
      </c>
      <c r="G131" s="116" t="s">
        <v>111</v>
      </c>
      <c r="H131" s="146">
        <v>15.2</v>
      </c>
      <c r="I131" s="117"/>
      <c r="J131" s="117">
        <f>ROUND(I131*H131,2)</f>
        <v>0</v>
      </c>
      <c r="K131" s="190" t="s">
        <v>112</v>
      </c>
      <c r="L131" s="130"/>
      <c r="M131" s="130"/>
      <c r="N131" s="130"/>
      <c r="O131" s="130"/>
      <c r="P131" s="130"/>
      <c r="Q131" s="130"/>
      <c r="R131" s="130"/>
      <c r="S131" s="130"/>
      <c r="T131" s="130"/>
      <c r="AG131" s="118" t="s">
        <v>113</v>
      </c>
      <c r="AI131" s="118" t="s">
        <v>108</v>
      </c>
      <c r="AJ131" s="118" t="s">
        <v>79</v>
      </c>
      <c r="AN131" s="16" t="s">
        <v>106</v>
      </c>
      <c r="AT131" s="119" t="e">
        <f>IF(#REF!="základní",J131,0)</f>
        <v>#REF!</v>
      </c>
      <c r="AU131" s="119" t="e">
        <f>IF(#REF!="snížená",J131,0)</f>
        <v>#REF!</v>
      </c>
      <c r="AV131" s="119" t="e">
        <f>IF(#REF!="zákl. přenesená",J131,0)</f>
        <v>#REF!</v>
      </c>
      <c r="AW131" s="119" t="e">
        <f>IF(#REF!="sníž. přenesená",J131,0)</f>
        <v>#REF!</v>
      </c>
      <c r="AX131" s="119" t="e">
        <f>IF(#REF!="nulová",J131,0)</f>
        <v>#REF!</v>
      </c>
      <c r="AY131" s="16" t="s">
        <v>77</v>
      </c>
      <c r="AZ131" s="119">
        <f>ROUND(I131*H131,2)</f>
        <v>0</v>
      </c>
      <c r="BA131" s="16" t="s">
        <v>113</v>
      </c>
      <c r="BB131" s="118" t="s">
        <v>120</v>
      </c>
    </row>
    <row r="132" spans="2:40" s="12" customFormat="1" ht="12">
      <c r="B132" s="191"/>
      <c r="C132" s="192"/>
      <c r="D132" s="193" t="s">
        <v>115</v>
      </c>
      <c r="E132" s="194" t="s">
        <v>1</v>
      </c>
      <c r="F132" s="195" t="s">
        <v>121</v>
      </c>
      <c r="G132" s="192"/>
      <c r="H132" s="196" t="s">
        <v>1</v>
      </c>
      <c r="I132" s="192"/>
      <c r="J132" s="192"/>
      <c r="K132" s="197"/>
      <c r="AI132" s="120" t="s">
        <v>115</v>
      </c>
      <c r="AJ132" s="120" t="s">
        <v>79</v>
      </c>
      <c r="AK132" s="12" t="s">
        <v>77</v>
      </c>
      <c r="AL132" s="12" t="s">
        <v>26</v>
      </c>
      <c r="AM132" s="12" t="s">
        <v>69</v>
      </c>
      <c r="AN132" s="120" t="s">
        <v>106</v>
      </c>
    </row>
    <row r="133" spans="2:40" s="13" customFormat="1" ht="12">
      <c r="B133" s="198"/>
      <c r="C133" s="199"/>
      <c r="D133" s="193" t="s">
        <v>115</v>
      </c>
      <c r="E133" s="200" t="s">
        <v>1</v>
      </c>
      <c r="F133" s="201" t="s">
        <v>122</v>
      </c>
      <c r="G133" s="199"/>
      <c r="H133" s="202">
        <v>15.2</v>
      </c>
      <c r="I133" s="199"/>
      <c r="J133" s="199"/>
      <c r="K133" s="203"/>
      <c r="AI133" s="121" t="s">
        <v>115</v>
      </c>
      <c r="AJ133" s="121" t="s">
        <v>79</v>
      </c>
      <c r="AK133" s="13" t="s">
        <v>79</v>
      </c>
      <c r="AL133" s="13" t="s">
        <v>26</v>
      </c>
      <c r="AM133" s="13" t="s">
        <v>77</v>
      </c>
      <c r="AN133" s="121" t="s">
        <v>106</v>
      </c>
    </row>
    <row r="134" spans="1:54" s="1" customFormat="1" ht="16.5" customHeight="1">
      <c r="A134" s="130"/>
      <c r="B134" s="151"/>
      <c r="C134" s="113" t="s">
        <v>123</v>
      </c>
      <c r="D134" s="113" t="s">
        <v>108</v>
      </c>
      <c r="E134" s="114" t="s">
        <v>124</v>
      </c>
      <c r="F134" s="115" t="s">
        <v>125</v>
      </c>
      <c r="G134" s="116" t="s">
        <v>111</v>
      </c>
      <c r="H134" s="146">
        <v>15.2</v>
      </c>
      <c r="I134" s="117"/>
      <c r="J134" s="117">
        <f>ROUND(I134*H134,2)</f>
        <v>0</v>
      </c>
      <c r="K134" s="190" t="s">
        <v>112</v>
      </c>
      <c r="L134" s="130"/>
      <c r="M134" s="130"/>
      <c r="N134" s="130"/>
      <c r="O134" s="130"/>
      <c r="P134" s="130"/>
      <c r="Q134" s="130"/>
      <c r="R134" s="130"/>
      <c r="S134" s="130"/>
      <c r="T134" s="130"/>
      <c r="AG134" s="118" t="s">
        <v>113</v>
      </c>
      <c r="AI134" s="118" t="s">
        <v>108</v>
      </c>
      <c r="AJ134" s="118" t="s">
        <v>79</v>
      </c>
      <c r="AN134" s="16" t="s">
        <v>106</v>
      </c>
      <c r="AT134" s="119" t="e">
        <f>IF(#REF!="základní",J134,0)</f>
        <v>#REF!</v>
      </c>
      <c r="AU134" s="119" t="e">
        <f>IF(#REF!="snížená",J134,0)</f>
        <v>#REF!</v>
      </c>
      <c r="AV134" s="119" t="e">
        <f>IF(#REF!="zákl. přenesená",J134,0)</f>
        <v>#REF!</v>
      </c>
      <c r="AW134" s="119" t="e">
        <f>IF(#REF!="sníž. přenesená",J134,0)</f>
        <v>#REF!</v>
      </c>
      <c r="AX134" s="119" t="e">
        <f>IF(#REF!="nulová",J134,0)</f>
        <v>#REF!</v>
      </c>
      <c r="AY134" s="16" t="s">
        <v>77</v>
      </c>
      <c r="AZ134" s="119">
        <f>ROUND(I134*H134,2)</f>
        <v>0</v>
      </c>
      <c r="BA134" s="16" t="s">
        <v>113</v>
      </c>
      <c r="BB134" s="118" t="s">
        <v>126</v>
      </c>
    </row>
    <row r="135" spans="2:40" s="12" customFormat="1" ht="12">
      <c r="B135" s="191"/>
      <c r="C135" s="192"/>
      <c r="D135" s="193" t="s">
        <v>115</v>
      </c>
      <c r="E135" s="194" t="s">
        <v>1</v>
      </c>
      <c r="F135" s="195" t="s">
        <v>127</v>
      </c>
      <c r="G135" s="192"/>
      <c r="H135" s="196" t="s">
        <v>1</v>
      </c>
      <c r="I135" s="192"/>
      <c r="J135" s="192"/>
      <c r="K135" s="197"/>
      <c r="AI135" s="120" t="s">
        <v>115</v>
      </c>
      <c r="AJ135" s="120" t="s">
        <v>79</v>
      </c>
      <c r="AK135" s="12" t="s">
        <v>77</v>
      </c>
      <c r="AL135" s="12" t="s">
        <v>26</v>
      </c>
      <c r="AM135" s="12" t="s">
        <v>69</v>
      </c>
      <c r="AN135" s="120" t="s">
        <v>106</v>
      </c>
    </row>
    <row r="136" spans="2:40" s="13" customFormat="1" ht="12">
      <c r="B136" s="198"/>
      <c r="C136" s="199"/>
      <c r="D136" s="193" t="s">
        <v>115</v>
      </c>
      <c r="E136" s="200" t="s">
        <v>1</v>
      </c>
      <c r="F136" s="201" t="s">
        <v>122</v>
      </c>
      <c r="G136" s="199"/>
      <c r="H136" s="202">
        <v>15.2</v>
      </c>
      <c r="I136" s="199"/>
      <c r="J136" s="199"/>
      <c r="K136" s="203"/>
      <c r="AI136" s="121" t="s">
        <v>115</v>
      </c>
      <c r="AJ136" s="121" t="s">
        <v>79</v>
      </c>
      <c r="AK136" s="13" t="s">
        <v>79</v>
      </c>
      <c r="AL136" s="13" t="s">
        <v>26</v>
      </c>
      <c r="AM136" s="13" t="s">
        <v>77</v>
      </c>
      <c r="AN136" s="121" t="s">
        <v>106</v>
      </c>
    </row>
    <row r="137" spans="1:54" s="1" customFormat="1" ht="16.5" customHeight="1">
      <c r="A137" s="130"/>
      <c r="B137" s="151"/>
      <c r="C137" s="113" t="s">
        <v>113</v>
      </c>
      <c r="D137" s="113" t="s">
        <v>108</v>
      </c>
      <c r="E137" s="114" t="s">
        <v>128</v>
      </c>
      <c r="F137" s="115" t="s">
        <v>129</v>
      </c>
      <c r="G137" s="116" t="s">
        <v>130</v>
      </c>
      <c r="H137" s="146">
        <v>750</v>
      </c>
      <c r="I137" s="117"/>
      <c r="J137" s="117">
        <f>ROUND(I137*H137,2)</f>
        <v>0</v>
      </c>
      <c r="K137" s="190" t="s">
        <v>112</v>
      </c>
      <c r="L137" s="130"/>
      <c r="M137" s="130"/>
      <c r="N137" s="130"/>
      <c r="O137" s="130"/>
      <c r="P137" s="130"/>
      <c r="Q137" s="130"/>
      <c r="R137" s="130"/>
      <c r="S137" s="130"/>
      <c r="T137" s="130"/>
      <c r="AG137" s="118" t="s">
        <v>113</v>
      </c>
      <c r="AI137" s="118" t="s">
        <v>108</v>
      </c>
      <c r="AJ137" s="118" t="s">
        <v>79</v>
      </c>
      <c r="AN137" s="16" t="s">
        <v>106</v>
      </c>
      <c r="AT137" s="119" t="e">
        <f>IF(#REF!="základní",J137,0)</f>
        <v>#REF!</v>
      </c>
      <c r="AU137" s="119" t="e">
        <f>IF(#REF!="snížená",J137,0)</f>
        <v>#REF!</v>
      </c>
      <c r="AV137" s="119" t="e">
        <f>IF(#REF!="zákl. přenesená",J137,0)</f>
        <v>#REF!</v>
      </c>
      <c r="AW137" s="119" t="e">
        <f>IF(#REF!="sníž. přenesená",J137,0)</f>
        <v>#REF!</v>
      </c>
      <c r="AX137" s="119" t="e">
        <f>IF(#REF!="nulová",J137,0)</f>
        <v>#REF!</v>
      </c>
      <c r="AY137" s="16" t="s">
        <v>77</v>
      </c>
      <c r="AZ137" s="119">
        <f>ROUND(I137*H137,2)</f>
        <v>0</v>
      </c>
      <c r="BA137" s="16" t="s">
        <v>113</v>
      </c>
      <c r="BB137" s="118" t="s">
        <v>131</v>
      </c>
    </row>
    <row r="138" spans="2:40" s="12" customFormat="1" ht="12">
      <c r="B138" s="191"/>
      <c r="C138" s="192"/>
      <c r="D138" s="193" t="s">
        <v>115</v>
      </c>
      <c r="E138" s="194" t="s">
        <v>1</v>
      </c>
      <c r="F138" s="195" t="s">
        <v>132</v>
      </c>
      <c r="G138" s="192"/>
      <c r="H138" s="196" t="s">
        <v>1</v>
      </c>
      <c r="I138" s="192"/>
      <c r="J138" s="192"/>
      <c r="K138" s="197"/>
      <c r="AI138" s="120" t="s">
        <v>115</v>
      </c>
      <c r="AJ138" s="120" t="s">
        <v>79</v>
      </c>
      <c r="AK138" s="12" t="s">
        <v>77</v>
      </c>
      <c r="AL138" s="12" t="s">
        <v>26</v>
      </c>
      <c r="AM138" s="12" t="s">
        <v>69</v>
      </c>
      <c r="AN138" s="120" t="s">
        <v>106</v>
      </c>
    </row>
    <row r="139" spans="2:40" s="13" customFormat="1" ht="12">
      <c r="B139" s="198"/>
      <c r="C139" s="199"/>
      <c r="D139" s="193" t="s">
        <v>115</v>
      </c>
      <c r="E139" s="200" t="s">
        <v>1</v>
      </c>
      <c r="F139" s="201" t="s">
        <v>346</v>
      </c>
      <c r="G139" s="199"/>
      <c r="H139" s="202">
        <v>750</v>
      </c>
      <c r="I139" s="199"/>
      <c r="J139" s="199"/>
      <c r="K139" s="203"/>
      <c r="AI139" s="121" t="s">
        <v>115</v>
      </c>
      <c r="AJ139" s="121" t="s">
        <v>79</v>
      </c>
      <c r="AK139" s="13" t="s">
        <v>79</v>
      </c>
      <c r="AL139" s="13" t="s">
        <v>26</v>
      </c>
      <c r="AM139" s="13" t="s">
        <v>77</v>
      </c>
      <c r="AN139" s="121" t="s">
        <v>106</v>
      </c>
    </row>
    <row r="140" spans="1:54" s="1" customFormat="1" ht="16.5" customHeight="1">
      <c r="A140" s="130"/>
      <c r="B140" s="151"/>
      <c r="C140" s="113" t="s">
        <v>134</v>
      </c>
      <c r="D140" s="113" t="s">
        <v>108</v>
      </c>
      <c r="E140" s="114" t="s">
        <v>135</v>
      </c>
      <c r="F140" s="115" t="s">
        <v>136</v>
      </c>
      <c r="G140" s="116" t="s">
        <v>130</v>
      </c>
      <c r="H140" s="146">
        <v>28.12</v>
      </c>
      <c r="I140" s="117"/>
      <c r="J140" s="117">
        <f>ROUND(I140*H140,2)</f>
        <v>0</v>
      </c>
      <c r="K140" s="190" t="s">
        <v>112</v>
      </c>
      <c r="L140" s="130"/>
      <c r="M140" s="130"/>
      <c r="N140" s="130"/>
      <c r="O140" s="130"/>
      <c r="P140" s="130"/>
      <c r="Q140" s="130"/>
      <c r="R140" s="130"/>
      <c r="S140" s="130"/>
      <c r="T140" s="130"/>
      <c r="AG140" s="118" t="s">
        <v>113</v>
      </c>
      <c r="AI140" s="118" t="s">
        <v>108</v>
      </c>
      <c r="AJ140" s="118" t="s">
        <v>79</v>
      </c>
      <c r="AN140" s="16" t="s">
        <v>106</v>
      </c>
      <c r="AT140" s="119" t="e">
        <f>IF(#REF!="základní",J140,0)</f>
        <v>#REF!</v>
      </c>
      <c r="AU140" s="119" t="e">
        <f>IF(#REF!="snížená",J140,0)</f>
        <v>#REF!</v>
      </c>
      <c r="AV140" s="119" t="e">
        <f>IF(#REF!="zákl. přenesená",J140,0)</f>
        <v>#REF!</v>
      </c>
      <c r="AW140" s="119" t="e">
        <f>IF(#REF!="sníž. přenesená",J140,0)</f>
        <v>#REF!</v>
      </c>
      <c r="AX140" s="119" t="e">
        <f>IF(#REF!="nulová",J140,0)</f>
        <v>#REF!</v>
      </c>
      <c r="AY140" s="16" t="s">
        <v>77</v>
      </c>
      <c r="AZ140" s="119">
        <f>ROUND(I140*H140,2)</f>
        <v>0</v>
      </c>
      <c r="BA140" s="16" t="s">
        <v>113</v>
      </c>
      <c r="BB140" s="118" t="s">
        <v>137</v>
      </c>
    </row>
    <row r="141" spans="2:40" s="12" customFormat="1" ht="12">
      <c r="B141" s="191"/>
      <c r="C141" s="192"/>
      <c r="D141" s="193" t="s">
        <v>115</v>
      </c>
      <c r="E141" s="194" t="s">
        <v>1</v>
      </c>
      <c r="F141" s="195" t="s">
        <v>138</v>
      </c>
      <c r="G141" s="192"/>
      <c r="H141" s="196" t="s">
        <v>1</v>
      </c>
      <c r="I141" s="192"/>
      <c r="J141" s="192"/>
      <c r="K141" s="197"/>
      <c r="AI141" s="120" t="s">
        <v>115</v>
      </c>
      <c r="AJ141" s="120" t="s">
        <v>79</v>
      </c>
      <c r="AK141" s="12" t="s">
        <v>77</v>
      </c>
      <c r="AL141" s="12" t="s">
        <v>26</v>
      </c>
      <c r="AM141" s="12" t="s">
        <v>69</v>
      </c>
      <c r="AN141" s="120" t="s">
        <v>106</v>
      </c>
    </row>
    <row r="142" spans="2:40" s="13" customFormat="1" ht="12">
      <c r="B142" s="198"/>
      <c r="C142" s="199"/>
      <c r="D142" s="193" t="s">
        <v>115</v>
      </c>
      <c r="E142" s="200" t="s">
        <v>1</v>
      </c>
      <c r="F142" s="201" t="s">
        <v>139</v>
      </c>
      <c r="G142" s="199"/>
      <c r="H142" s="202">
        <v>28.12</v>
      </c>
      <c r="I142" s="199"/>
      <c r="J142" s="199"/>
      <c r="K142" s="203"/>
      <c r="AI142" s="121" t="s">
        <v>115</v>
      </c>
      <c r="AJ142" s="121" t="s">
        <v>79</v>
      </c>
      <c r="AK142" s="13" t="s">
        <v>79</v>
      </c>
      <c r="AL142" s="13" t="s">
        <v>26</v>
      </c>
      <c r="AM142" s="13" t="s">
        <v>77</v>
      </c>
      <c r="AN142" s="121" t="s">
        <v>106</v>
      </c>
    </row>
    <row r="143" spans="1:54" s="1" customFormat="1" ht="16.5" customHeight="1">
      <c r="A143" s="130"/>
      <c r="B143" s="151"/>
      <c r="C143" s="122" t="s">
        <v>140</v>
      </c>
      <c r="D143" s="122" t="s">
        <v>141</v>
      </c>
      <c r="E143" s="123" t="s">
        <v>142</v>
      </c>
      <c r="F143" s="124" t="s">
        <v>143</v>
      </c>
      <c r="G143" s="125" t="s">
        <v>144</v>
      </c>
      <c r="H143" s="147">
        <v>4.22</v>
      </c>
      <c r="I143" s="126"/>
      <c r="J143" s="126">
        <f>ROUND(I143*H143,2)</f>
        <v>0</v>
      </c>
      <c r="K143" s="204" t="s">
        <v>112</v>
      </c>
      <c r="L143" s="130"/>
      <c r="M143" s="130"/>
      <c r="N143" s="130"/>
      <c r="O143" s="130"/>
      <c r="P143" s="130"/>
      <c r="Q143" s="130"/>
      <c r="R143" s="130"/>
      <c r="S143" s="130"/>
      <c r="T143" s="130"/>
      <c r="AG143" s="118" t="s">
        <v>140</v>
      </c>
      <c r="AI143" s="118" t="s">
        <v>141</v>
      </c>
      <c r="AJ143" s="118" t="s">
        <v>79</v>
      </c>
      <c r="AN143" s="16" t="s">
        <v>106</v>
      </c>
      <c r="AT143" s="119" t="e">
        <f>IF(#REF!="základní",J143,0)</f>
        <v>#REF!</v>
      </c>
      <c r="AU143" s="119" t="e">
        <f>IF(#REF!="snížená",J143,0)</f>
        <v>#REF!</v>
      </c>
      <c r="AV143" s="119" t="e">
        <f>IF(#REF!="zákl. přenesená",J143,0)</f>
        <v>#REF!</v>
      </c>
      <c r="AW143" s="119" t="e">
        <f>IF(#REF!="sníž. přenesená",J143,0)</f>
        <v>#REF!</v>
      </c>
      <c r="AX143" s="119" t="e">
        <f>IF(#REF!="nulová",J143,0)</f>
        <v>#REF!</v>
      </c>
      <c r="AY143" s="16" t="s">
        <v>77</v>
      </c>
      <c r="AZ143" s="119">
        <f>ROUND(I143*H143,2)</f>
        <v>0</v>
      </c>
      <c r="BA143" s="16" t="s">
        <v>113</v>
      </c>
      <c r="BB143" s="118" t="s">
        <v>145</v>
      </c>
    </row>
    <row r="144" spans="2:40" s="12" customFormat="1" ht="12">
      <c r="B144" s="191"/>
      <c r="C144" s="192"/>
      <c r="D144" s="193" t="s">
        <v>115</v>
      </c>
      <c r="E144" s="194" t="s">
        <v>1</v>
      </c>
      <c r="F144" s="195" t="s">
        <v>138</v>
      </c>
      <c r="G144" s="192"/>
      <c r="H144" s="196" t="s">
        <v>1</v>
      </c>
      <c r="I144" s="192"/>
      <c r="J144" s="192"/>
      <c r="K144" s="197"/>
      <c r="AI144" s="120" t="s">
        <v>115</v>
      </c>
      <c r="AJ144" s="120" t="s">
        <v>79</v>
      </c>
      <c r="AK144" s="12" t="s">
        <v>77</v>
      </c>
      <c r="AL144" s="12" t="s">
        <v>26</v>
      </c>
      <c r="AM144" s="12" t="s">
        <v>69</v>
      </c>
      <c r="AN144" s="120" t="s">
        <v>106</v>
      </c>
    </row>
    <row r="145" spans="2:40" s="13" customFormat="1" ht="12">
      <c r="B145" s="198"/>
      <c r="C145" s="199"/>
      <c r="D145" s="193" t="s">
        <v>115</v>
      </c>
      <c r="E145" s="200" t="s">
        <v>1</v>
      </c>
      <c r="F145" s="201" t="s">
        <v>146</v>
      </c>
      <c r="G145" s="199"/>
      <c r="H145" s="202">
        <v>4.22</v>
      </c>
      <c r="I145" s="199"/>
      <c r="J145" s="199"/>
      <c r="K145" s="203"/>
      <c r="AI145" s="121" t="s">
        <v>115</v>
      </c>
      <c r="AJ145" s="121" t="s">
        <v>79</v>
      </c>
      <c r="AK145" s="13" t="s">
        <v>79</v>
      </c>
      <c r="AL145" s="13" t="s">
        <v>26</v>
      </c>
      <c r="AM145" s="13" t="s">
        <v>69</v>
      </c>
      <c r="AN145" s="121" t="s">
        <v>106</v>
      </c>
    </row>
    <row r="146" spans="1:54" s="1" customFormat="1" ht="16.5" customHeight="1">
      <c r="A146" s="130"/>
      <c r="B146" s="151"/>
      <c r="C146" s="113" t="s">
        <v>148</v>
      </c>
      <c r="D146" s="113" t="s">
        <v>108</v>
      </c>
      <c r="E146" s="114" t="s">
        <v>149</v>
      </c>
      <c r="F146" s="115" t="s">
        <v>150</v>
      </c>
      <c r="G146" s="116" t="s">
        <v>130</v>
      </c>
      <c r="H146" s="146">
        <v>28.12</v>
      </c>
      <c r="I146" s="117"/>
      <c r="J146" s="117">
        <f>ROUND(I146*H146,2)</f>
        <v>0</v>
      </c>
      <c r="K146" s="190" t="s">
        <v>112</v>
      </c>
      <c r="L146" s="130"/>
      <c r="M146" s="130"/>
      <c r="N146" s="130"/>
      <c r="O146" s="130"/>
      <c r="P146" s="130"/>
      <c r="Q146" s="130"/>
      <c r="R146" s="130"/>
      <c r="S146" s="130"/>
      <c r="T146" s="130"/>
      <c r="AG146" s="118" t="s">
        <v>113</v>
      </c>
      <c r="AI146" s="118" t="s">
        <v>108</v>
      </c>
      <c r="AJ146" s="118" t="s">
        <v>79</v>
      </c>
      <c r="AN146" s="16" t="s">
        <v>106</v>
      </c>
      <c r="AT146" s="119" t="e">
        <f>IF(#REF!="základní",J146,0)</f>
        <v>#REF!</v>
      </c>
      <c r="AU146" s="119" t="e">
        <f>IF(#REF!="snížená",J146,0)</f>
        <v>#REF!</v>
      </c>
      <c r="AV146" s="119" t="e">
        <f>IF(#REF!="zákl. přenesená",J146,0)</f>
        <v>#REF!</v>
      </c>
      <c r="AW146" s="119" t="e">
        <f>IF(#REF!="sníž. přenesená",J146,0)</f>
        <v>#REF!</v>
      </c>
      <c r="AX146" s="119" t="e">
        <f>IF(#REF!="nulová",J146,0)</f>
        <v>#REF!</v>
      </c>
      <c r="AY146" s="16" t="s">
        <v>77</v>
      </c>
      <c r="AZ146" s="119">
        <f>ROUND(I146*H146,2)</f>
        <v>0</v>
      </c>
      <c r="BA146" s="16" t="s">
        <v>113</v>
      </c>
      <c r="BB146" s="118" t="s">
        <v>151</v>
      </c>
    </row>
    <row r="147" spans="2:40" s="12" customFormat="1" ht="12">
      <c r="B147" s="191"/>
      <c r="C147" s="192"/>
      <c r="D147" s="193" t="s">
        <v>115</v>
      </c>
      <c r="E147" s="194" t="s">
        <v>1</v>
      </c>
      <c r="F147" s="195" t="s">
        <v>138</v>
      </c>
      <c r="G147" s="192"/>
      <c r="H147" s="196" t="s">
        <v>1</v>
      </c>
      <c r="I147" s="192"/>
      <c r="J147" s="192"/>
      <c r="K147" s="197"/>
      <c r="AI147" s="120" t="s">
        <v>115</v>
      </c>
      <c r="AJ147" s="120" t="s">
        <v>79</v>
      </c>
      <c r="AK147" s="12" t="s">
        <v>77</v>
      </c>
      <c r="AL147" s="12" t="s">
        <v>26</v>
      </c>
      <c r="AM147" s="12" t="s">
        <v>69</v>
      </c>
      <c r="AN147" s="120" t="s">
        <v>106</v>
      </c>
    </row>
    <row r="148" spans="2:40" s="13" customFormat="1" ht="12">
      <c r="B148" s="198"/>
      <c r="C148" s="199"/>
      <c r="D148" s="193" t="s">
        <v>115</v>
      </c>
      <c r="E148" s="200" t="s">
        <v>1</v>
      </c>
      <c r="F148" s="201" t="s">
        <v>139</v>
      </c>
      <c r="G148" s="199"/>
      <c r="H148" s="202">
        <v>28.12</v>
      </c>
      <c r="I148" s="199"/>
      <c r="J148" s="199"/>
      <c r="K148" s="203"/>
      <c r="AI148" s="121" t="s">
        <v>115</v>
      </c>
      <c r="AJ148" s="121" t="s">
        <v>79</v>
      </c>
      <c r="AK148" s="13" t="s">
        <v>79</v>
      </c>
      <c r="AL148" s="13" t="s">
        <v>26</v>
      </c>
      <c r="AM148" s="13" t="s">
        <v>77</v>
      </c>
      <c r="AN148" s="121" t="s">
        <v>106</v>
      </c>
    </row>
    <row r="149" spans="1:54" s="1" customFormat="1" ht="16.5" customHeight="1">
      <c r="A149" s="130"/>
      <c r="B149" s="151"/>
      <c r="C149" s="122" t="s">
        <v>152</v>
      </c>
      <c r="D149" s="122" t="s">
        <v>141</v>
      </c>
      <c r="E149" s="123" t="s">
        <v>153</v>
      </c>
      <c r="F149" s="124" t="s">
        <v>154</v>
      </c>
      <c r="G149" s="125" t="s">
        <v>155</v>
      </c>
      <c r="H149" s="147">
        <v>1.45</v>
      </c>
      <c r="I149" s="126"/>
      <c r="J149" s="126">
        <f>ROUND(I149*H149,2)</f>
        <v>0</v>
      </c>
      <c r="K149" s="204" t="s">
        <v>112</v>
      </c>
      <c r="L149" s="130"/>
      <c r="M149" s="130"/>
      <c r="N149" s="130"/>
      <c r="O149" s="130"/>
      <c r="P149" s="130"/>
      <c r="Q149" s="130"/>
      <c r="R149" s="130"/>
      <c r="S149" s="130"/>
      <c r="T149" s="130"/>
      <c r="AG149" s="118" t="s">
        <v>140</v>
      </c>
      <c r="AI149" s="118" t="s">
        <v>141</v>
      </c>
      <c r="AJ149" s="118" t="s">
        <v>79</v>
      </c>
      <c r="AN149" s="16" t="s">
        <v>106</v>
      </c>
      <c r="AT149" s="119" t="e">
        <f>IF(#REF!="základní",J149,0)</f>
        <v>#REF!</v>
      </c>
      <c r="AU149" s="119" t="e">
        <f>IF(#REF!="snížená",J149,0)</f>
        <v>#REF!</v>
      </c>
      <c r="AV149" s="119" t="e">
        <f>IF(#REF!="zákl. přenesená",J149,0)</f>
        <v>#REF!</v>
      </c>
      <c r="AW149" s="119" t="e">
        <f>IF(#REF!="sníž. přenesená",J149,0)</f>
        <v>#REF!</v>
      </c>
      <c r="AX149" s="119" t="e">
        <f>IF(#REF!="nulová",J149,0)</f>
        <v>#REF!</v>
      </c>
      <c r="AY149" s="16" t="s">
        <v>77</v>
      </c>
      <c r="AZ149" s="119">
        <f>ROUND(I149*H149,2)</f>
        <v>0</v>
      </c>
      <c r="BA149" s="16" t="s">
        <v>113</v>
      </c>
      <c r="BB149" s="118" t="s">
        <v>156</v>
      </c>
    </row>
    <row r="150" spans="2:40" s="12" customFormat="1" ht="12">
      <c r="B150" s="191"/>
      <c r="C150" s="192"/>
      <c r="D150" s="193" t="s">
        <v>115</v>
      </c>
      <c r="E150" s="194" t="s">
        <v>1</v>
      </c>
      <c r="F150" s="195" t="s">
        <v>138</v>
      </c>
      <c r="G150" s="192"/>
      <c r="H150" s="196" t="s">
        <v>1</v>
      </c>
      <c r="I150" s="192"/>
      <c r="J150" s="192"/>
      <c r="K150" s="197"/>
      <c r="AI150" s="120" t="s">
        <v>115</v>
      </c>
      <c r="AJ150" s="120" t="s">
        <v>79</v>
      </c>
      <c r="AK150" s="12" t="s">
        <v>77</v>
      </c>
      <c r="AL150" s="12" t="s">
        <v>26</v>
      </c>
      <c r="AM150" s="12" t="s">
        <v>69</v>
      </c>
      <c r="AN150" s="120" t="s">
        <v>106</v>
      </c>
    </row>
    <row r="151" spans="2:40" s="13" customFormat="1" ht="12">
      <c r="B151" s="198"/>
      <c r="C151" s="199"/>
      <c r="D151" s="193" t="s">
        <v>115</v>
      </c>
      <c r="E151" s="200" t="s">
        <v>1</v>
      </c>
      <c r="F151" s="201" t="s">
        <v>157</v>
      </c>
      <c r="G151" s="199"/>
      <c r="H151" s="202">
        <v>1.45</v>
      </c>
      <c r="I151" s="199"/>
      <c r="J151" s="199"/>
      <c r="K151" s="203"/>
      <c r="AI151" s="121" t="s">
        <v>115</v>
      </c>
      <c r="AJ151" s="121" t="s">
        <v>79</v>
      </c>
      <c r="AK151" s="13" t="s">
        <v>79</v>
      </c>
      <c r="AL151" s="13" t="s">
        <v>26</v>
      </c>
      <c r="AM151" s="13" t="s">
        <v>69</v>
      </c>
      <c r="AN151" s="121" t="s">
        <v>106</v>
      </c>
    </row>
    <row r="152" spans="2:52" s="11" customFormat="1" ht="22.9" customHeight="1">
      <c r="B152" s="181"/>
      <c r="C152" s="182"/>
      <c r="D152" s="183" t="s">
        <v>68</v>
      </c>
      <c r="E152" s="188" t="s">
        <v>152</v>
      </c>
      <c r="F152" s="188" t="s">
        <v>158</v>
      </c>
      <c r="G152" s="182"/>
      <c r="H152" s="185"/>
      <c r="I152" s="182"/>
      <c r="J152" s="189">
        <f>J153+J154+J155+J156</f>
        <v>0</v>
      </c>
      <c r="K152" s="187"/>
      <c r="AG152" s="110" t="s">
        <v>77</v>
      </c>
      <c r="AI152" s="111" t="s">
        <v>68</v>
      </c>
      <c r="AJ152" s="111" t="s">
        <v>77</v>
      </c>
      <c r="AN152" s="110" t="s">
        <v>106</v>
      </c>
      <c r="AZ152" s="112">
        <f>SUM(AZ153:AZ156)</f>
        <v>0</v>
      </c>
    </row>
    <row r="153" spans="1:54" s="1" customFormat="1" ht="16.5" customHeight="1">
      <c r="A153" s="130"/>
      <c r="B153" s="151"/>
      <c r="C153" s="113" t="s">
        <v>159</v>
      </c>
      <c r="D153" s="113" t="s">
        <v>108</v>
      </c>
      <c r="E153" s="114" t="s">
        <v>160</v>
      </c>
      <c r="F153" s="115" t="s">
        <v>161</v>
      </c>
      <c r="G153" s="116" t="s">
        <v>130</v>
      </c>
      <c r="H153" s="146">
        <v>674</v>
      </c>
      <c r="I153" s="117"/>
      <c r="J153" s="117">
        <f aca="true" t="shared" si="0" ref="J153:J156">ROUND(I153*H153,2)</f>
        <v>0</v>
      </c>
      <c r="K153" s="190" t="s">
        <v>112</v>
      </c>
      <c r="L153" s="130"/>
      <c r="M153" s="130"/>
      <c r="N153" s="130"/>
      <c r="O153" s="130"/>
      <c r="P153" s="130"/>
      <c r="Q153" s="130"/>
      <c r="R153" s="130"/>
      <c r="S153" s="130"/>
      <c r="T153" s="130"/>
      <c r="AG153" s="118" t="s">
        <v>113</v>
      </c>
      <c r="AI153" s="118" t="s">
        <v>108</v>
      </c>
      <c r="AJ153" s="118" t="s">
        <v>79</v>
      </c>
      <c r="AN153" s="16" t="s">
        <v>106</v>
      </c>
      <c r="AT153" s="119" t="e">
        <f>IF(#REF!="základní",J153,0)</f>
        <v>#REF!</v>
      </c>
      <c r="AU153" s="119" t="e">
        <f>IF(#REF!="snížená",J153,0)</f>
        <v>#REF!</v>
      </c>
      <c r="AV153" s="119" t="e">
        <f>IF(#REF!="zákl. přenesená",J153,0)</f>
        <v>#REF!</v>
      </c>
      <c r="AW153" s="119" t="e">
        <f>IF(#REF!="sníž. přenesená",J153,0)</f>
        <v>#REF!</v>
      </c>
      <c r="AX153" s="119" t="e">
        <f>IF(#REF!="nulová",J153,0)</f>
        <v>#REF!</v>
      </c>
      <c r="AY153" s="16" t="s">
        <v>77</v>
      </c>
      <c r="AZ153" s="119">
        <f>ROUND(I153*H153,2)</f>
        <v>0</v>
      </c>
      <c r="BA153" s="16" t="s">
        <v>113</v>
      </c>
      <c r="BB153" s="118" t="s">
        <v>162</v>
      </c>
    </row>
    <row r="154" spans="1:54" s="1" customFormat="1" ht="16.5" customHeight="1">
      <c r="A154" s="130"/>
      <c r="B154" s="151"/>
      <c r="C154" s="113" t="s">
        <v>163</v>
      </c>
      <c r="D154" s="113" t="s">
        <v>108</v>
      </c>
      <c r="E154" s="114" t="s">
        <v>164</v>
      </c>
      <c r="F154" s="115" t="s">
        <v>165</v>
      </c>
      <c r="G154" s="116" t="s">
        <v>130</v>
      </c>
      <c r="H154" s="146">
        <v>674</v>
      </c>
      <c r="I154" s="117"/>
      <c r="J154" s="117">
        <f t="shared" si="0"/>
        <v>0</v>
      </c>
      <c r="K154" s="190" t="s">
        <v>112</v>
      </c>
      <c r="L154" s="130"/>
      <c r="M154" s="130"/>
      <c r="N154" s="130"/>
      <c r="O154" s="130"/>
      <c r="P154" s="130"/>
      <c r="Q154" s="130"/>
      <c r="R154" s="130"/>
      <c r="S154" s="130"/>
      <c r="T154" s="130"/>
      <c r="AG154" s="118" t="s">
        <v>113</v>
      </c>
      <c r="AI154" s="118" t="s">
        <v>108</v>
      </c>
      <c r="AJ154" s="118" t="s">
        <v>79</v>
      </c>
      <c r="AN154" s="16" t="s">
        <v>106</v>
      </c>
      <c r="AT154" s="119" t="e">
        <f>IF(#REF!="základní",J154,0)</f>
        <v>#REF!</v>
      </c>
      <c r="AU154" s="119" t="e">
        <f>IF(#REF!="snížená",J154,0)</f>
        <v>#REF!</v>
      </c>
      <c r="AV154" s="119" t="e">
        <f>IF(#REF!="zákl. přenesená",J154,0)</f>
        <v>#REF!</v>
      </c>
      <c r="AW154" s="119" t="e">
        <f>IF(#REF!="sníž. přenesená",J154,0)</f>
        <v>#REF!</v>
      </c>
      <c r="AX154" s="119" t="e">
        <f>IF(#REF!="nulová",J154,0)</f>
        <v>#REF!</v>
      </c>
      <c r="AY154" s="16" t="s">
        <v>77</v>
      </c>
      <c r="AZ154" s="119">
        <f>ROUND(I154*H154,2)</f>
        <v>0</v>
      </c>
      <c r="BA154" s="16" t="s">
        <v>113</v>
      </c>
      <c r="BB154" s="118" t="s">
        <v>166</v>
      </c>
    </row>
    <row r="155" spans="1:54" s="1" customFormat="1" ht="16.5" customHeight="1">
      <c r="A155" s="130"/>
      <c r="B155" s="151"/>
      <c r="C155" s="113" t="s">
        <v>167</v>
      </c>
      <c r="D155" s="113" t="s">
        <v>108</v>
      </c>
      <c r="E155" s="114" t="s">
        <v>168</v>
      </c>
      <c r="F155" s="115" t="s">
        <v>169</v>
      </c>
      <c r="G155" s="116" t="s">
        <v>170</v>
      </c>
      <c r="H155" s="146">
        <v>189</v>
      </c>
      <c r="I155" s="117"/>
      <c r="J155" s="117">
        <f t="shared" si="0"/>
        <v>0</v>
      </c>
      <c r="K155" s="190" t="s">
        <v>112</v>
      </c>
      <c r="L155" s="130"/>
      <c r="M155" s="130"/>
      <c r="N155" s="130"/>
      <c r="O155" s="130"/>
      <c r="P155" s="130"/>
      <c r="Q155" s="130"/>
      <c r="R155" s="130"/>
      <c r="S155" s="130"/>
      <c r="T155" s="130"/>
      <c r="AG155" s="118" t="s">
        <v>113</v>
      </c>
      <c r="AI155" s="118" t="s">
        <v>108</v>
      </c>
      <c r="AJ155" s="118" t="s">
        <v>79</v>
      </c>
      <c r="AN155" s="16" t="s">
        <v>106</v>
      </c>
      <c r="AT155" s="119" t="e">
        <f>IF(#REF!="základní",J155,0)</f>
        <v>#REF!</v>
      </c>
      <c r="AU155" s="119" t="e">
        <f>IF(#REF!="snížená",J155,0)</f>
        <v>#REF!</v>
      </c>
      <c r="AV155" s="119" t="e">
        <f>IF(#REF!="zákl. přenesená",J155,0)</f>
        <v>#REF!</v>
      </c>
      <c r="AW155" s="119" t="e">
        <f>IF(#REF!="sníž. přenesená",J155,0)</f>
        <v>#REF!</v>
      </c>
      <c r="AX155" s="119" t="e">
        <f>IF(#REF!="nulová",J155,0)</f>
        <v>#REF!</v>
      </c>
      <c r="AY155" s="16" t="s">
        <v>77</v>
      </c>
      <c r="AZ155" s="119">
        <f>ROUND(I155*H155,2)</f>
        <v>0</v>
      </c>
      <c r="BA155" s="16" t="s">
        <v>113</v>
      </c>
      <c r="BB155" s="118" t="s">
        <v>171</v>
      </c>
    </row>
    <row r="156" spans="1:54" s="1" customFormat="1" ht="16.5" customHeight="1">
      <c r="A156" s="130"/>
      <c r="B156" s="151"/>
      <c r="C156" s="113" t="s">
        <v>172</v>
      </c>
      <c r="D156" s="113" t="s">
        <v>108</v>
      </c>
      <c r="E156" s="114" t="s">
        <v>173</v>
      </c>
      <c r="F156" s="115" t="s">
        <v>174</v>
      </c>
      <c r="G156" s="116" t="s">
        <v>170</v>
      </c>
      <c r="H156" s="146">
        <v>195.76</v>
      </c>
      <c r="I156" s="117"/>
      <c r="J156" s="117">
        <f t="shared" si="0"/>
        <v>0</v>
      </c>
      <c r="K156" s="190" t="s">
        <v>112</v>
      </c>
      <c r="L156" s="130"/>
      <c r="M156" s="130"/>
      <c r="N156" s="130"/>
      <c r="O156" s="130"/>
      <c r="P156" s="130"/>
      <c r="Q156" s="130"/>
      <c r="R156" s="130"/>
      <c r="S156" s="130"/>
      <c r="T156" s="130"/>
      <c r="AG156" s="118" t="s">
        <v>113</v>
      </c>
      <c r="AI156" s="118" t="s">
        <v>108</v>
      </c>
      <c r="AJ156" s="118" t="s">
        <v>79</v>
      </c>
      <c r="AN156" s="16" t="s">
        <v>106</v>
      </c>
      <c r="AT156" s="119" t="e">
        <f>IF(#REF!="základní",J156,0)</f>
        <v>#REF!</v>
      </c>
      <c r="AU156" s="119" t="e">
        <f>IF(#REF!="snížená",J156,0)</f>
        <v>#REF!</v>
      </c>
      <c r="AV156" s="119" t="e">
        <f>IF(#REF!="zákl. přenesená",J156,0)</f>
        <v>#REF!</v>
      </c>
      <c r="AW156" s="119" t="e">
        <f>IF(#REF!="sníž. přenesená",J156,0)</f>
        <v>#REF!</v>
      </c>
      <c r="AX156" s="119" t="e">
        <f>IF(#REF!="nulová",J156,0)</f>
        <v>#REF!</v>
      </c>
      <c r="AY156" s="16" t="s">
        <v>77</v>
      </c>
      <c r="AZ156" s="119">
        <f>ROUND(I156*H156,2)</f>
        <v>0</v>
      </c>
      <c r="BA156" s="16" t="s">
        <v>113</v>
      </c>
      <c r="BB156" s="118" t="s">
        <v>175</v>
      </c>
    </row>
    <row r="157" spans="2:52" s="11" customFormat="1" ht="22.9" customHeight="1">
      <c r="B157" s="181"/>
      <c r="C157" s="182"/>
      <c r="D157" s="183" t="s">
        <v>68</v>
      </c>
      <c r="E157" s="188" t="s">
        <v>133</v>
      </c>
      <c r="F157" s="188" t="s">
        <v>176</v>
      </c>
      <c r="G157" s="182"/>
      <c r="H157" s="185"/>
      <c r="I157" s="182"/>
      <c r="J157" s="189">
        <f>J158+J164+J170+J173+J176+J179+J182+J183+J186</f>
        <v>0</v>
      </c>
      <c r="K157" s="187"/>
      <c r="AG157" s="110" t="s">
        <v>77</v>
      </c>
      <c r="AI157" s="111" t="s">
        <v>68</v>
      </c>
      <c r="AJ157" s="111" t="s">
        <v>77</v>
      </c>
      <c r="AN157" s="110" t="s">
        <v>106</v>
      </c>
      <c r="AZ157" s="112">
        <f>SUM(AZ158:AZ188)</f>
        <v>0</v>
      </c>
    </row>
    <row r="158" spans="1:54" s="1" customFormat="1" ht="16.5" customHeight="1">
      <c r="A158" s="130"/>
      <c r="B158" s="151"/>
      <c r="C158" s="113" t="s">
        <v>179</v>
      </c>
      <c r="D158" s="113" t="s">
        <v>108</v>
      </c>
      <c r="E158" s="114" t="s">
        <v>180</v>
      </c>
      <c r="F158" s="115" t="s">
        <v>181</v>
      </c>
      <c r="G158" s="116" t="s">
        <v>130</v>
      </c>
      <c r="H158" s="146">
        <v>674</v>
      </c>
      <c r="I158" s="117"/>
      <c r="J158" s="117">
        <f>ROUND(I158*H158,2)</f>
        <v>0</v>
      </c>
      <c r="K158" s="190" t="s">
        <v>112</v>
      </c>
      <c r="L158" s="130"/>
      <c r="M158" s="130"/>
      <c r="N158" s="130"/>
      <c r="O158" s="130"/>
      <c r="P158" s="130"/>
      <c r="Q158" s="130"/>
      <c r="R158" s="130"/>
      <c r="S158" s="130"/>
      <c r="T158" s="130"/>
      <c r="AG158" s="118" t="s">
        <v>113</v>
      </c>
      <c r="AI158" s="118" t="s">
        <v>108</v>
      </c>
      <c r="AJ158" s="118" t="s">
        <v>79</v>
      </c>
      <c r="AN158" s="16" t="s">
        <v>106</v>
      </c>
      <c r="AT158" s="119" t="e">
        <f>IF(#REF!="základní",J158,0)</f>
        <v>#REF!</v>
      </c>
      <c r="AU158" s="119" t="e">
        <f>IF(#REF!="snížená",J158,0)</f>
        <v>#REF!</v>
      </c>
      <c r="AV158" s="119" t="e">
        <f>IF(#REF!="zákl. přenesená",J158,0)</f>
        <v>#REF!</v>
      </c>
      <c r="AW158" s="119" t="e">
        <f>IF(#REF!="sníž. přenesená",J158,0)</f>
        <v>#REF!</v>
      </c>
      <c r="AX158" s="119" t="e">
        <f>IF(#REF!="nulová",J158,0)</f>
        <v>#REF!</v>
      </c>
      <c r="AY158" s="16" t="s">
        <v>77</v>
      </c>
      <c r="AZ158" s="119">
        <f>ROUND(I158*H158,2)</f>
        <v>0</v>
      </c>
      <c r="BA158" s="16" t="s">
        <v>113</v>
      </c>
      <c r="BB158" s="118" t="s">
        <v>182</v>
      </c>
    </row>
    <row r="159" spans="2:40" s="12" customFormat="1" ht="12">
      <c r="B159" s="191"/>
      <c r="C159" s="192"/>
      <c r="D159" s="193" t="s">
        <v>115</v>
      </c>
      <c r="E159" s="194" t="s">
        <v>1</v>
      </c>
      <c r="F159" s="195" t="s">
        <v>183</v>
      </c>
      <c r="G159" s="192"/>
      <c r="H159" s="196" t="s">
        <v>1</v>
      </c>
      <c r="I159" s="192"/>
      <c r="J159" s="192"/>
      <c r="K159" s="197"/>
      <c r="AI159" s="120" t="s">
        <v>115</v>
      </c>
      <c r="AJ159" s="120" t="s">
        <v>79</v>
      </c>
      <c r="AK159" s="12" t="s">
        <v>77</v>
      </c>
      <c r="AL159" s="12" t="s">
        <v>26</v>
      </c>
      <c r="AM159" s="12" t="s">
        <v>69</v>
      </c>
      <c r="AN159" s="120" t="s">
        <v>106</v>
      </c>
    </row>
    <row r="160" spans="2:40" s="13" customFormat="1" ht="12">
      <c r="B160" s="198"/>
      <c r="C160" s="199"/>
      <c r="D160" s="193" t="s">
        <v>115</v>
      </c>
      <c r="E160" s="200" t="s">
        <v>1</v>
      </c>
      <c r="F160" s="201">
        <v>559</v>
      </c>
      <c r="G160" s="199"/>
      <c r="H160" s="202">
        <v>559</v>
      </c>
      <c r="I160" s="199"/>
      <c r="J160" s="199"/>
      <c r="K160" s="203"/>
      <c r="AI160" s="121" t="s">
        <v>115</v>
      </c>
      <c r="AJ160" s="121" t="s">
        <v>79</v>
      </c>
      <c r="AK160" s="13" t="s">
        <v>79</v>
      </c>
      <c r="AL160" s="13" t="s">
        <v>26</v>
      </c>
      <c r="AM160" s="13" t="s">
        <v>69</v>
      </c>
      <c r="AN160" s="121" t="s">
        <v>106</v>
      </c>
    </row>
    <row r="161" spans="2:40" s="12" customFormat="1" ht="12">
      <c r="B161" s="191"/>
      <c r="C161" s="192"/>
      <c r="D161" s="193" t="s">
        <v>115</v>
      </c>
      <c r="E161" s="194" t="s">
        <v>1</v>
      </c>
      <c r="F161" s="195" t="s">
        <v>347</v>
      </c>
      <c r="G161" s="192"/>
      <c r="H161" s="196" t="s">
        <v>1</v>
      </c>
      <c r="I161" s="192"/>
      <c r="J161" s="192"/>
      <c r="K161" s="197"/>
      <c r="AI161" s="120" t="s">
        <v>115</v>
      </c>
      <c r="AJ161" s="120" t="s">
        <v>79</v>
      </c>
      <c r="AK161" s="12" t="s">
        <v>77</v>
      </c>
      <c r="AL161" s="12" t="s">
        <v>26</v>
      </c>
      <c r="AM161" s="12" t="s">
        <v>69</v>
      </c>
      <c r="AN161" s="120" t="s">
        <v>106</v>
      </c>
    </row>
    <row r="162" spans="2:40" s="13" customFormat="1" ht="12">
      <c r="B162" s="198"/>
      <c r="C162" s="199"/>
      <c r="D162" s="193" t="s">
        <v>115</v>
      </c>
      <c r="E162" s="200" t="s">
        <v>1</v>
      </c>
      <c r="F162" s="201">
        <v>115</v>
      </c>
      <c r="G162" s="199"/>
      <c r="H162" s="202">
        <v>115</v>
      </c>
      <c r="I162" s="199"/>
      <c r="J162" s="199"/>
      <c r="K162" s="203"/>
      <c r="AI162" s="121" t="s">
        <v>115</v>
      </c>
      <c r="AJ162" s="121" t="s">
        <v>79</v>
      </c>
      <c r="AK162" s="13" t="s">
        <v>79</v>
      </c>
      <c r="AL162" s="13" t="s">
        <v>26</v>
      </c>
      <c r="AM162" s="13" t="s">
        <v>69</v>
      </c>
      <c r="AN162" s="121" t="s">
        <v>106</v>
      </c>
    </row>
    <row r="163" spans="2:40" s="14" customFormat="1" ht="12">
      <c r="B163" s="205"/>
      <c r="C163" s="206"/>
      <c r="D163" s="193" t="s">
        <v>115</v>
      </c>
      <c r="E163" s="207" t="s">
        <v>1</v>
      </c>
      <c r="F163" s="208" t="s">
        <v>147</v>
      </c>
      <c r="G163" s="206"/>
      <c r="H163" s="209">
        <v>674</v>
      </c>
      <c r="I163" s="206"/>
      <c r="J163" s="206"/>
      <c r="K163" s="210"/>
      <c r="AI163" s="127" t="s">
        <v>115</v>
      </c>
      <c r="AJ163" s="127" t="s">
        <v>79</v>
      </c>
      <c r="AK163" s="14" t="s">
        <v>113</v>
      </c>
      <c r="AL163" s="14" t="s">
        <v>26</v>
      </c>
      <c r="AM163" s="14" t="s">
        <v>77</v>
      </c>
      <c r="AN163" s="127" t="s">
        <v>106</v>
      </c>
    </row>
    <row r="164" spans="1:54" s="1" customFormat="1" ht="16.5" customHeight="1">
      <c r="A164" s="130"/>
      <c r="B164" s="151"/>
      <c r="C164" s="113" t="s">
        <v>184</v>
      </c>
      <c r="D164" s="113" t="s">
        <v>108</v>
      </c>
      <c r="E164" s="114" t="s">
        <v>185</v>
      </c>
      <c r="F164" s="115" t="s">
        <v>186</v>
      </c>
      <c r="G164" s="116" t="s">
        <v>130</v>
      </c>
      <c r="H164" s="146">
        <v>674</v>
      </c>
      <c r="I164" s="117"/>
      <c r="J164" s="117">
        <f>ROUND(I164*H164,2)</f>
        <v>0</v>
      </c>
      <c r="K164" s="190" t="s">
        <v>112</v>
      </c>
      <c r="L164" s="130"/>
      <c r="M164" s="130"/>
      <c r="N164" s="130"/>
      <c r="O164" s="130"/>
      <c r="P164" s="130"/>
      <c r="Q164" s="130"/>
      <c r="R164" s="130"/>
      <c r="S164" s="130"/>
      <c r="T164" s="130"/>
      <c r="AG164" s="118" t="s">
        <v>113</v>
      </c>
      <c r="AI164" s="118" t="s">
        <v>108</v>
      </c>
      <c r="AJ164" s="118" t="s">
        <v>79</v>
      </c>
      <c r="AN164" s="16" t="s">
        <v>106</v>
      </c>
      <c r="AT164" s="119" t="e">
        <f>IF(#REF!="základní",J164,0)</f>
        <v>#REF!</v>
      </c>
      <c r="AU164" s="119" t="e">
        <f>IF(#REF!="snížená",J164,0)</f>
        <v>#REF!</v>
      </c>
      <c r="AV164" s="119" t="e">
        <f>IF(#REF!="zákl. přenesená",J164,0)</f>
        <v>#REF!</v>
      </c>
      <c r="AW164" s="119" t="e">
        <f>IF(#REF!="sníž. přenesená",J164,0)</f>
        <v>#REF!</v>
      </c>
      <c r="AX164" s="119" t="e">
        <f>IF(#REF!="nulová",J164,0)</f>
        <v>#REF!</v>
      </c>
      <c r="AY164" s="16" t="s">
        <v>77</v>
      </c>
      <c r="AZ164" s="119">
        <f>ROUND(I164*H164,2)</f>
        <v>0</v>
      </c>
      <c r="BA164" s="16" t="s">
        <v>113</v>
      </c>
      <c r="BB164" s="118" t="s">
        <v>187</v>
      </c>
    </row>
    <row r="165" spans="2:40" s="12" customFormat="1" ht="12">
      <c r="B165" s="191"/>
      <c r="C165" s="192"/>
      <c r="D165" s="193" t="s">
        <v>115</v>
      </c>
      <c r="E165" s="194" t="s">
        <v>1</v>
      </c>
      <c r="F165" s="195" t="s">
        <v>183</v>
      </c>
      <c r="G165" s="192"/>
      <c r="H165" s="196" t="s">
        <v>1</v>
      </c>
      <c r="I165" s="192"/>
      <c r="J165" s="192"/>
      <c r="K165" s="197"/>
      <c r="AI165" s="120" t="s">
        <v>115</v>
      </c>
      <c r="AJ165" s="120" t="s">
        <v>79</v>
      </c>
      <c r="AK165" s="12" t="s">
        <v>77</v>
      </c>
      <c r="AL165" s="12" t="s">
        <v>26</v>
      </c>
      <c r="AM165" s="12" t="s">
        <v>69</v>
      </c>
      <c r="AN165" s="120" t="s">
        <v>106</v>
      </c>
    </row>
    <row r="166" spans="2:40" s="13" customFormat="1" ht="12">
      <c r="B166" s="198"/>
      <c r="C166" s="199"/>
      <c r="D166" s="193" t="s">
        <v>115</v>
      </c>
      <c r="E166" s="200" t="s">
        <v>1</v>
      </c>
      <c r="F166" s="201">
        <v>559</v>
      </c>
      <c r="G166" s="199"/>
      <c r="H166" s="202">
        <v>559</v>
      </c>
      <c r="I166" s="199"/>
      <c r="J166" s="199"/>
      <c r="K166" s="203"/>
      <c r="AI166" s="121" t="s">
        <v>115</v>
      </c>
      <c r="AJ166" s="121" t="s">
        <v>79</v>
      </c>
      <c r="AK166" s="13" t="s">
        <v>79</v>
      </c>
      <c r="AL166" s="13" t="s">
        <v>26</v>
      </c>
      <c r="AM166" s="13" t="s">
        <v>69</v>
      </c>
      <c r="AN166" s="121" t="s">
        <v>106</v>
      </c>
    </row>
    <row r="167" spans="2:40" s="12" customFormat="1" ht="12">
      <c r="B167" s="191"/>
      <c r="C167" s="192"/>
      <c r="D167" s="193" t="s">
        <v>115</v>
      </c>
      <c r="E167" s="194" t="s">
        <v>1</v>
      </c>
      <c r="F167" s="195" t="s">
        <v>348</v>
      </c>
      <c r="G167" s="192"/>
      <c r="H167" s="196" t="s">
        <v>1</v>
      </c>
      <c r="I167" s="192"/>
      <c r="J167" s="192"/>
      <c r="K167" s="197"/>
      <c r="AI167" s="120" t="s">
        <v>115</v>
      </c>
      <c r="AJ167" s="120" t="s">
        <v>79</v>
      </c>
      <c r="AK167" s="12" t="s">
        <v>77</v>
      </c>
      <c r="AL167" s="12" t="s">
        <v>26</v>
      </c>
      <c r="AM167" s="12" t="s">
        <v>69</v>
      </c>
      <c r="AN167" s="120" t="s">
        <v>106</v>
      </c>
    </row>
    <row r="168" spans="2:40" s="13" customFormat="1" ht="12">
      <c r="B168" s="198"/>
      <c r="C168" s="199"/>
      <c r="D168" s="193" t="s">
        <v>115</v>
      </c>
      <c r="E168" s="200" t="s">
        <v>1</v>
      </c>
      <c r="F168" s="201">
        <v>115</v>
      </c>
      <c r="G168" s="199"/>
      <c r="H168" s="202">
        <v>115</v>
      </c>
      <c r="I168" s="199"/>
      <c r="J168" s="199"/>
      <c r="K168" s="203"/>
      <c r="AI168" s="121" t="s">
        <v>115</v>
      </c>
      <c r="AJ168" s="121" t="s">
        <v>79</v>
      </c>
      <c r="AK168" s="13" t="s">
        <v>79</v>
      </c>
      <c r="AL168" s="13" t="s">
        <v>26</v>
      </c>
      <c r="AM168" s="13" t="s">
        <v>69</v>
      </c>
      <c r="AN168" s="121" t="s">
        <v>106</v>
      </c>
    </row>
    <row r="169" spans="2:40" s="14" customFormat="1" ht="12">
      <c r="B169" s="205"/>
      <c r="C169" s="206"/>
      <c r="D169" s="193" t="s">
        <v>115</v>
      </c>
      <c r="E169" s="207" t="s">
        <v>1</v>
      </c>
      <c r="F169" s="208" t="s">
        <v>147</v>
      </c>
      <c r="G169" s="206"/>
      <c r="H169" s="209">
        <v>674</v>
      </c>
      <c r="I169" s="206"/>
      <c r="J169" s="206"/>
      <c r="K169" s="210"/>
      <c r="AI169" s="127" t="s">
        <v>115</v>
      </c>
      <c r="AJ169" s="127" t="s">
        <v>79</v>
      </c>
      <c r="AK169" s="14" t="s">
        <v>113</v>
      </c>
      <c r="AL169" s="14" t="s">
        <v>26</v>
      </c>
      <c r="AM169" s="14" t="s">
        <v>77</v>
      </c>
      <c r="AN169" s="127" t="s">
        <v>106</v>
      </c>
    </row>
    <row r="170" spans="1:54" s="1" customFormat="1" ht="16.5" customHeight="1">
      <c r="A170" s="130"/>
      <c r="B170" s="151"/>
      <c r="C170" s="113" t="s">
        <v>188</v>
      </c>
      <c r="D170" s="113" t="s">
        <v>108</v>
      </c>
      <c r="E170" s="114" t="s">
        <v>189</v>
      </c>
      <c r="F170" s="115" t="s">
        <v>190</v>
      </c>
      <c r="G170" s="116" t="s">
        <v>130</v>
      </c>
      <c r="H170" s="146">
        <v>559</v>
      </c>
      <c r="I170" s="117"/>
      <c r="J170" s="117">
        <f>ROUND(I170*H170,2)</f>
        <v>0</v>
      </c>
      <c r="K170" s="190" t="s">
        <v>112</v>
      </c>
      <c r="L170" s="130"/>
      <c r="M170" s="130"/>
      <c r="N170" s="130"/>
      <c r="O170" s="130"/>
      <c r="P170" s="130"/>
      <c r="Q170" s="130"/>
      <c r="R170" s="130"/>
      <c r="S170" s="130"/>
      <c r="T170" s="130"/>
      <c r="AG170" s="118" t="s">
        <v>113</v>
      </c>
      <c r="AI170" s="118" t="s">
        <v>108</v>
      </c>
      <c r="AJ170" s="118" t="s">
        <v>79</v>
      </c>
      <c r="AN170" s="16" t="s">
        <v>106</v>
      </c>
      <c r="AT170" s="119" t="e">
        <f>IF(#REF!="základní",J170,0)</f>
        <v>#REF!</v>
      </c>
      <c r="AU170" s="119" t="e">
        <f>IF(#REF!="snížená",J170,0)</f>
        <v>#REF!</v>
      </c>
      <c r="AV170" s="119" t="e">
        <f>IF(#REF!="zákl. přenesená",J170,0)</f>
        <v>#REF!</v>
      </c>
      <c r="AW170" s="119" t="e">
        <f>IF(#REF!="sníž. přenesená",J170,0)</f>
        <v>#REF!</v>
      </c>
      <c r="AX170" s="119" t="e">
        <f>IF(#REF!="nulová",J170,0)</f>
        <v>#REF!</v>
      </c>
      <c r="AY170" s="16" t="s">
        <v>77</v>
      </c>
      <c r="AZ170" s="119">
        <f>ROUND(I170*H170,2)</f>
        <v>0</v>
      </c>
      <c r="BA170" s="16" t="s">
        <v>113</v>
      </c>
      <c r="BB170" s="118" t="s">
        <v>191</v>
      </c>
    </row>
    <row r="171" spans="2:40" s="12" customFormat="1" ht="12">
      <c r="B171" s="191"/>
      <c r="C171" s="192"/>
      <c r="D171" s="193" t="s">
        <v>115</v>
      </c>
      <c r="E171" s="194" t="s">
        <v>1</v>
      </c>
      <c r="F171" s="195" t="s">
        <v>183</v>
      </c>
      <c r="G171" s="192"/>
      <c r="H171" s="196" t="s">
        <v>1</v>
      </c>
      <c r="I171" s="192"/>
      <c r="J171" s="192"/>
      <c r="K171" s="197"/>
      <c r="AI171" s="120" t="s">
        <v>115</v>
      </c>
      <c r="AJ171" s="120" t="s">
        <v>79</v>
      </c>
      <c r="AK171" s="12" t="s">
        <v>77</v>
      </c>
      <c r="AL171" s="12" t="s">
        <v>26</v>
      </c>
      <c r="AM171" s="12" t="s">
        <v>69</v>
      </c>
      <c r="AN171" s="120" t="s">
        <v>106</v>
      </c>
    </row>
    <row r="172" spans="2:40" s="13" customFormat="1" ht="12">
      <c r="B172" s="198"/>
      <c r="C172" s="199"/>
      <c r="D172" s="193" t="s">
        <v>115</v>
      </c>
      <c r="E172" s="200" t="s">
        <v>1</v>
      </c>
      <c r="F172" s="201">
        <v>559</v>
      </c>
      <c r="G172" s="199"/>
      <c r="H172" s="202">
        <v>559</v>
      </c>
      <c r="I172" s="199"/>
      <c r="J172" s="199"/>
      <c r="K172" s="203"/>
      <c r="AI172" s="121" t="s">
        <v>115</v>
      </c>
      <c r="AJ172" s="121" t="s">
        <v>79</v>
      </c>
      <c r="AK172" s="13" t="s">
        <v>79</v>
      </c>
      <c r="AL172" s="13" t="s">
        <v>26</v>
      </c>
      <c r="AM172" s="13" t="s">
        <v>77</v>
      </c>
      <c r="AN172" s="121" t="s">
        <v>106</v>
      </c>
    </row>
    <row r="173" spans="1:54" s="1" customFormat="1" ht="16.5" customHeight="1">
      <c r="A173" s="130"/>
      <c r="B173" s="151"/>
      <c r="C173" s="113" t="s">
        <v>192</v>
      </c>
      <c r="D173" s="113" t="s">
        <v>108</v>
      </c>
      <c r="E173" s="114" t="s">
        <v>193</v>
      </c>
      <c r="F173" s="115" t="s">
        <v>194</v>
      </c>
      <c r="G173" s="116" t="s">
        <v>130</v>
      </c>
      <c r="H173" s="146">
        <v>559</v>
      </c>
      <c r="I173" s="117"/>
      <c r="J173" s="117">
        <f>ROUND(I173*H173,2)</f>
        <v>0</v>
      </c>
      <c r="K173" s="190" t="s">
        <v>112</v>
      </c>
      <c r="L173" s="130"/>
      <c r="M173" s="130"/>
      <c r="N173" s="130"/>
      <c r="O173" s="130"/>
      <c r="P173" s="130"/>
      <c r="Q173" s="130"/>
      <c r="R173" s="130"/>
      <c r="S173" s="130"/>
      <c r="T173" s="130"/>
      <c r="AG173" s="118" t="s">
        <v>113</v>
      </c>
      <c r="AI173" s="118" t="s">
        <v>108</v>
      </c>
      <c r="AJ173" s="118" t="s">
        <v>79</v>
      </c>
      <c r="AN173" s="16" t="s">
        <v>106</v>
      </c>
      <c r="AT173" s="119" t="e">
        <f>IF(#REF!="základní",J173,0)</f>
        <v>#REF!</v>
      </c>
      <c r="AU173" s="119" t="e">
        <f>IF(#REF!="snížená",J173,0)</f>
        <v>#REF!</v>
      </c>
      <c r="AV173" s="119" t="e">
        <f>IF(#REF!="zákl. přenesená",J173,0)</f>
        <v>#REF!</v>
      </c>
      <c r="AW173" s="119" t="e">
        <f>IF(#REF!="sníž. přenesená",J173,0)</f>
        <v>#REF!</v>
      </c>
      <c r="AX173" s="119" t="e">
        <f>IF(#REF!="nulová",J173,0)</f>
        <v>#REF!</v>
      </c>
      <c r="AY173" s="16" t="s">
        <v>77</v>
      </c>
      <c r="AZ173" s="119">
        <f>ROUND(I173*H173,2)</f>
        <v>0</v>
      </c>
      <c r="BA173" s="16" t="s">
        <v>113</v>
      </c>
      <c r="BB173" s="118" t="s">
        <v>195</v>
      </c>
    </row>
    <row r="174" spans="2:40" s="12" customFormat="1" ht="12">
      <c r="B174" s="191"/>
      <c r="C174" s="192"/>
      <c r="D174" s="193" t="s">
        <v>115</v>
      </c>
      <c r="E174" s="194" t="s">
        <v>1</v>
      </c>
      <c r="F174" s="195" t="s">
        <v>183</v>
      </c>
      <c r="G174" s="192"/>
      <c r="H174" s="196" t="s">
        <v>1</v>
      </c>
      <c r="I174" s="192"/>
      <c r="J174" s="192"/>
      <c r="K174" s="197"/>
      <c r="AI174" s="120" t="s">
        <v>115</v>
      </c>
      <c r="AJ174" s="120" t="s">
        <v>79</v>
      </c>
      <c r="AK174" s="12" t="s">
        <v>77</v>
      </c>
      <c r="AL174" s="12" t="s">
        <v>26</v>
      </c>
      <c r="AM174" s="12" t="s">
        <v>69</v>
      </c>
      <c r="AN174" s="120" t="s">
        <v>106</v>
      </c>
    </row>
    <row r="175" spans="2:40" s="13" customFormat="1" ht="12">
      <c r="B175" s="198"/>
      <c r="C175" s="199"/>
      <c r="D175" s="193" t="s">
        <v>115</v>
      </c>
      <c r="E175" s="200" t="s">
        <v>1</v>
      </c>
      <c r="F175" s="201">
        <v>559</v>
      </c>
      <c r="G175" s="199"/>
      <c r="H175" s="202">
        <v>559</v>
      </c>
      <c r="I175" s="199"/>
      <c r="J175" s="199"/>
      <c r="K175" s="203"/>
      <c r="AI175" s="121" t="s">
        <v>115</v>
      </c>
      <c r="AJ175" s="121" t="s">
        <v>79</v>
      </c>
      <c r="AK175" s="13" t="s">
        <v>79</v>
      </c>
      <c r="AL175" s="13" t="s">
        <v>26</v>
      </c>
      <c r="AM175" s="13" t="s">
        <v>69</v>
      </c>
      <c r="AN175" s="121" t="s">
        <v>106</v>
      </c>
    </row>
    <row r="176" spans="1:54" s="1" customFormat="1" ht="16.5" customHeight="1">
      <c r="A176" s="130"/>
      <c r="B176" s="151"/>
      <c r="C176" s="113" t="s">
        <v>196</v>
      </c>
      <c r="D176" s="113" t="s">
        <v>108</v>
      </c>
      <c r="E176" s="114" t="s">
        <v>197</v>
      </c>
      <c r="F176" s="115" t="s">
        <v>198</v>
      </c>
      <c r="G176" s="116" t="s">
        <v>130</v>
      </c>
      <c r="H176" s="146">
        <v>115</v>
      </c>
      <c r="I176" s="117"/>
      <c r="J176" s="117">
        <f>ROUND(I176*H176,2)</f>
        <v>0</v>
      </c>
      <c r="K176" s="190" t="s">
        <v>112</v>
      </c>
      <c r="L176" s="130"/>
      <c r="M176" s="130"/>
      <c r="N176" s="130"/>
      <c r="O176" s="130"/>
      <c r="P176" s="130"/>
      <c r="Q176" s="130"/>
      <c r="R176" s="130"/>
      <c r="S176" s="130"/>
      <c r="T176" s="130"/>
      <c r="AG176" s="118" t="s">
        <v>113</v>
      </c>
      <c r="AI176" s="118" t="s">
        <v>108</v>
      </c>
      <c r="AJ176" s="118" t="s">
        <v>79</v>
      </c>
      <c r="AN176" s="16" t="s">
        <v>106</v>
      </c>
      <c r="AT176" s="119" t="e">
        <f>IF(#REF!="základní",J176,0)</f>
        <v>#REF!</v>
      </c>
      <c r="AU176" s="119" t="e">
        <f>IF(#REF!="snížená",J176,0)</f>
        <v>#REF!</v>
      </c>
      <c r="AV176" s="119" t="e">
        <f>IF(#REF!="zákl. přenesená",J176,0)</f>
        <v>#REF!</v>
      </c>
      <c r="AW176" s="119" t="e">
        <f>IF(#REF!="sníž. přenesená",J176,0)</f>
        <v>#REF!</v>
      </c>
      <c r="AX176" s="119" t="e">
        <f>IF(#REF!="nulová",J176,0)</f>
        <v>#REF!</v>
      </c>
      <c r="AY176" s="16" t="s">
        <v>77</v>
      </c>
      <c r="AZ176" s="119">
        <f>ROUND(I176*H176,2)</f>
        <v>0</v>
      </c>
      <c r="BA176" s="16" t="s">
        <v>113</v>
      </c>
      <c r="BB176" s="118" t="s">
        <v>199</v>
      </c>
    </row>
    <row r="177" spans="2:40" s="12" customFormat="1" ht="12">
      <c r="B177" s="191"/>
      <c r="C177" s="192"/>
      <c r="D177" s="193" t="s">
        <v>115</v>
      </c>
      <c r="E177" s="194" t="s">
        <v>1</v>
      </c>
      <c r="F177" s="195" t="s">
        <v>347</v>
      </c>
      <c r="G177" s="192"/>
      <c r="H177" s="196" t="s">
        <v>1</v>
      </c>
      <c r="I177" s="192"/>
      <c r="J177" s="192"/>
      <c r="K177" s="197"/>
      <c r="AI177" s="120" t="s">
        <v>115</v>
      </c>
      <c r="AJ177" s="120" t="s">
        <v>79</v>
      </c>
      <c r="AK177" s="12" t="s">
        <v>77</v>
      </c>
      <c r="AL177" s="12" t="s">
        <v>26</v>
      </c>
      <c r="AM177" s="12" t="s">
        <v>69</v>
      </c>
      <c r="AN177" s="120" t="s">
        <v>106</v>
      </c>
    </row>
    <row r="178" spans="2:40" s="13" customFormat="1" ht="12">
      <c r="B178" s="198"/>
      <c r="C178" s="199"/>
      <c r="D178" s="193" t="s">
        <v>115</v>
      </c>
      <c r="E178" s="200" t="s">
        <v>1</v>
      </c>
      <c r="F178" s="201">
        <v>115</v>
      </c>
      <c r="G178" s="199"/>
      <c r="H178" s="202">
        <v>115</v>
      </c>
      <c r="I178" s="199"/>
      <c r="J178" s="199"/>
      <c r="K178" s="203"/>
      <c r="AI178" s="121" t="s">
        <v>115</v>
      </c>
      <c r="AJ178" s="121" t="s">
        <v>79</v>
      </c>
      <c r="AK178" s="13" t="s">
        <v>79</v>
      </c>
      <c r="AL178" s="13" t="s">
        <v>26</v>
      </c>
      <c r="AM178" s="13" t="s">
        <v>77</v>
      </c>
      <c r="AN178" s="121" t="s">
        <v>106</v>
      </c>
    </row>
    <row r="179" spans="1:54" s="1" customFormat="1" ht="16.5" customHeight="1">
      <c r="A179" s="130"/>
      <c r="B179" s="151"/>
      <c r="C179" s="122" t="s">
        <v>200</v>
      </c>
      <c r="D179" s="122" t="s">
        <v>141</v>
      </c>
      <c r="E179" s="123" t="s">
        <v>201</v>
      </c>
      <c r="F179" s="124" t="s">
        <v>202</v>
      </c>
      <c r="G179" s="125" t="s">
        <v>130</v>
      </c>
      <c r="H179" s="147">
        <v>117.3</v>
      </c>
      <c r="I179" s="126"/>
      <c r="J179" s="126">
        <f>ROUND(I179*H179,2)</f>
        <v>0</v>
      </c>
      <c r="K179" s="204" t="s">
        <v>112</v>
      </c>
      <c r="L179" s="130"/>
      <c r="M179" s="130"/>
      <c r="N179" s="130"/>
      <c r="O179" s="130"/>
      <c r="P179" s="130"/>
      <c r="Q179" s="130"/>
      <c r="R179" s="130"/>
      <c r="S179" s="130"/>
      <c r="T179" s="130"/>
      <c r="AG179" s="118" t="s">
        <v>140</v>
      </c>
      <c r="AI179" s="118" t="s">
        <v>141</v>
      </c>
      <c r="AJ179" s="118" t="s">
        <v>79</v>
      </c>
      <c r="AN179" s="16" t="s">
        <v>106</v>
      </c>
      <c r="AT179" s="119" t="e">
        <f>IF(#REF!="základní",J179,0)</f>
        <v>#REF!</v>
      </c>
      <c r="AU179" s="119" t="e">
        <f>IF(#REF!="snížená",J179,0)</f>
        <v>#REF!</v>
      </c>
      <c r="AV179" s="119" t="e">
        <f>IF(#REF!="zákl. přenesená",J179,0)</f>
        <v>#REF!</v>
      </c>
      <c r="AW179" s="119" t="e">
        <f>IF(#REF!="sníž. přenesená",J179,0)</f>
        <v>#REF!</v>
      </c>
      <c r="AX179" s="119" t="e">
        <f>IF(#REF!="nulová",J179,0)</f>
        <v>#REF!</v>
      </c>
      <c r="AY179" s="16" t="s">
        <v>77</v>
      </c>
      <c r="AZ179" s="119">
        <f>ROUND(I179*H179,2)</f>
        <v>0</v>
      </c>
      <c r="BA179" s="16" t="s">
        <v>113</v>
      </c>
      <c r="BB179" s="118" t="s">
        <v>203</v>
      </c>
    </row>
    <row r="180" spans="2:40" s="13" customFormat="1" ht="12">
      <c r="B180" s="198"/>
      <c r="C180" s="199"/>
      <c r="D180" s="193" t="s">
        <v>115</v>
      </c>
      <c r="E180" s="200" t="s">
        <v>1</v>
      </c>
      <c r="F180" s="201" t="s">
        <v>349</v>
      </c>
      <c r="G180" s="199"/>
      <c r="H180" s="202">
        <v>179</v>
      </c>
      <c r="I180" s="199"/>
      <c r="J180" s="199"/>
      <c r="K180" s="203"/>
      <c r="AI180" s="121" t="s">
        <v>115</v>
      </c>
      <c r="AJ180" s="121" t="s">
        <v>79</v>
      </c>
      <c r="AK180" s="13" t="s">
        <v>79</v>
      </c>
      <c r="AL180" s="13" t="s">
        <v>26</v>
      </c>
      <c r="AM180" s="13" t="s">
        <v>77</v>
      </c>
      <c r="AN180" s="121" t="s">
        <v>106</v>
      </c>
    </row>
    <row r="181" spans="2:40" s="12" customFormat="1" ht="12">
      <c r="B181" s="191"/>
      <c r="C181" s="192"/>
      <c r="D181" s="193" t="s">
        <v>115</v>
      </c>
      <c r="E181" s="194" t="s">
        <v>1</v>
      </c>
      <c r="F181" s="195" t="s">
        <v>204</v>
      </c>
      <c r="G181" s="192"/>
      <c r="H181" s="196" t="s">
        <v>1</v>
      </c>
      <c r="I181" s="192"/>
      <c r="J181" s="192"/>
      <c r="K181" s="197"/>
      <c r="AI181" s="120" t="s">
        <v>115</v>
      </c>
      <c r="AJ181" s="120" t="s">
        <v>79</v>
      </c>
      <c r="AK181" s="12" t="s">
        <v>77</v>
      </c>
      <c r="AL181" s="12" t="s">
        <v>26</v>
      </c>
      <c r="AM181" s="12" t="s">
        <v>69</v>
      </c>
      <c r="AN181" s="120" t="s">
        <v>106</v>
      </c>
    </row>
    <row r="182" spans="1:54" s="1" customFormat="1" ht="16.5" customHeight="1">
      <c r="A182" s="130"/>
      <c r="B182" s="151"/>
      <c r="C182" s="113" t="s">
        <v>205</v>
      </c>
      <c r="D182" s="113" t="s">
        <v>108</v>
      </c>
      <c r="E182" s="114" t="s">
        <v>206</v>
      </c>
      <c r="F182" s="115" t="s">
        <v>207</v>
      </c>
      <c r="G182" s="116" t="s">
        <v>130</v>
      </c>
      <c r="H182" s="146">
        <v>76</v>
      </c>
      <c r="I182" s="117"/>
      <c r="J182" s="117">
        <f>ROUND(I182*H182,2)</f>
        <v>0</v>
      </c>
      <c r="K182" s="190" t="s">
        <v>112</v>
      </c>
      <c r="L182" s="130"/>
      <c r="M182" s="130"/>
      <c r="N182" s="130"/>
      <c r="O182" s="130"/>
      <c r="P182" s="130"/>
      <c r="Q182" s="130"/>
      <c r="R182" s="130"/>
      <c r="S182" s="130"/>
      <c r="T182" s="130"/>
      <c r="AG182" s="118" t="s">
        <v>113</v>
      </c>
      <c r="AI182" s="118" t="s">
        <v>108</v>
      </c>
      <c r="AJ182" s="118" t="s">
        <v>79</v>
      </c>
      <c r="AN182" s="16" t="s">
        <v>106</v>
      </c>
      <c r="AT182" s="119" t="e">
        <f>IF(#REF!="základní",J182,0)</f>
        <v>#REF!</v>
      </c>
      <c r="AU182" s="119" t="e">
        <f>IF(#REF!="snížená",J182,0)</f>
        <v>#REF!</v>
      </c>
      <c r="AV182" s="119" t="e">
        <f>IF(#REF!="zákl. přenesená",J182,0)</f>
        <v>#REF!</v>
      </c>
      <c r="AW182" s="119" t="e">
        <f>IF(#REF!="sníž. přenesená",J182,0)</f>
        <v>#REF!</v>
      </c>
      <c r="AX182" s="119" t="e">
        <f>IF(#REF!="nulová",J182,0)</f>
        <v>#REF!</v>
      </c>
      <c r="AY182" s="16" t="s">
        <v>77</v>
      </c>
      <c r="AZ182" s="119">
        <f>ROUND(I182*H182,2)</f>
        <v>0</v>
      </c>
      <c r="BA182" s="16" t="s">
        <v>113</v>
      </c>
      <c r="BB182" s="118" t="s">
        <v>208</v>
      </c>
    </row>
    <row r="183" spans="1:54" s="1" customFormat="1" ht="16.5" customHeight="1">
      <c r="A183" s="130"/>
      <c r="B183" s="151"/>
      <c r="C183" s="122" t="s">
        <v>209</v>
      </c>
      <c r="D183" s="122" t="s">
        <v>141</v>
      </c>
      <c r="E183" s="123" t="s">
        <v>210</v>
      </c>
      <c r="F183" s="124" t="s">
        <v>211</v>
      </c>
      <c r="G183" s="125" t="s">
        <v>130</v>
      </c>
      <c r="H183" s="147">
        <v>79</v>
      </c>
      <c r="I183" s="126"/>
      <c r="J183" s="126">
        <f>ROUND(I183*H183,2)</f>
        <v>0</v>
      </c>
      <c r="K183" s="204" t="s">
        <v>112</v>
      </c>
      <c r="L183" s="130"/>
      <c r="M183" s="130"/>
      <c r="N183" s="130"/>
      <c r="O183" s="130"/>
      <c r="P183" s="130"/>
      <c r="Q183" s="130"/>
      <c r="R183" s="130"/>
      <c r="S183" s="130"/>
      <c r="T183" s="130"/>
      <c r="AG183" s="118" t="s">
        <v>140</v>
      </c>
      <c r="AI183" s="118" t="s">
        <v>141</v>
      </c>
      <c r="AJ183" s="118" t="s">
        <v>79</v>
      </c>
      <c r="AN183" s="16" t="s">
        <v>106</v>
      </c>
      <c r="AT183" s="119" t="e">
        <f>IF(#REF!="základní",J183,0)</f>
        <v>#REF!</v>
      </c>
      <c r="AU183" s="119" t="e">
        <f>IF(#REF!="snížená",J183,0)</f>
        <v>#REF!</v>
      </c>
      <c r="AV183" s="119" t="e">
        <f>IF(#REF!="zákl. přenesená",J183,0)</f>
        <v>#REF!</v>
      </c>
      <c r="AW183" s="119" t="e">
        <f>IF(#REF!="sníž. přenesená",J183,0)</f>
        <v>#REF!</v>
      </c>
      <c r="AX183" s="119" t="e">
        <f>IF(#REF!="nulová",J183,0)</f>
        <v>#REF!</v>
      </c>
      <c r="AY183" s="16" t="s">
        <v>77</v>
      </c>
      <c r="AZ183" s="119">
        <f>ROUND(I183*H183,2)</f>
        <v>0</v>
      </c>
      <c r="BA183" s="16" t="s">
        <v>113</v>
      </c>
      <c r="BB183" s="118" t="s">
        <v>212</v>
      </c>
    </row>
    <row r="184" spans="2:40" s="13" customFormat="1" ht="12">
      <c r="B184" s="198"/>
      <c r="C184" s="199"/>
      <c r="D184" s="193" t="s">
        <v>115</v>
      </c>
      <c r="E184" s="200" t="s">
        <v>1</v>
      </c>
      <c r="F184" s="201" t="s">
        <v>350</v>
      </c>
      <c r="G184" s="199"/>
      <c r="H184" s="202">
        <v>79</v>
      </c>
      <c r="I184" s="199"/>
      <c r="J184" s="199"/>
      <c r="K184" s="203"/>
      <c r="AI184" s="121" t="s">
        <v>115</v>
      </c>
      <c r="AJ184" s="121" t="s">
        <v>79</v>
      </c>
      <c r="AK184" s="13" t="s">
        <v>79</v>
      </c>
      <c r="AL184" s="13" t="s">
        <v>26</v>
      </c>
      <c r="AM184" s="13" t="s">
        <v>77</v>
      </c>
      <c r="AN184" s="121" t="s">
        <v>106</v>
      </c>
    </row>
    <row r="185" spans="2:40" s="12" customFormat="1" ht="12">
      <c r="B185" s="191"/>
      <c r="C185" s="192"/>
      <c r="D185" s="193" t="s">
        <v>115</v>
      </c>
      <c r="E185" s="194" t="s">
        <v>1</v>
      </c>
      <c r="F185" s="195" t="s">
        <v>178</v>
      </c>
      <c r="G185" s="192"/>
      <c r="H185" s="196" t="s">
        <v>1</v>
      </c>
      <c r="I185" s="192"/>
      <c r="J185" s="192"/>
      <c r="K185" s="197"/>
      <c r="AI185" s="120" t="s">
        <v>115</v>
      </c>
      <c r="AJ185" s="120" t="s">
        <v>79</v>
      </c>
      <c r="AK185" s="12" t="s">
        <v>77</v>
      </c>
      <c r="AL185" s="12" t="s">
        <v>26</v>
      </c>
      <c r="AM185" s="12" t="s">
        <v>69</v>
      </c>
      <c r="AN185" s="120" t="s">
        <v>106</v>
      </c>
    </row>
    <row r="186" spans="1:54" s="1" customFormat="1" ht="16.5" customHeight="1">
      <c r="A186" s="130"/>
      <c r="B186" s="151"/>
      <c r="C186" s="113" t="s">
        <v>213</v>
      </c>
      <c r="D186" s="113" t="s">
        <v>108</v>
      </c>
      <c r="E186" s="114" t="s">
        <v>214</v>
      </c>
      <c r="F186" s="115" t="s">
        <v>215</v>
      </c>
      <c r="G186" s="116" t="s">
        <v>130</v>
      </c>
      <c r="H186" s="146">
        <v>8</v>
      </c>
      <c r="I186" s="117"/>
      <c r="J186" s="117">
        <f>ROUND(I186*H186,2)</f>
        <v>0</v>
      </c>
      <c r="K186" s="190" t="s">
        <v>112</v>
      </c>
      <c r="L186" s="130"/>
      <c r="M186" s="130"/>
      <c r="N186" s="130"/>
      <c r="O186" s="130"/>
      <c r="P186" s="130"/>
      <c r="Q186" s="130"/>
      <c r="R186" s="130"/>
      <c r="S186" s="130"/>
      <c r="T186" s="130"/>
      <c r="AG186" s="118" t="s">
        <v>113</v>
      </c>
      <c r="AI186" s="118" t="s">
        <v>108</v>
      </c>
      <c r="AJ186" s="118" t="s">
        <v>79</v>
      </c>
      <c r="AN186" s="16" t="s">
        <v>106</v>
      </c>
      <c r="AT186" s="119" t="e">
        <f>IF(#REF!="základní",J186,0)</f>
        <v>#REF!</v>
      </c>
      <c r="AU186" s="119" t="e">
        <f>IF(#REF!="snížená",J186,0)</f>
        <v>#REF!</v>
      </c>
      <c r="AV186" s="119" t="e">
        <f>IF(#REF!="zákl. přenesená",J186,0)</f>
        <v>#REF!</v>
      </c>
      <c r="AW186" s="119" t="e">
        <f>IF(#REF!="sníž. přenesená",J186,0)</f>
        <v>#REF!</v>
      </c>
      <c r="AX186" s="119" t="e">
        <f>IF(#REF!="nulová",J186,0)</f>
        <v>#REF!</v>
      </c>
      <c r="AY186" s="16" t="s">
        <v>77</v>
      </c>
      <c r="AZ186" s="119">
        <f>ROUND(I186*H186,2)</f>
        <v>0</v>
      </c>
      <c r="BA186" s="16" t="s">
        <v>113</v>
      </c>
      <c r="BB186" s="118" t="s">
        <v>216</v>
      </c>
    </row>
    <row r="187" spans="2:40" s="12" customFormat="1" ht="12">
      <c r="B187" s="191"/>
      <c r="C187" s="192"/>
      <c r="D187" s="193" t="s">
        <v>115</v>
      </c>
      <c r="E187" s="194" t="s">
        <v>1</v>
      </c>
      <c r="F187" s="195" t="s">
        <v>217</v>
      </c>
      <c r="G187" s="192"/>
      <c r="H187" s="196" t="s">
        <v>1</v>
      </c>
      <c r="I187" s="192"/>
      <c r="J187" s="192"/>
      <c r="K187" s="197"/>
      <c r="AI187" s="120" t="s">
        <v>115</v>
      </c>
      <c r="AJ187" s="120" t="s">
        <v>79</v>
      </c>
      <c r="AK187" s="12" t="s">
        <v>77</v>
      </c>
      <c r="AL187" s="12" t="s">
        <v>26</v>
      </c>
      <c r="AM187" s="12" t="s">
        <v>69</v>
      </c>
      <c r="AN187" s="120" t="s">
        <v>106</v>
      </c>
    </row>
    <row r="188" spans="2:40" s="13" customFormat="1" ht="12">
      <c r="B188" s="198"/>
      <c r="C188" s="199"/>
      <c r="D188" s="193" t="s">
        <v>115</v>
      </c>
      <c r="E188" s="200" t="s">
        <v>1</v>
      </c>
      <c r="F188" s="201" t="s">
        <v>218</v>
      </c>
      <c r="G188" s="199"/>
      <c r="H188" s="202">
        <v>8</v>
      </c>
      <c r="I188" s="199"/>
      <c r="J188" s="199"/>
      <c r="K188" s="203"/>
      <c r="AI188" s="121" t="s">
        <v>115</v>
      </c>
      <c r="AJ188" s="121" t="s">
        <v>79</v>
      </c>
      <c r="AK188" s="13" t="s">
        <v>79</v>
      </c>
      <c r="AL188" s="13" t="s">
        <v>26</v>
      </c>
      <c r="AM188" s="13" t="s">
        <v>77</v>
      </c>
      <c r="AN188" s="121" t="s">
        <v>106</v>
      </c>
    </row>
    <row r="189" spans="2:52" s="11" customFormat="1" ht="22.9" customHeight="1">
      <c r="B189" s="181"/>
      <c r="C189" s="182"/>
      <c r="D189" s="183" t="s">
        <v>68</v>
      </c>
      <c r="E189" s="188" t="s">
        <v>140</v>
      </c>
      <c r="F189" s="188" t="s">
        <v>219</v>
      </c>
      <c r="G189" s="182"/>
      <c r="H189" s="185"/>
      <c r="I189" s="182"/>
      <c r="J189" s="189">
        <f>J190+J191+J193+J196+J199+J202</f>
        <v>0</v>
      </c>
      <c r="K189" s="187"/>
      <c r="AG189" s="110" t="s">
        <v>77</v>
      </c>
      <c r="AI189" s="111" t="s">
        <v>68</v>
      </c>
      <c r="AJ189" s="111" t="s">
        <v>77</v>
      </c>
      <c r="AN189" s="110" t="s">
        <v>106</v>
      </c>
      <c r="AZ189" s="112">
        <f>SUM(AZ190:AZ191)</f>
        <v>0</v>
      </c>
    </row>
    <row r="190" spans="1:54" s="1" customFormat="1" ht="16.5" customHeight="1">
      <c r="A190" s="130"/>
      <c r="B190" s="151"/>
      <c r="C190" s="113" t="s">
        <v>221</v>
      </c>
      <c r="D190" s="113" t="s">
        <v>108</v>
      </c>
      <c r="E190" s="114" t="s">
        <v>222</v>
      </c>
      <c r="F190" s="115" t="s">
        <v>223</v>
      </c>
      <c r="G190" s="116" t="s">
        <v>220</v>
      </c>
      <c r="H190" s="146">
        <v>3</v>
      </c>
      <c r="I190" s="117"/>
      <c r="J190" s="117">
        <f>ROUND(I190*H190,2)</f>
        <v>0</v>
      </c>
      <c r="K190" s="190" t="s">
        <v>112</v>
      </c>
      <c r="L190" s="130"/>
      <c r="M190" s="130"/>
      <c r="N190" s="130"/>
      <c r="O190" s="130"/>
      <c r="P190" s="130"/>
      <c r="Q190" s="130"/>
      <c r="R190" s="130"/>
      <c r="S190" s="130"/>
      <c r="T190" s="130"/>
      <c r="AG190" s="118" t="s">
        <v>113</v>
      </c>
      <c r="AI190" s="118" t="s">
        <v>108</v>
      </c>
      <c r="AJ190" s="118" t="s">
        <v>79</v>
      </c>
      <c r="AN190" s="16" t="s">
        <v>106</v>
      </c>
      <c r="AT190" s="119" t="e">
        <f>IF(#REF!="základní",J190,0)</f>
        <v>#REF!</v>
      </c>
      <c r="AU190" s="119" t="e">
        <f>IF(#REF!="snížená",J190,0)</f>
        <v>#REF!</v>
      </c>
      <c r="AV190" s="119" t="e">
        <f>IF(#REF!="zákl. přenesená",J190,0)</f>
        <v>#REF!</v>
      </c>
      <c r="AW190" s="119" t="e">
        <f>IF(#REF!="sníž. přenesená",J190,0)</f>
        <v>#REF!</v>
      </c>
      <c r="AX190" s="119" t="e">
        <f>IF(#REF!="nulová",J190,0)</f>
        <v>#REF!</v>
      </c>
      <c r="AY190" s="16" t="s">
        <v>77</v>
      </c>
      <c r="AZ190" s="119">
        <f>ROUND(I190*H190,2)</f>
        <v>0</v>
      </c>
      <c r="BA190" s="16" t="s">
        <v>113</v>
      </c>
      <c r="BB190" s="118" t="s">
        <v>224</v>
      </c>
    </row>
    <row r="191" spans="1:54" s="1" customFormat="1" ht="16.5" customHeight="1">
      <c r="A191" s="130"/>
      <c r="B191" s="151"/>
      <c r="C191" s="113" t="s">
        <v>225</v>
      </c>
      <c r="D191" s="113" t="s">
        <v>108</v>
      </c>
      <c r="E191" s="114" t="s">
        <v>226</v>
      </c>
      <c r="F191" s="115" t="s">
        <v>227</v>
      </c>
      <c r="G191" s="116" t="s">
        <v>220</v>
      </c>
      <c r="H191" s="146">
        <v>5</v>
      </c>
      <c r="I191" s="117"/>
      <c r="J191" s="117">
        <f>ROUND(I191*H191,2)</f>
        <v>0</v>
      </c>
      <c r="K191" s="190" t="s">
        <v>112</v>
      </c>
      <c r="L191" s="130"/>
      <c r="M191" s="130"/>
      <c r="N191" s="130"/>
      <c r="O191" s="130"/>
      <c r="P191" s="130"/>
      <c r="Q191" s="130"/>
      <c r="R191" s="130"/>
      <c r="S191" s="130"/>
      <c r="T191" s="130"/>
      <c r="AG191" s="118" t="s">
        <v>113</v>
      </c>
      <c r="AI191" s="118" t="s">
        <v>108</v>
      </c>
      <c r="AJ191" s="118" t="s">
        <v>79</v>
      </c>
      <c r="AN191" s="16" t="s">
        <v>106</v>
      </c>
      <c r="AT191" s="119" t="e">
        <f>IF(#REF!="základní",J191,0)</f>
        <v>#REF!</v>
      </c>
      <c r="AU191" s="119" t="e">
        <f>IF(#REF!="snížená",J191,0)</f>
        <v>#REF!</v>
      </c>
      <c r="AV191" s="119" t="e">
        <f>IF(#REF!="zákl. přenesená",J191,0)</f>
        <v>#REF!</v>
      </c>
      <c r="AW191" s="119" t="e">
        <f>IF(#REF!="sníž. přenesená",J191,0)</f>
        <v>#REF!</v>
      </c>
      <c r="AX191" s="119" t="e">
        <f>IF(#REF!="nulová",J191,0)</f>
        <v>#REF!</v>
      </c>
      <c r="AY191" s="16" t="s">
        <v>77</v>
      </c>
      <c r="AZ191" s="119">
        <f>ROUND(I191*H191,2)</f>
        <v>0</v>
      </c>
      <c r="BA191" s="16" t="s">
        <v>113</v>
      </c>
      <c r="BB191" s="118" t="s">
        <v>228</v>
      </c>
    </row>
    <row r="192" spans="2:52" s="11" customFormat="1" ht="22.9" customHeight="1">
      <c r="B192" s="181"/>
      <c r="C192" s="182"/>
      <c r="D192" s="183" t="s">
        <v>68</v>
      </c>
      <c r="E192" s="188" t="s">
        <v>229</v>
      </c>
      <c r="F192" s="188" t="s">
        <v>230</v>
      </c>
      <c r="G192" s="182"/>
      <c r="H192" s="185"/>
      <c r="I192" s="182"/>
      <c r="J192" s="189"/>
      <c r="K192" s="187"/>
      <c r="AG192" s="110" t="s">
        <v>77</v>
      </c>
      <c r="AI192" s="111" t="s">
        <v>68</v>
      </c>
      <c r="AJ192" s="111" t="s">
        <v>77</v>
      </c>
      <c r="AN192" s="110" t="s">
        <v>106</v>
      </c>
      <c r="AZ192" s="112">
        <f>SUM(AZ193:AZ222)</f>
        <v>0</v>
      </c>
    </row>
    <row r="193" spans="1:54" s="1" customFormat="1" ht="16.5" customHeight="1">
      <c r="A193" s="142"/>
      <c r="B193" s="151"/>
      <c r="C193" s="113" t="s">
        <v>231</v>
      </c>
      <c r="D193" s="113" t="s">
        <v>108</v>
      </c>
      <c r="E193" s="114" t="s">
        <v>232</v>
      </c>
      <c r="F193" s="115" t="s">
        <v>233</v>
      </c>
      <c r="G193" s="116" t="s">
        <v>220</v>
      </c>
      <c r="H193" s="146">
        <v>4</v>
      </c>
      <c r="I193" s="117"/>
      <c r="J193" s="117">
        <f>ROUND(I193*H193,2)</f>
        <v>0</v>
      </c>
      <c r="K193" s="190" t="s">
        <v>112</v>
      </c>
      <c r="L193" s="142"/>
      <c r="M193" s="142"/>
      <c r="N193" s="142"/>
      <c r="O193" s="142"/>
      <c r="P193" s="142"/>
      <c r="Q193" s="142"/>
      <c r="R193" s="142"/>
      <c r="S193" s="142"/>
      <c r="T193" s="142"/>
      <c r="AG193" s="118" t="s">
        <v>113</v>
      </c>
      <c r="AI193" s="118" t="s">
        <v>108</v>
      </c>
      <c r="AJ193" s="118" t="s">
        <v>79</v>
      </c>
      <c r="AN193" s="16" t="s">
        <v>106</v>
      </c>
      <c r="AT193" s="119" t="e">
        <f>IF(#REF!="základní",J193,0)</f>
        <v>#REF!</v>
      </c>
      <c r="AU193" s="119" t="e">
        <f>IF(#REF!="snížená",J193,0)</f>
        <v>#REF!</v>
      </c>
      <c r="AV193" s="119" t="e">
        <f>IF(#REF!="zákl. přenesená",J193,0)</f>
        <v>#REF!</v>
      </c>
      <c r="AW193" s="119" t="e">
        <f>IF(#REF!="sníž. přenesená",J193,0)</f>
        <v>#REF!</v>
      </c>
      <c r="AX193" s="119" t="e">
        <f>IF(#REF!="nulová",J193,0)</f>
        <v>#REF!</v>
      </c>
      <c r="AY193" s="16" t="s">
        <v>77</v>
      </c>
      <c r="AZ193" s="119">
        <f>ROUND(I193*H193,2)</f>
        <v>0</v>
      </c>
      <c r="BA193" s="16" t="s">
        <v>113</v>
      </c>
      <c r="BB193" s="118" t="s">
        <v>234</v>
      </c>
    </row>
    <row r="194" spans="2:40" s="12" customFormat="1" ht="12">
      <c r="B194" s="191"/>
      <c r="C194" s="192"/>
      <c r="D194" s="193" t="s">
        <v>115</v>
      </c>
      <c r="E194" s="194" t="s">
        <v>1</v>
      </c>
      <c r="F194" s="195" t="s">
        <v>235</v>
      </c>
      <c r="G194" s="192"/>
      <c r="H194" s="196" t="s">
        <v>1</v>
      </c>
      <c r="I194" s="192"/>
      <c r="J194" s="192"/>
      <c r="K194" s="197"/>
      <c r="AI194" s="120" t="s">
        <v>115</v>
      </c>
      <c r="AJ194" s="120" t="s">
        <v>79</v>
      </c>
      <c r="AK194" s="12" t="s">
        <v>77</v>
      </c>
      <c r="AL194" s="12" t="s">
        <v>26</v>
      </c>
      <c r="AM194" s="12" t="s">
        <v>69</v>
      </c>
      <c r="AN194" s="120" t="s">
        <v>106</v>
      </c>
    </row>
    <row r="195" spans="2:40" s="13" customFormat="1" ht="12">
      <c r="B195" s="198"/>
      <c r="C195" s="199"/>
      <c r="D195" s="193" t="s">
        <v>115</v>
      </c>
      <c r="E195" s="200" t="s">
        <v>1</v>
      </c>
      <c r="F195" s="201" t="s">
        <v>236</v>
      </c>
      <c r="G195" s="199"/>
      <c r="H195" s="202">
        <v>4</v>
      </c>
      <c r="I195" s="199"/>
      <c r="J195" s="199"/>
      <c r="K195" s="203"/>
      <c r="AI195" s="121" t="s">
        <v>115</v>
      </c>
      <c r="AJ195" s="121" t="s">
        <v>79</v>
      </c>
      <c r="AK195" s="13" t="s">
        <v>79</v>
      </c>
      <c r="AL195" s="13" t="s">
        <v>26</v>
      </c>
      <c r="AM195" s="13" t="s">
        <v>77</v>
      </c>
      <c r="AN195" s="121" t="s">
        <v>106</v>
      </c>
    </row>
    <row r="196" spans="1:54" s="1" customFormat="1" ht="16.5" customHeight="1">
      <c r="A196" s="142"/>
      <c r="B196" s="151"/>
      <c r="C196" s="122" t="s">
        <v>237</v>
      </c>
      <c r="D196" s="122" t="s">
        <v>141</v>
      </c>
      <c r="E196" s="123" t="s">
        <v>238</v>
      </c>
      <c r="F196" s="124" t="s">
        <v>239</v>
      </c>
      <c r="G196" s="125" t="s">
        <v>220</v>
      </c>
      <c r="H196" s="147">
        <v>4</v>
      </c>
      <c r="I196" s="126"/>
      <c r="J196" s="126">
        <f>ROUND(I196*H196,2)</f>
        <v>0</v>
      </c>
      <c r="K196" s="204" t="s">
        <v>112</v>
      </c>
      <c r="L196" s="142"/>
      <c r="M196" s="142"/>
      <c r="N196" s="142"/>
      <c r="O196" s="142"/>
      <c r="P196" s="142"/>
      <c r="Q196" s="142"/>
      <c r="R196" s="142"/>
      <c r="S196" s="142"/>
      <c r="T196" s="142"/>
      <c r="AG196" s="118" t="s">
        <v>140</v>
      </c>
      <c r="AI196" s="118" t="s">
        <v>141</v>
      </c>
      <c r="AJ196" s="118" t="s">
        <v>79</v>
      </c>
      <c r="AN196" s="16" t="s">
        <v>106</v>
      </c>
      <c r="AT196" s="119" t="e">
        <f>IF(#REF!="základní",J196,0)</f>
        <v>#REF!</v>
      </c>
      <c r="AU196" s="119" t="e">
        <f>IF(#REF!="snížená",J196,0)</f>
        <v>#REF!</v>
      </c>
      <c r="AV196" s="119" t="e">
        <f>IF(#REF!="zákl. přenesená",J196,0)</f>
        <v>#REF!</v>
      </c>
      <c r="AW196" s="119" t="e">
        <f>IF(#REF!="sníž. přenesená",J196,0)</f>
        <v>#REF!</v>
      </c>
      <c r="AX196" s="119" t="e">
        <f>IF(#REF!="nulová",J196,0)</f>
        <v>#REF!</v>
      </c>
      <c r="AY196" s="16" t="s">
        <v>77</v>
      </c>
      <c r="AZ196" s="119">
        <f>ROUND(I196*H196,2)</f>
        <v>0</v>
      </c>
      <c r="BA196" s="16" t="s">
        <v>113</v>
      </c>
      <c r="BB196" s="118" t="s">
        <v>240</v>
      </c>
    </row>
    <row r="197" spans="2:40" s="12" customFormat="1" ht="12">
      <c r="B197" s="191"/>
      <c r="C197" s="192"/>
      <c r="D197" s="193" t="s">
        <v>115</v>
      </c>
      <c r="E197" s="194" t="s">
        <v>1</v>
      </c>
      <c r="F197" s="195" t="s">
        <v>235</v>
      </c>
      <c r="G197" s="192"/>
      <c r="H197" s="196" t="s">
        <v>1</v>
      </c>
      <c r="I197" s="192"/>
      <c r="J197" s="192"/>
      <c r="K197" s="197"/>
      <c r="AI197" s="120" t="s">
        <v>115</v>
      </c>
      <c r="AJ197" s="120" t="s">
        <v>79</v>
      </c>
      <c r="AK197" s="12" t="s">
        <v>77</v>
      </c>
      <c r="AL197" s="12" t="s">
        <v>26</v>
      </c>
      <c r="AM197" s="12" t="s">
        <v>69</v>
      </c>
      <c r="AN197" s="120" t="s">
        <v>106</v>
      </c>
    </row>
    <row r="198" spans="2:40" s="13" customFormat="1" ht="12">
      <c r="B198" s="198"/>
      <c r="C198" s="199"/>
      <c r="D198" s="193" t="s">
        <v>115</v>
      </c>
      <c r="E198" s="200" t="s">
        <v>1</v>
      </c>
      <c r="F198" s="201" t="s">
        <v>236</v>
      </c>
      <c r="G198" s="199"/>
      <c r="H198" s="202">
        <v>4</v>
      </c>
      <c r="I198" s="199"/>
      <c r="J198" s="199"/>
      <c r="K198" s="203"/>
      <c r="AI198" s="121" t="s">
        <v>115</v>
      </c>
      <c r="AJ198" s="121" t="s">
        <v>79</v>
      </c>
      <c r="AK198" s="13" t="s">
        <v>79</v>
      </c>
      <c r="AL198" s="13" t="s">
        <v>26</v>
      </c>
      <c r="AM198" s="13" t="s">
        <v>77</v>
      </c>
      <c r="AN198" s="121" t="s">
        <v>106</v>
      </c>
    </row>
    <row r="199" spans="1:54" s="1" customFormat="1" ht="16.5" customHeight="1">
      <c r="A199" s="142"/>
      <c r="B199" s="151"/>
      <c r="C199" s="113" t="s">
        <v>177</v>
      </c>
      <c r="D199" s="113" t="s">
        <v>108</v>
      </c>
      <c r="E199" s="114" t="s">
        <v>241</v>
      </c>
      <c r="F199" s="115" t="s">
        <v>242</v>
      </c>
      <c r="G199" s="116" t="s">
        <v>220</v>
      </c>
      <c r="H199" s="146">
        <v>2</v>
      </c>
      <c r="I199" s="117"/>
      <c r="J199" s="117">
        <f>ROUND(I199*H199,2)</f>
        <v>0</v>
      </c>
      <c r="K199" s="190" t="s">
        <v>112</v>
      </c>
      <c r="L199" s="142"/>
      <c r="M199" s="142"/>
      <c r="N199" s="142"/>
      <c r="O199" s="142"/>
      <c r="P199" s="142"/>
      <c r="Q199" s="142"/>
      <c r="R199" s="142"/>
      <c r="S199" s="142"/>
      <c r="T199" s="142"/>
      <c r="AG199" s="118" t="s">
        <v>113</v>
      </c>
      <c r="AI199" s="118" t="s">
        <v>108</v>
      </c>
      <c r="AJ199" s="118" t="s">
        <v>79</v>
      </c>
      <c r="AN199" s="16" t="s">
        <v>106</v>
      </c>
      <c r="AT199" s="119" t="e">
        <f>IF(#REF!="základní",J199,0)</f>
        <v>#REF!</v>
      </c>
      <c r="AU199" s="119" t="e">
        <f>IF(#REF!="snížená",J199,0)</f>
        <v>#REF!</v>
      </c>
      <c r="AV199" s="119" t="e">
        <f>IF(#REF!="zákl. přenesená",J199,0)</f>
        <v>#REF!</v>
      </c>
      <c r="AW199" s="119" t="e">
        <f>IF(#REF!="sníž. přenesená",J199,0)</f>
        <v>#REF!</v>
      </c>
      <c r="AX199" s="119" t="e">
        <f>IF(#REF!="nulová",J199,0)</f>
        <v>#REF!</v>
      </c>
      <c r="AY199" s="16" t="s">
        <v>77</v>
      </c>
      <c r="AZ199" s="119">
        <f>ROUND(I199*H199,2)</f>
        <v>0</v>
      </c>
      <c r="BA199" s="16" t="s">
        <v>113</v>
      </c>
      <c r="BB199" s="118" t="s">
        <v>243</v>
      </c>
    </row>
    <row r="200" spans="2:40" s="12" customFormat="1" ht="12">
      <c r="B200" s="191"/>
      <c r="C200" s="192"/>
      <c r="D200" s="193" t="s">
        <v>115</v>
      </c>
      <c r="E200" s="194" t="s">
        <v>1</v>
      </c>
      <c r="F200" s="195" t="s">
        <v>244</v>
      </c>
      <c r="G200" s="192"/>
      <c r="H200" s="196" t="s">
        <v>1</v>
      </c>
      <c r="I200" s="192"/>
      <c r="J200" s="192"/>
      <c r="K200" s="197"/>
      <c r="AI200" s="120" t="s">
        <v>115</v>
      </c>
      <c r="AJ200" s="120" t="s">
        <v>79</v>
      </c>
      <c r="AK200" s="12" t="s">
        <v>77</v>
      </c>
      <c r="AL200" s="12" t="s">
        <v>26</v>
      </c>
      <c r="AM200" s="12" t="s">
        <v>69</v>
      </c>
      <c r="AN200" s="120" t="s">
        <v>106</v>
      </c>
    </row>
    <row r="201" spans="2:40" s="13" customFormat="1" ht="12">
      <c r="B201" s="198"/>
      <c r="C201" s="199"/>
      <c r="D201" s="193" t="s">
        <v>115</v>
      </c>
      <c r="E201" s="200" t="s">
        <v>1</v>
      </c>
      <c r="F201" s="201" t="s">
        <v>79</v>
      </c>
      <c r="G201" s="199"/>
      <c r="H201" s="202">
        <v>2</v>
      </c>
      <c r="I201" s="199"/>
      <c r="J201" s="199"/>
      <c r="K201" s="203"/>
      <c r="AI201" s="121" t="s">
        <v>115</v>
      </c>
      <c r="AJ201" s="121" t="s">
        <v>79</v>
      </c>
      <c r="AK201" s="13" t="s">
        <v>79</v>
      </c>
      <c r="AL201" s="13" t="s">
        <v>26</v>
      </c>
      <c r="AM201" s="13" t="s">
        <v>77</v>
      </c>
      <c r="AN201" s="121" t="s">
        <v>106</v>
      </c>
    </row>
    <row r="202" spans="1:54" s="1" customFormat="1" ht="16.5" customHeight="1">
      <c r="A202" s="142"/>
      <c r="B202" s="151"/>
      <c r="C202" s="122" t="s">
        <v>245</v>
      </c>
      <c r="D202" s="122" t="s">
        <v>141</v>
      </c>
      <c r="E202" s="123" t="s">
        <v>246</v>
      </c>
      <c r="F202" s="124" t="s">
        <v>247</v>
      </c>
      <c r="G202" s="125" t="s">
        <v>220</v>
      </c>
      <c r="H202" s="147">
        <v>2</v>
      </c>
      <c r="I202" s="126"/>
      <c r="J202" s="126">
        <f>ROUND(I202*H202,2)</f>
        <v>0</v>
      </c>
      <c r="K202" s="204" t="s">
        <v>112</v>
      </c>
      <c r="L202" s="142"/>
      <c r="M202" s="142"/>
      <c r="N202" s="142"/>
      <c r="O202" s="142"/>
      <c r="P202" s="142"/>
      <c r="Q202" s="142"/>
      <c r="R202" s="142"/>
      <c r="S202" s="142"/>
      <c r="T202" s="142"/>
      <c r="AG202" s="118" t="s">
        <v>140</v>
      </c>
      <c r="AI202" s="118" t="s">
        <v>141</v>
      </c>
      <c r="AJ202" s="118" t="s">
        <v>79</v>
      </c>
      <c r="AN202" s="16" t="s">
        <v>106</v>
      </c>
      <c r="AT202" s="119" t="e">
        <f>IF(#REF!="základní",J202,0)</f>
        <v>#REF!</v>
      </c>
      <c r="AU202" s="119" t="e">
        <f>IF(#REF!="snížená",J202,0)</f>
        <v>#REF!</v>
      </c>
      <c r="AV202" s="119" t="e">
        <f>IF(#REF!="zákl. přenesená",J202,0)</f>
        <v>#REF!</v>
      </c>
      <c r="AW202" s="119" t="e">
        <f>IF(#REF!="sníž. přenesená",J202,0)</f>
        <v>#REF!</v>
      </c>
      <c r="AX202" s="119" t="e">
        <f>IF(#REF!="nulová",J202,0)</f>
        <v>#REF!</v>
      </c>
      <c r="AY202" s="16" t="s">
        <v>77</v>
      </c>
      <c r="AZ202" s="119">
        <f>ROUND(I202*H202,2)</f>
        <v>0</v>
      </c>
      <c r="BA202" s="16" t="s">
        <v>113</v>
      </c>
      <c r="BB202" s="118" t="s">
        <v>248</v>
      </c>
    </row>
    <row r="203" spans="2:52" s="11" customFormat="1" ht="22.9" customHeight="1">
      <c r="B203" s="181"/>
      <c r="C203" s="182"/>
      <c r="D203" s="183" t="s">
        <v>68</v>
      </c>
      <c r="E203" s="188" t="s">
        <v>229</v>
      </c>
      <c r="F203" s="188" t="s">
        <v>230</v>
      </c>
      <c r="G203" s="182"/>
      <c r="H203" s="185"/>
      <c r="I203" s="182"/>
      <c r="J203" s="189">
        <f>J204+J210+J213+J216+J218+J221+J223</f>
        <v>0</v>
      </c>
      <c r="K203" s="187"/>
      <c r="AG203" s="110" t="s">
        <v>77</v>
      </c>
      <c r="AI203" s="111" t="s">
        <v>68</v>
      </c>
      <c r="AJ203" s="111" t="s">
        <v>77</v>
      </c>
      <c r="AN203" s="110" t="s">
        <v>106</v>
      </c>
      <c r="AZ203" s="112">
        <f>SUM(AZ204:AZ223)</f>
        <v>0</v>
      </c>
    </row>
    <row r="204" spans="1:54" s="1" customFormat="1" ht="16.5" customHeight="1">
      <c r="A204" s="130"/>
      <c r="B204" s="151"/>
      <c r="C204" s="113" t="s">
        <v>249</v>
      </c>
      <c r="D204" s="113" t="s">
        <v>108</v>
      </c>
      <c r="E204" s="114" t="s">
        <v>250</v>
      </c>
      <c r="F204" s="115" t="s">
        <v>251</v>
      </c>
      <c r="G204" s="116" t="s">
        <v>170</v>
      </c>
      <c r="H204" s="146">
        <v>208</v>
      </c>
      <c r="I204" s="117"/>
      <c r="J204" s="117">
        <f>ROUND(I204*H204,2)</f>
        <v>0</v>
      </c>
      <c r="K204" s="190" t="s">
        <v>112</v>
      </c>
      <c r="L204" s="130"/>
      <c r="M204" s="130"/>
      <c r="N204" s="130"/>
      <c r="O204" s="130"/>
      <c r="P204" s="130"/>
      <c r="Q204" s="130"/>
      <c r="R204" s="130"/>
      <c r="S204" s="130"/>
      <c r="T204" s="130"/>
      <c r="AG204" s="118" t="s">
        <v>113</v>
      </c>
      <c r="AI204" s="118" t="s">
        <v>108</v>
      </c>
      <c r="AJ204" s="118" t="s">
        <v>79</v>
      </c>
      <c r="AN204" s="16" t="s">
        <v>106</v>
      </c>
      <c r="AT204" s="119" t="e">
        <f>IF(#REF!="základní",J204,0)</f>
        <v>#REF!</v>
      </c>
      <c r="AU204" s="119" t="e">
        <f>IF(#REF!="snížená",J204,0)</f>
        <v>#REF!</v>
      </c>
      <c r="AV204" s="119" t="e">
        <f>IF(#REF!="zákl. přenesená",J204,0)</f>
        <v>#REF!</v>
      </c>
      <c r="AW204" s="119" t="e">
        <f>IF(#REF!="sníž. přenesená",J204,0)</f>
        <v>#REF!</v>
      </c>
      <c r="AX204" s="119" t="e">
        <f>IF(#REF!="nulová",J204,0)</f>
        <v>#REF!</v>
      </c>
      <c r="AY204" s="16" t="s">
        <v>77</v>
      </c>
      <c r="AZ204" s="119">
        <f>ROUND(I204*H204,2)</f>
        <v>0</v>
      </c>
      <c r="BA204" s="16" t="s">
        <v>113</v>
      </c>
      <c r="BB204" s="118" t="s">
        <v>252</v>
      </c>
    </row>
    <row r="205" spans="2:40" s="12" customFormat="1" ht="12">
      <c r="B205" s="191"/>
      <c r="C205" s="192"/>
      <c r="D205" s="193" t="s">
        <v>115</v>
      </c>
      <c r="E205" s="194" t="s">
        <v>1</v>
      </c>
      <c r="F205" s="195" t="s">
        <v>253</v>
      </c>
      <c r="G205" s="192"/>
      <c r="H205" s="196" t="s">
        <v>1</v>
      </c>
      <c r="I205" s="192"/>
      <c r="J205" s="192"/>
      <c r="K205" s="197"/>
      <c r="AI205" s="120" t="s">
        <v>115</v>
      </c>
      <c r="AJ205" s="120" t="s">
        <v>79</v>
      </c>
      <c r="AK205" s="12" t="s">
        <v>77</v>
      </c>
      <c r="AL205" s="12" t="s">
        <v>26</v>
      </c>
      <c r="AM205" s="12" t="s">
        <v>69</v>
      </c>
      <c r="AN205" s="120" t="s">
        <v>106</v>
      </c>
    </row>
    <row r="206" spans="2:40" s="13" customFormat="1" ht="12">
      <c r="B206" s="198"/>
      <c r="C206" s="199"/>
      <c r="D206" s="193" t="s">
        <v>115</v>
      </c>
      <c r="E206" s="200" t="s">
        <v>1</v>
      </c>
      <c r="F206" s="201">
        <v>189</v>
      </c>
      <c r="G206" s="199"/>
      <c r="H206" s="202">
        <v>189</v>
      </c>
      <c r="I206" s="199"/>
      <c r="J206" s="199"/>
      <c r="K206" s="203"/>
      <c r="AI206" s="121" t="s">
        <v>115</v>
      </c>
      <c r="AJ206" s="121" t="s">
        <v>79</v>
      </c>
      <c r="AK206" s="13" t="s">
        <v>79</v>
      </c>
      <c r="AL206" s="13" t="s">
        <v>26</v>
      </c>
      <c r="AM206" s="13" t="s">
        <v>69</v>
      </c>
      <c r="AN206" s="121" t="s">
        <v>106</v>
      </c>
    </row>
    <row r="207" spans="2:40" s="12" customFormat="1" ht="12">
      <c r="B207" s="191"/>
      <c r="C207" s="192"/>
      <c r="D207" s="193" t="s">
        <v>115</v>
      </c>
      <c r="E207" s="194" t="s">
        <v>1</v>
      </c>
      <c r="F207" s="195" t="s">
        <v>254</v>
      </c>
      <c r="G207" s="192"/>
      <c r="H207" s="196" t="s">
        <v>1</v>
      </c>
      <c r="I207" s="192"/>
      <c r="J207" s="192"/>
      <c r="K207" s="197"/>
      <c r="AI207" s="120" t="s">
        <v>115</v>
      </c>
      <c r="AJ207" s="120" t="s">
        <v>79</v>
      </c>
      <c r="AK207" s="12" t="s">
        <v>77</v>
      </c>
      <c r="AL207" s="12" t="s">
        <v>26</v>
      </c>
      <c r="AM207" s="12" t="s">
        <v>69</v>
      </c>
      <c r="AN207" s="120" t="s">
        <v>106</v>
      </c>
    </row>
    <row r="208" spans="2:40" s="13" customFormat="1" ht="12">
      <c r="B208" s="198"/>
      <c r="C208" s="199"/>
      <c r="D208" s="193" t="s">
        <v>115</v>
      </c>
      <c r="E208" s="200" t="s">
        <v>1</v>
      </c>
      <c r="F208" s="201">
        <v>19</v>
      </c>
      <c r="G208" s="199"/>
      <c r="H208" s="202">
        <v>19</v>
      </c>
      <c r="I208" s="199"/>
      <c r="J208" s="199"/>
      <c r="K208" s="203"/>
      <c r="AI208" s="121" t="s">
        <v>115</v>
      </c>
      <c r="AJ208" s="121" t="s">
        <v>79</v>
      </c>
      <c r="AK208" s="13" t="s">
        <v>79</v>
      </c>
      <c r="AL208" s="13" t="s">
        <v>26</v>
      </c>
      <c r="AM208" s="13" t="s">
        <v>69</v>
      </c>
      <c r="AN208" s="121" t="s">
        <v>106</v>
      </c>
    </row>
    <row r="209" spans="2:40" s="14" customFormat="1" ht="12">
      <c r="B209" s="205"/>
      <c r="C209" s="206"/>
      <c r="D209" s="193" t="s">
        <v>115</v>
      </c>
      <c r="E209" s="207" t="s">
        <v>1</v>
      </c>
      <c r="F209" s="208" t="s">
        <v>147</v>
      </c>
      <c r="G209" s="206"/>
      <c r="H209" s="209">
        <v>208</v>
      </c>
      <c r="I209" s="206"/>
      <c r="J209" s="206"/>
      <c r="K209" s="210"/>
      <c r="AI209" s="127" t="s">
        <v>115</v>
      </c>
      <c r="AJ209" s="127" t="s">
        <v>79</v>
      </c>
      <c r="AK209" s="14" t="s">
        <v>113</v>
      </c>
      <c r="AL209" s="14" t="s">
        <v>26</v>
      </c>
      <c r="AM209" s="14" t="s">
        <v>77</v>
      </c>
      <c r="AN209" s="127" t="s">
        <v>106</v>
      </c>
    </row>
    <row r="210" spans="1:54" s="1" customFormat="1" ht="16.5" customHeight="1">
      <c r="A210" s="130"/>
      <c r="B210" s="151"/>
      <c r="C210" s="122" t="s">
        <v>255</v>
      </c>
      <c r="D210" s="122" t="s">
        <v>141</v>
      </c>
      <c r="E210" s="123" t="s">
        <v>256</v>
      </c>
      <c r="F210" s="124" t="s">
        <v>257</v>
      </c>
      <c r="G210" s="125" t="s">
        <v>170</v>
      </c>
      <c r="H210" s="147">
        <v>19</v>
      </c>
      <c r="I210" s="126"/>
      <c r="J210" s="126">
        <f>ROUND(I210*H210,2)</f>
        <v>0</v>
      </c>
      <c r="K210" s="204" t="s">
        <v>112</v>
      </c>
      <c r="L210" s="130"/>
      <c r="M210" s="130"/>
      <c r="N210" s="130"/>
      <c r="O210" s="130"/>
      <c r="P210" s="130"/>
      <c r="Q210" s="130"/>
      <c r="R210" s="130"/>
      <c r="S210" s="130"/>
      <c r="T210" s="130"/>
      <c r="AG210" s="118" t="s">
        <v>140</v>
      </c>
      <c r="AI210" s="118" t="s">
        <v>141</v>
      </c>
      <c r="AJ210" s="118" t="s">
        <v>79</v>
      </c>
      <c r="AN210" s="16" t="s">
        <v>106</v>
      </c>
      <c r="AT210" s="119" t="e">
        <f>IF(#REF!="základní",J210,0)</f>
        <v>#REF!</v>
      </c>
      <c r="AU210" s="119" t="e">
        <f>IF(#REF!="snížená",J210,0)</f>
        <v>#REF!</v>
      </c>
      <c r="AV210" s="119" t="e">
        <f>IF(#REF!="zákl. přenesená",J210,0)</f>
        <v>#REF!</v>
      </c>
      <c r="AW210" s="119" t="e">
        <f>IF(#REF!="sníž. přenesená",J210,0)</f>
        <v>#REF!</v>
      </c>
      <c r="AX210" s="119" t="e">
        <f>IF(#REF!="nulová",J210,0)</f>
        <v>#REF!</v>
      </c>
      <c r="AY210" s="16" t="s">
        <v>77</v>
      </c>
      <c r="AZ210" s="119">
        <f>ROUND(I210*H210,2)</f>
        <v>0</v>
      </c>
      <c r="BA210" s="16" t="s">
        <v>113</v>
      </c>
      <c r="BB210" s="118" t="s">
        <v>258</v>
      </c>
    </row>
    <row r="211" spans="2:40" s="13" customFormat="1" ht="12">
      <c r="B211" s="198"/>
      <c r="C211" s="199"/>
      <c r="D211" s="193" t="s">
        <v>115</v>
      </c>
      <c r="E211" s="200" t="s">
        <v>1</v>
      </c>
      <c r="F211" s="201" t="s">
        <v>351</v>
      </c>
      <c r="G211" s="199"/>
      <c r="H211" s="202">
        <v>19.19</v>
      </c>
      <c r="I211" s="199"/>
      <c r="J211" s="199"/>
      <c r="K211" s="203"/>
      <c r="AI211" s="121" t="s">
        <v>115</v>
      </c>
      <c r="AJ211" s="121" t="s">
        <v>79</v>
      </c>
      <c r="AK211" s="13" t="s">
        <v>79</v>
      </c>
      <c r="AL211" s="13" t="s">
        <v>26</v>
      </c>
      <c r="AM211" s="13" t="s">
        <v>77</v>
      </c>
      <c r="AN211" s="121" t="s">
        <v>106</v>
      </c>
    </row>
    <row r="212" spans="2:40" s="12" customFormat="1" ht="12">
      <c r="B212" s="191"/>
      <c r="C212" s="192"/>
      <c r="D212" s="193" t="s">
        <v>115</v>
      </c>
      <c r="E212" s="194" t="s">
        <v>1</v>
      </c>
      <c r="F212" s="195" t="s">
        <v>259</v>
      </c>
      <c r="G212" s="192"/>
      <c r="H212" s="196" t="s">
        <v>1</v>
      </c>
      <c r="I212" s="192"/>
      <c r="J212" s="192"/>
      <c r="K212" s="197"/>
      <c r="AI212" s="120" t="s">
        <v>115</v>
      </c>
      <c r="AJ212" s="120" t="s">
        <v>79</v>
      </c>
      <c r="AK212" s="12" t="s">
        <v>77</v>
      </c>
      <c r="AL212" s="12" t="s">
        <v>26</v>
      </c>
      <c r="AM212" s="12" t="s">
        <v>69</v>
      </c>
      <c r="AN212" s="120" t="s">
        <v>106</v>
      </c>
    </row>
    <row r="213" spans="1:54" s="1" customFormat="1" ht="16.5" customHeight="1">
      <c r="A213" s="130"/>
      <c r="B213" s="151"/>
      <c r="C213" s="122" t="s">
        <v>260</v>
      </c>
      <c r="D213" s="122" t="s">
        <v>141</v>
      </c>
      <c r="E213" s="123" t="s">
        <v>261</v>
      </c>
      <c r="F213" s="124" t="s">
        <v>262</v>
      </c>
      <c r="G213" s="125" t="s">
        <v>170</v>
      </c>
      <c r="H213" s="147">
        <v>190.89</v>
      </c>
      <c r="I213" s="126"/>
      <c r="J213" s="126">
        <f>ROUND(I213*H213,2)</f>
        <v>0</v>
      </c>
      <c r="K213" s="204" t="s">
        <v>112</v>
      </c>
      <c r="L213" s="130"/>
      <c r="M213" s="130"/>
      <c r="N213" s="130"/>
      <c r="O213" s="130"/>
      <c r="P213" s="130"/>
      <c r="Q213" s="130"/>
      <c r="R213" s="130"/>
      <c r="S213" s="130"/>
      <c r="T213" s="130"/>
      <c r="AG213" s="118" t="s">
        <v>140</v>
      </c>
      <c r="AI213" s="118" t="s">
        <v>141</v>
      </c>
      <c r="AJ213" s="118" t="s">
        <v>79</v>
      </c>
      <c r="AN213" s="16" t="s">
        <v>106</v>
      </c>
      <c r="AT213" s="119" t="e">
        <f>IF(#REF!="základní",J213,0)</f>
        <v>#REF!</v>
      </c>
      <c r="AU213" s="119" t="e">
        <f>IF(#REF!="snížená",J213,0)</f>
        <v>#REF!</v>
      </c>
      <c r="AV213" s="119" t="e">
        <f>IF(#REF!="zákl. přenesená",J213,0)</f>
        <v>#REF!</v>
      </c>
      <c r="AW213" s="119" t="e">
        <f>IF(#REF!="sníž. přenesená",J213,0)</f>
        <v>#REF!</v>
      </c>
      <c r="AX213" s="119" t="e">
        <f>IF(#REF!="nulová",J213,0)</f>
        <v>#REF!</v>
      </c>
      <c r="AY213" s="16" t="s">
        <v>77</v>
      </c>
      <c r="AZ213" s="119">
        <f>ROUND(I213*H213,2)</f>
        <v>0</v>
      </c>
      <c r="BA213" s="16" t="s">
        <v>113</v>
      </c>
      <c r="BB213" s="118" t="s">
        <v>263</v>
      </c>
    </row>
    <row r="214" spans="2:40" s="13" customFormat="1" ht="12">
      <c r="B214" s="198"/>
      <c r="C214" s="199"/>
      <c r="D214" s="193" t="s">
        <v>115</v>
      </c>
      <c r="E214" s="200" t="s">
        <v>1</v>
      </c>
      <c r="F214" s="201" t="s">
        <v>352</v>
      </c>
      <c r="G214" s="199"/>
      <c r="H214" s="202">
        <v>190.89</v>
      </c>
      <c r="I214" s="199"/>
      <c r="J214" s="199"/>
      <c r="K214" s="203"/>
      <c r="AI214" s="121" t="s">
        <v>115</v>
      </c>
      <c r="AJ214" s="121" t="s">
        <v>79</v>
      </c>
      <c r="AK214" s="13" t="s">
        <v>79</v>
      </c>
      <c r="AL214" s="13" t="s">
        <v>26</v>
      </c>
      <c r="AM214" s="13" t="s">
        <v>77</v>
      </c>
      <c r="AN214" s="121" t="s">
        <v>106</v>
      </c>
    </row>
    <row r="215" spans="2:40" s="12" customFormat="1" ht="12">
      <c r="B215" s="191"/>
      <c r="C215" s="192"/>
      <c r="D215" s="193" t="s">
        <v>115</v>
      </c>
      <c r="E215" s="194" t="s">
        <v>1</v>
      </c>
      <c r="F215" s="195" t="s">
        <v>259</v>
      </c>
      <c r="G215" s="192"/>
      <c r="H215" s="196" t="s">
        <v>1</v>
      </c>
      <c r="I215" s="192"/>
      <c r="J215" s="192"/>
      <c r="K215" s="197"/>
      <c r="AI215" s="120" t="s">
        <v>115</v>
      </c>
      <c r="AJ215" s="120" t="s">
        <v>79</v>
      </c>
      <c r="AK215" s="12" t="s">
        <v>77</v>
      </c>
      <c r="AL215" s="12" t="s">
        <v>26</v>
      </c>
      <c r="AM215" s="12" t="s">
        <v>69</v>
      </c>
      <c r="AN215" s="120" t="s">
        <v>106</v>
      </c>
    </row>
    <row r="216" spans="1:54" s="1" customFormat="1" ht="16.5" customHeight="1">
      <c r="A216" s="130"/>
      <c r="B216" s="151"/>
      <c r="C216" s="113" t="s">
        <v>264</v>
      </c>
      <c r="D216" s="113" t="s">
        <v>108</v>
      </c>
      <c r="E216" s="114" t="s">
        <v>265</v>
      </c>
      <c r="F216" s="115" t="s">
        <v>266</v>
      </c>
      <c r="G216" s="116" t="s">
        <v>170</v>
      </c>
      <c r="H216" s="146">
        <v>362.59</v>
      </c>
      <c r="I216" s="117"/>
      <c r="J216" s="117">
        <f>ROUND(I216*H216,2)</f>
        <v>0</v>
      </c>
      <c r="K216" s="190" t="s">
        <v>112</v>
      </c>
      <c r="L216" s="130"/>
      <c r="M216" s="130"/>
      <c r="N216" s="130"/>
      <c r="O216" s="130"/>
      <c r="P216" s="130"/>
      <c r="Q216" s="130"/>
      <c r="R216" s="130"/>
      <c r="S216" s="130"/>
      <c r="T216" s="130"/>
      <c r="AG216" s="118" t="s">
        <v>113</v>
      </c>
      <c r="AI216" s="118" t="s">
        <v>108</v>
      </c>
      <c r="AJ216" s="118" t="s">
        <v>79</v>
      </c>
      <c r="AN216" s="16" t="s">
        <v>106</v>
      </c>
      <c r="AT216" s="119" t="e">
        <f>IF(#REF!="základní",J216,0)</f>
        <v>#REF!</v>
      </c>
      <c r="AU216" s="119" t="e">
        <f>IF(#REF!="snížená",J216,0)</f>
        <v>#REF!</v>
      </c>
      <c r="AV216" s="119" t="e">
        <f>IF(#REF!="zákl. přenesená",J216,0)</f>
        <v>#REF!</v>
      </c>
      <c r="AW216" s="119" t="e">
        <f>IF(#REF!="sníž. přenesená",J216,0)</f>
        <v>#REF!</v>
      </c>
      <c r="AX216" s="119" t="e">
        <f>IF(#REF!="nulová",J216,0)</f>
        <v>#REF!</v>
      </c>
      <c r="AY216" s="16" t="s">
        <v>77</v>
      </c>
      <c r="AZ216" s="119">
        <f>ROUND(I216*H216,2)</f>
        <v>0</v>
      </c>
      <c r="BA216" s="16" t="s">
        <v>113</v>
      </c>
      <c r="BB216" s="118" t="s">
        <v>267</v>
      </c>
    </row>
    <row r="217" spans="2:40" s="13" customFormat="1" ht="12">
      <c r="B217" s="198"/>
      <c r="C217" s="199"/>
      <c r="D217" s="193" t="s">
        <v>115</v>
      </c>
      <c r="E217" s="200" t="s">
        <v>1</v>
      </c>
      <c r="F217" s="201" t="s">
        <v>353</v>
      </c>
      <c r="G217" s="199"/>
      <c r="H217" s="202">
        <v>362.59</v>
      </c>
      <c r="I217" s="199"/>
      <c r="J217" s="199"/>
      <c r="K217" s="203"/>
      <c r="AI217" s="121" t="s">
        <v>115</v>
      </c>
      <c r="AJ217" s="121" t="s">
        <v>79</v>
      </c>
      <c r="AK217" s="13" t="s">
        <v>79</v>
      </c>
      <c r="AL217" s="13" t="s">
        <v>26</v>
      </c>
      <c r="AM217" s="13" t="s">
        <v>77</v>
      </c>
      <c r="AN217" s="121" t="s">
        <v>106</v>
      </c>
    </row>
    <row r="218" spans="1:54" s="1" customFormat="1" ht="16.5" customHeight="1">
      <c r="A218" s="130"/>
      <c r="B218" s="151"/>
      <c r="C218" s="122" t="s">
        <v>268</v>
      </c>
      <c r="D218" s="122" t="s">
        <v>141</v>
      </c>
      <c r="E218" s="123" t="s">
        <v>269</v>
      </c>
      <c r="F218" s="124" t="s">
        <v>270</v>
      </c>
      <c r="G218" s="125" t="s">
        <v>170</v>
      </c>
      <c r="H218" s="147">
        <v>366.22</v>
      </c>
      <c r="I218" s="126"/>
      <c r="J218" s="126">
        <f>ROUND(I218*H218,2)</f>
        <v>0</v>
      </c>
      <c r="K218" s="204" t="s">
        <v>112</v>
      </c>
      <c r="L218" s="130"/>
      <c r="M218" s="130"/>
      <c r="N218" s="130"/>
      <c r="O218" s="130"/>
      <c r="P218" s="130"/>
      <c r="Q218" s="130"/>
      <c r="R218" s="130"/>
      <c r="S218" s="130"/>
      <c r="T218" s="130"/>
      <c r="AG218" s="118" t="s">
        <v>140</v>
      </c>
      <c r="AI218" s="118" t="s">
        <v>141</v>
      </c>
      <c r="AJ218" s="118" t="s">
        <v>79</v>
      </c>
      <c r="AN218" s="16" t="s">
        <v>106</v>
      </c>
      <c r="AT218" s="119" t="e">
        <f>IF(#REF!="základní",J218,0)</f>
        <v>#REF!</v>
      </c>
      <c r="AU218" s="119" t="e">
        <f>IF(#REF!="snížená",J218,0)</f>
        <v>#REF!</v>
      </c>
      <c r="AV218" s="119" t="e">
        <f>IF(#REF!="zákl. přenesená",J218,0)</f>
        <v>#REF!</v>
      </c>
      <c r="AW218" s="119" t="e">
        <f>IF(#REF!="sníž. přenesená",J218,0)</f>
        <v>#REF!</v>
      </c>
      <c r="AX218" s="119" t="e">
        <f>IF(#REF!="nulová",J218,0)</f>
        <v>#REF!</v>
      </c>
      <c r="AY218" s="16" t="s">
        <v>77</v>
      </c>
      <c r="AZ218" s="119">
        <f>ROUND(I218*H218,2)</f>
        <v>0</v>
      </c>
      <c r="BA218" s="16" t="s">
        <v>113</v>
      </c>
      <c r="BB218" s="118" t="s">
        <v>271</v>
      </c>
    </row>
    <row r="219" spans="2:40" s="13" customFormat="1" ht="12">
      <c r="B219" s="198"/>
      <c r="C219" s="199"/>
      <c r="D219" s="193" t="s">
        <v>115</v>
      </c>
      <c r="E219" s="200" t="s">
        <v>1</v>
      </c>
      <c r="F219" s="201" t="s">
        <v>354</v>
      </c>
      <c r="G219" s="199"/>
      <c r="H219" s="202">
        <v>366.22</v>
      </c>
      <c r="I219" s="199"/>
      <c r="J219" s="199"/>
      <c r="K219" s="203"/>
      <c r="AI219" s="121" t="s">
        <v>115</v>
      </c>
      <c r="AJ219" s="121" t="s">
        <v>79</v>
      </c>
      <c r="AK219" s="13" t="s">
        <v>79</v>
      </c>
      <c r="AL219" s="13" t="s">
        <v>26</v>
      </c>
      <c r="AM219" s="13" t="s">
        <v>77</v>
      </c>
      <c r="AN219" s="121" t="s">
        <v>106</v>
      </c>
    </row>
    <row r="220" spans="2:40" s="12" customFormat="1" ht="12">
      <c r="B220" s="191"/>
      <c r="C220" s="192"/>
      <c r="D220" s="193" t="s">
        <v>115</v>
      </c>
      <c r="E220" s="194" t="s">
        <v>1</v>
      </c>
      <c r="F220" s="195" t="s">
        <v>259</v>
      </c>
      <c r="G220" s="192"/>
      <c r="H220" s="196" t="s">
        <v>1</v>
      </c>
      <c r="I220" s="192"/>
      <c r="J220" s="192"/>
      <c r="K220" s="197"/>
      <c r="AI220" s="120" t="s">
        <v>115</v>
      </c>
      <c r="AJ220" s="120" t="s">
        <v>79</v>
      </c>
      <c r="AK220" s="12" t="s">
        <v>77</v>
      </c>
      <c r="AL220" s="12" t="s">
        <v>26</v>
      </c>
      <c r="AM220" s="12" t="s">
        <v>69</v>
      </c>
      <c r="AN220" s="120" t="s">
        <v>106</v>
      </c>
    </row>
    <row r="221" spans="1:54" s="1" customFormat="1" ht="16.5" customHeight="1">
      <c r="A221" s="130"/>
      <c r="B221" s="151"/>
      <c r="C221" s="113" t="s">
        <v>272</v>
      </c>
      <c r="D221" s="113" t="s">
        <v>108</v>
      </c>
      <c r="E221" s="114" t="s">
        <v>273</v>
      </c>
      <c r="F221" s="115" t="s">
        <v>274</v>
      </c>
      <c r="G221" s="116" t="s">
        <v>170</v>
      </c>
      <c r="H221" s="146">
        <v>6</v>
      </c>
      <c r="I221" s="117"/>
      <c r="J221" s="117">
        <f>ROUND(I221*H221,2)</f>
        <v>0</v>
      </c>
      <c r="K221" s="190" t="s">
        <v>112</v>
      </c>
      <c r="L221" s="130"/>
      <c r="M221" s="130"/>
      <c r="N221" s="130"/>
      <c r="O221" s="130"/>
      <c r="P221" s="130"/>
      <c r="Q221" s="130"/>
      <c r="R221" s="130"/>
      <c r="S221" s="130"/>
      <c r="T221" s="130"/>
      <c r="AG221" s="118" t="s">
        <v>113</v>
      </c>
      <c r="AI221" s="118" t="s">
        <v>108</v>
      </c>
      <c r="AJ221" s="118" t="s">
        <v>79</v>
      </c>
      <c r="AN221" s="16" t="s">
        <v>106</v>
      </c>
      <c r="AT221" s="119" t="e">
        <f>IF(#REF!="základní",J221,0)</f>
        <v>#REF!</v>
      </c>
      <c r="AU221" s="119" t="e">
        <f>IF(#REF!="snížená",J221,0)</f>
        <v>#REF!</v>
      </c>
      <c r="AV221" s="119" t="e">
        <f>IF(#REF!="zákl. přenesená",J221,0)</f>
        <v>#REF!</v>
      </c>
      <c r="AW221" s="119" t="e">
        <f>IF(#REF!="sníž. přenesená",J221,0)</f>
        <v>#REF!</v>
      </c>
      <c r="AX221" s="119" t="e">
        <f>IF(#REF!="nulová",J221,0)</f>
        <v>#REF!</v>
      </c>
      <c r="AY221" s="16" t="s">
        <v>77</v>
      </c>
      <c r="AZ221" s="119">
        <f>ROUND(I221*H221,2)</f>
        <v>0</v>
      </c>
      <c r="BA221" s="16" t="s">
        <v>113</v>
      </c>
      <c r="BB221" s="118" t="s">
        <v>275</v>
      </c>
    </row>
    <row r="222" spans="2:40" s="13" customFormat="1" ht="12">
      <c r="B222" s="198"/>
      <c r="C222" s="199"/>
      <c r="D222" s="193" t="s">
        <v>115</v>
      </c>
      <c r="E222" s="200" t="s">
        <v>1</v>
      </c>
      <c r="F222" s="201" t="s">
        <v>355</v>
      </c>
      <c r="G222" s="199"/>
      <c r="H222" s="202">
        <v>6</v>
      </c>
      <c r="I222" s="199"/>
      <c r="J222" s="199"/>
      <c r="K222" s="203"/>
      <c r="AI222" s="121" t="s">
        <v>115</v>
      </c>
      <c r="AJ222" s="121" t="s">
        <v>79</v>
      </c>
      <c r="AK222" s="13" t="s">
        <v>79</v>
      </c>
      <c r="AL222" s="13" t="s">
        <v>26</v>
      </c>
      <c r="AM222" s="13" t="s">
        <v>77</v>
      </c>
      <c r="AN222" s="121" t="s">
        <v>106</v>
      </c>
    </row>
    <row r="223" spans="1:54" s="1" customFormat="1" ht="16.5" customHeight="1">
      <c r="A223" s="130"/>
      <c r="B223" s="151"/>
      <c r="C223" s="113" t="s">
        <v>276</v>
      </c>
      <c r="D223" s="113" t="s">
        <v>108</v>
      </c>
      <c r="E223" s="114" t="s">
        <v>277</v>
      </c>
      <c r="F223" s="115" t="s">
        <v>278</v>
      </c>
      <c r="G223" s="116" t="s">
        <v>170</v>
      </c>
      <c r="H223" s="146">
        <v>6</v>
      </c>
      <c r="I223" s="117"/>
      <c r="J223" s="117">
        <f>ROUND(I223*H223,2)</f>
        <v>0</v>
      </c>
      <c r="K223" s="190" t="s">
        <v>112</v>
      </c>
      <c r="L223" s="130"/>
      <c r="M223" s="130"/>
      <c r="N223" s="130"/>
      <c r="O223" s="130"/>
      <c r="P223" s="130"/>
      <c r="Q223" s="130"/>
      <c r="R223" s="130"/>
      <c r="S223" s="130"/>
      <c r="T223" s="130"/>
      <c r="AG223" s="118" t="s">
        <v>113</v>
      </c>
      <c r="AI223" s="118" t="s">
        <v>108</v>
      </c>
      <c r="AJ223" s="118" t="s">
        <v>79</v>
      </c>
      <c r="AN223" s="16" t="s">
        <v>106</v>
      </c>
      <c r="AT223" s="119" t="e">
        <f>IF(#REF!="základní",J223,0)</f>
        <v>#REF!</v>
      </c>
      <c r="AU223" s="119" t="e">
        <f>IF(#REF!="snížená",J223,0)</f>
        <v>#REF!</v>
      </c>
      <c r="AV223" s="119" t="e">
        <f>IF(#REF!="zákl. přenesená",J223,0)</f>
        <v>#REF!</v>
      </c>
      <c r="AW223" s="119" t="e">
        <f>IF(#REF!="sníž. přenesená",J223,0)</f>
        <v>#REF!</v>
      </c>
      <c r="AX223" s="119" t="e">
        <f>IF(#REF!="nulová",J223,0)</f>
        <v>#REF!</v>
      </c>
      <c r="AY223" s="16" t="s">
        <v>77</v>
      </c>
      <c r="AZ223" s="119">
        <f>ROUND(I223*H223,2)</f>
        <v>0</v>
      </c>
      <c r="BA223" s="16" t="s">
        <v>113</v>
      </c>
      <c r="BB223" s="118" t="s">
        <v>279</v>
      </c>
    </row>
    <row r="224" spans="2:52" s="11" customFormat="1" ht="22.9" customHeight="1">
      <c r="B224" s="181"/>
      <c r="C224" s="182"/>
      <c r="D224" s="183" t="s">
        <v>68</v>
      </c>
      <c r="E224" s="188" t="s">
        <v>280</v>
      </c>
      <c r="F224" s="188" t="s">
        <v>281</v>
      </c>
      <c r="G224" s="182"/>
      <c r="H224" s="185"/>
      <c r="I224" s="182"/>
      <c r="J224" s="189">
        <f>J225+J226+J228+J229+J230</f>
        <v>0</v>
      </c>
      <c r="K224" s="187"/>
      <c r="AG224" s="110" t="s">
        <v>77</v>
      </c>
      <c r="AI224" s="111" t="s">
        <v>68</v>
      </c>
      <c r="AJ224" s="111" t="s">
        <v>77</v>
      </c>
      <c r="AN224" s="110" t="s">
        <v>106</v>
      </c>
      <c r="AZ224" s="112">
        <f>SUM(AZ225:AZ230)</f>
        <v>0</v>
      </c>
    </row>
    <row r="225" spans="1:54" s="1" customFormat="1" ht="16.5" customHeight="1">
      <c r="A225" s="130"/>
      <c r="B225" s="151"/>
      <c r="C225" s="113" t="s">
        <v>282</v>
      </c>
      <c r="D225" s="113" t="s">
        <v>108</v>
      </c>
      <c r="E225" s="114" t="s">
        <v>283</v>
      </c>
      <c r="F225" s="115" t="s">
        <v>284</v>
      </c>
      <c r="G225" s="116" t="s">
        <v>144</v>
      </c>
      <c r="H225" s="146">
        <v>679.99</v>
      </c>
      <c r="I225" s="117"/>
      <c r="J225" s="117">
        <f>ROUND(I225*H225,2)</f>
        <v>0</v>
      </c>
      <c r="K225" s="190" t="s">
        <v>112</v>
      </c>
      <c r="L225" s="130"/>
      <c r="M225" s="130"/>
      <c r="N225" s="130"/>
      <c r="O225" s="130"/>
      <c r="P225" s="130"/>
      <c r="Q225" s="130"/>
      <c r="R225" s="130"/>
      <c r="S225" s="130"/>
      <c r="T225" s="130"/>
      <c r="AG225" s="118" t="s">
        <v>113</v>
      </c>
      <c r="AI225" s="118" t="s">
        <v>108</v>
      </c>
      <c r="AJ225" s="118" t="s">
        <v>79</v>
      </c>
      <c r="AN225" s="16" t="s">
        <v>106</v>
      </c>
      <c r="AT225" s="119" t="e">
        <f>IF(#REF!="základní",J225,0)</f>
        <v>#REF!</v>
      </c>
      <c r="AU225" s="119" t="e">
        <f>IF(#REF!="snížená",J225,0)</f>
        <v>#REF!</v>
      </c>
      <c r="AV225" s="119" t="e">
        <f>IF(#REF!="zákl. přenesená",J225,0)</f>
        <v>#REF!</v>
      </c>
      <c r="AW225" s="119" t="e">
        <f>IF(#REF!="sníž. přenesená",J225,0)</f>
        <v>#REF!</v>
      </c>
      <c r="AX225" s="119" t="e">
        <f>IF(#REF!="nulová",J225,0)</f>
        <v>#REF!</v>
      </c>
      <c r="AY225" s="16" t="s">
        <v>77</v>
      </c>
      <c r="AZ225" s="119">
        <f>ROUND(I225*H225,2)</f>
        <v>0</v>
      </c>
      <c r="BA225" s="16" t="s">
        <v>113</v>
      </c>
      <c r="BB225" s="118" t="s">
        <v>285</v>
      </c>
    </row>
    <row r="226" spans="1:54" s="1" customFormat="1" ht="16.5" customHeight="1">
      <c r="A226" s="130"/>
      <c r="B226" s="151"/>
      <c r="C226" s="113" t="s">
        <v>286</v>
      </c>
      <c r="D226" s="113" t="s">
        <v>108</v>
      </c>
      <c r="E226" s="114" t="s">
        <v>287</v>
      </c>
      <c r="F226" s="115" t="s">
        <v>288</v>
      </c>
      <c r="G226" s="116" t="s">
        <v>144</v>
      </c>
      <c r="H226" s="146">
        <v>6119.91</v>
      </c>
      <c r="I226" s="117"/>
      <c r="J226" s="117">
        <f>ROUND(I226*H226,2)</f>
        <v>0</v>
      </c>
      <c r="K226" s="190" t="s">
        <v>112</v>
      </c>
      <c r="L226" s="130"/>
      <c r="M226" s="130"/>
      <c r="N226" s="130"/>
      <c r="O226" s="130"/>
      <c r="P226" s="130"/>
      <c r="Q226" s="130"/>
      <c r="R226" s="130"/>
      <c r="S226" s="130"/>
      <c r="T226" s="130"/>
      <c r="AG226" s="118" t="s">
        <v>113</v>
      </c>
      <c r="AI226" s="118" t="s">
        <v>108</v>
      </c>
      <c r="AJ226" s="118" t="s">
        <v>79</v>
      </c>
      <c r="AN226" s="16" t="s">
        <v>106</v>
      </c>
      <c r="AT226" s="119" t="e">
        <f>IF(#REF!="základní",J226,0)</f>
        <v>#REF!</v>
      </c>
      <c r="AU226" s="119" t="e">
        <f>IF(#REF!="snížená",J226,0)</f>
        <v>#REF!</v>
      </c>
      <c r="AV226" s="119" t="e">
        <f>IF(#REF!="zákl. přenesená",J226,0)</f>
        <v>#REF!</v>
      </c>
      <c r="AW226" s="119" t="e">
        <f>IF(#REF!="sníž. přenesená",J226,0)</f>
        <v>#REF!</v>
      </c>
      <c r="AX226" s="119" t="e">
        <f>IF(#REF!="nulová",J226,0)</f>
        <v>#REF!</v>
      </c>
      <c r="AY226" s="16" t="s">
        <v>77</v>
      </c>
      <c r="AZ226" s="119">
        <f>ROUND(I226*H226,2)</f>
        <v>0</v>
      </c>
      <c r="BA226" s="16" t="s">
        <v>113</v>
      </c>
      <c r="BB226" s="118" t="s">
        <v>289</v>
      </c>
    </row>
    <row r="227" spans="2:40" s="13" customFormat="1" ht="12">
      <c r="B227" s="198"/>
      <c r="C227" s="199"/>
      <c r="D227" s="193" t="s">
        <v>115</v>
      </c>
      <c r="E227" s="200" t="s">
        <v>1</v>
      </c>
      <c r="F227" s="201" t="s">
        <v>356</v>
      </c>
      <c r="G227" s="199"/>
      <c r="H227" s="202">
        <v>6119.91</v>
      </c>
      <c r="I227" s="199"/>
      <c r="J227" s="199"/>
      <c r="K227" s="203"/>
      <c r="AI227" s="121" t="s">
        <v>115</v>
      </c>
      <c r="AJ227" s="121" t="s">
        <v>79</v>
      </c>
      <c r="AK227" s="13" t="s">
        <v>79</v>
      </c>
      <c r="AL227" s="13" t="s">
        <v>26</v>
      </c>
      <c r="AM227" s="13" t="s">
        <v>77</v>
      </c>
      <c r="AN227" s="121" t="s">
        <v>106</v>
      </c>
    </row>
    <row r="228" spans="1:54" s="1" customFormat="1" ht="21.75" customHeight="1">
      <c r="A228" s="130"/>
      <c r="B228" s="151"/>
      <c r="C228" s="113" t="s">
        <v>290</v>
      </c>
      <c r="D228" s="113" t="s">
        <v>108</v>
      </c>
      <c r="E228" s="114" t="s">
        <v>291</v>
      </c>
      <c r="F228" s="115" t="s">
        <v>292</v>
      </c>
      <c r="G228" s="116" t="s">
        <v>144</v>
      </c>
      <c r="H228" s="146">
        <v>46.43</v>
      </c>
      <c r="I228" s="117"/>
      <c r="J228" s="117">
        <f>ROUND(I228*H228,2)</f>
        <v>0</v>
      </c>
      <c r="K228" s="190" t="s">
        <v>112</v>
      </c>
      <c r="L228" s="130"/>
      <c r="M228" s="130"/>
      <c r="N228" s="130"/>
      <c r="O228" s="130"/>
      <c r="P228" s="130"/>
      <c r="Q228" s="130"/>
      <c r="R228" s="130"/>
      <c r="S228" s="130"/>
      <c r="T228" s="130"/>
      <c r="AG228" s="118" t="s">
        <v>113</v>
      </c>
      <c r="AI228" s="118" t="s">
        <v>108</v>
      </c>
      <c r="AJ228" s="118" t="s">
        <v>79</v>
      </c>
      <c r="AN228" s="16" t="s">
        <v>106</v>
      </c>
      <c r="AT228" s="119" t="e">
        <f>IF(#REF!="základní",J228,0)</f>
        <v>#REF!</v>
      </c>
      <c r="AU228" s="119" t="e">
        <f>IF(#REF!="snížená",J228,0)</f>
        <v>#REF!</v>
      </c>
      <c r="AV228" s="119" t="e">
        <f>IF(#REF!="zákl. přenesená",J228,0)</f>
        <v>#REF!</v>
      </c>
      <c r="AW228" s="119" t="e">
        <f>IF(#REF!="sníž. přenesená",J228,0)</f>
        <v>#REF!</v>
      </c>
      <c r="AX228" s="119" t="e">
        <f>IF(#REF!="nulová",J228,0)</f>
        <v>#REF!</v>
      </c>
      <c r="AY228" s="16" t="s">
        <v>77</v>
      </c>
      <c r="AZ228" s="119">
        <f>ROUND(I228*H228,2)</f>
        <v>0</v>
      </c>
      <c r="BA228" s="16" t="s">
        <v>113</v>
      </c>
      <c r="BB228" s="118" t="s">
        <v>293</v>
      </c>
    </row>
    <row r="229" spans="1:54" s="1" customFormat="1" ht="21.75" customHeight="1">
      <c r="A229" s="130"/>
      <c r="B229" s="151"/>
      <c r="C229" s="113" t="s">
        <v>294</v>
      </c>
      <c r="D229" s="113" t="s">
        <v>108</v>
      </c>
      <c r="E229" s="114" t="s">
        <v>295</v>
      </c>
      <c r="F229" s="115" t="s">
        <v>296</v>
      </c>
      <c r="G229" s="116" t="s">
        <v>144</v>
      </c>
      <c r="H229" s="146">
        <v>161.76</v>
      </c>
      <c r="I229" s="117"/>
      <c r="J229" s="117">
        <f>ROUND(I229*H229,2)</f>
        <v>0</v>
      </c>
      <c r="K229" s="190" t="s">
        <v>112</v>
      </c>
      <c r="L229" s="130"/>
      <c r="M229" s="130"/>
      <c r="N229" s="130"/>
      <c r="O229" s="130"/>
      <c r="P229" s="130"/>
      <c r="Q229" s="130"/>
      <c r="R229" s="130"/>
      <c r="S229" s="130"/>
      <c r="T229" s="130"/>
      <c r="AG229" s="118" t="s">
        <v>113</v>
      </c>
      <c r="AI229" s="118" t="s">
        <v>108</v>
      </c>
      <c r="AJ229" s="118" t="s">
        <v>79</v>
      </c>
      <c r="AN229" s="16" t="s">
        <v>106</v>
      </c>
      <c r="AT229" s="119" t="e">
        <f>IF(#REF!="základní",J229,0)</f>
        <v>#REF!</v>
      </c>
      <c r="AU229" s="119" t="e">
        <f>IF(#REF!="snížená",J229,0)</f>
        <v>#REF!</v>
      </c>
      <c r="AV229" s="119" t="e">
        <f>IF(#REF!="zákl. přenesená",J229,0)</f>
        <v>#REF!</v>
      </c>
      <c r="AW229" s="119" t="e">
        <f>IF(#REF!="sníž. přenesená",J229,0)</f>
        <v>#REF!</v>
      </c>
      <c r="AX229" s="119" t="e">
        <f>IF(#REF!="nulová",J229,0)</f>
        <v>#REF!</v>
      </c>
      <c r="AY229" s="16" t="s">
        <v>77</v>
      </c>
      <c r="AZ229" s="119">
        <f>ROUND(I229*H229,2)</f>
        <v>0</v>
      </c>
      <c r="BA229" s="16" t="s">
        <v>113</v>
      </c>
      <c r="BB229" s="118" t="s">
        <v>297</v>
      </c>
    </row>
    <row r="230" spans="1:54" s="1" customFormat="1" ht="21.75" customHeight="1">
      <c r="A230" s="130"/>
      <c r="B230" s="151"/>
      <c r="C230" s="113" t="s">
        <v>298</v>
      </c>
      <c r="D230" s="113" t="s">
        <v>108</v>
      </c>
      <c r="E230" s="114" t="s">
        <v>299</v>
      </c>
      <c r="F230" s="115" t="s">
        <v>300</v>
      </c>
      <c r="G230" s="116" t="s">
        <v>144</v>
      </c>
      <c r="H230" s="146">
        <v>471.8</v>
      </c>
      <c r="I230" s="117"/>
      <c r="J230" s="117">
        <f>ROUND(I230*H230,2)</f>
        <v>0</v>
      </c>
      <c r="K230" s="190" t="s">
        <v>112</v>
      </c>
      <c r="L230" s="130"/>
      <c r="M230" s="130"/>
      <c r="N230" s="130"/>
      <c r="O230" s="130"/>
      <c r="P230" s="130"/>
      <c r="Q230" s="130"/>
      <c r="R230" s="130"/>
      <c r="S230" s="130"/>
      <c r="T230" s="130"/>
      <c r="AG230" s="118" t="s">
        <v>113</v>
      </c>
      <c r="AI230" s="118" t="s">
        <v>108</v>
      </c>
      <c r="AJ230" s="118" t="s">
        <v>79</v>
      </c>
      <c r="AN230" s="16" t="s">
        <v>106</v>
      </c>
      <c r="AT230" s="119" t="e">
        <f>IF(#REF!="základní",J230,0)</f>
        <v>#REF!</v>
      </c>
      <c r="AU230" s="119" t="e">
        <f>IF(#REF!="snížená",J230,0)</f>
        <v>#REF!</v>
      </c>
      <c r="AV230" s="119" t="e">
        <f>IF(#REF!="zákl. přenesená",J230,0)</f>
        <v>#REF!</v>
      </c>
      <c r="AW230" s="119" t="e">
        <f>IF(#REF!="sníž. přenesená",J230,0)</f>
        <v>#REF!</v>
      </c>
      <c r="AX230" s="119" t="e">
        <f>IF(#REF!="nulová",J230,0)</f>
        <v>#REF!</v>
      </c>
      <c r="AY230" s="16" t="s">
        <v>77</v>
      </c>
      <c r="AZ230" s="119">
        <f>ROUND(I230*H230,2)</f>
        <v>0</v>
      </c>
      <c r="BA230" s="16" t="s">
        <v>113</v>
      </c>
      <c r="BB230" s="118" t="s">
        <v>301</v>
      </c>
    </row>
    <row r="231" spans="2:52" s="11" customFormat="1" ht="22.9" customHeight="1">
      <c r="B231" s="181"/>
      <c r="C231" s="182"/>
      <c r="D231" s="183" t="s">
        <v>68</v>
      </c>
      <c r="E231" s="188" t="s">
        <v>302</v>
      </c>
      <c r="F231" s="188" t="s">
        <v>303</v>
      </c>
      <c r="G231" s="182"/>
      <c r="H231" s="185"/>
      <c r="I231" s="182"/>
      <c r="J231" s="189">
        <f>J232</f>
        <v>0</v>
      </c>
      <c r="K231" s="187"/>
      <c r="AG231" s="110" t="s">
        <v>77</v>
      </c>
      <c r="AI231" s="111" t="s">
        <v>68</v>
      </c>
      <c r="AJ231" s="111" t="s">
        <v>77</v>
      </c>
      <c r="AN231" s="110" t="s">
        <v>106</v>
      </c>
      <c r="AZ231" s="112">
        <f>AZ232</f>
        <v>0</v>
      </c>
    </row>
    <row r="232" spans="1:54" s="1" customFormat="1" ht="16.5" customHeight="1">
      <c r="A232" s="130"/>
      <c r="B232" s="151"/>
      <c r="C232" s="113" t="s">
        <v>304</v>
      </c>
      <c r="D232" s="113" t="s">
        <v>108</v>
      </c>
      <c r="E232" s="114" t="s">
        <v>357</v>
      </c>
      <c r="F232" s="115" t="s">
        <v>358</v>
      </c>
      <c r="G232" s="116" t="s">
        <v>144</v>
      </c>
      <c r="H232" s="146">
        <v>197.94</v>
      </c>
      <c r="I232" s="117"/>
      <c r="J232" s="117">
        <f>ROUND(I232*H232,2)</f>
        <v>0</v>
      </c>
      <c r="K232" s="190" t="s">
        <v>112</v>
      </c>
      <c r="L232" s="130"/>
      <c r="M232" s="130"/>
      <c r="N232" s="130"/>
      <c r="O232" s="130"/>
      <c r="P232" s="130"/>
      <c r="Q232" s="130"/>
      <c r="R232" s="130"/>
      <c r="S232" s="130"/>
      <c r="T232" s="130"/>
      <c r="AG232" s="118" t="s">
        <v>113</v>
      </c>
      <c r="AI232" s="118" t="s">
        <v>108</v>
      </c>
      <c r="AJ232" s="118" t="s">
        <v>79</v>
      </c>
      <c r="AN232" s="16" t="s">
        <v>106</v>
      </c>
      <c r="AT232" s="119" t="e">
        <f>IF(#REF!="základní",J232,0)</f>
        <v>#REF!</v>
      </c>
      <c r="AU232" s="119" t="e">
        <f>IF(#REF!="snížená",J232,0)</f>
        <v>#REF!</v>
      </c>
      <c r="AV232" s="119" t="e">
        <f>IF(#REF!="zákl. přenesená",J232,0)</f>
        <v>#REF!</v>
      </c>
      <c r="AW232" s="119" t="e">
        <f>IF(#REF!="sníž. přenesená",J232,0)</f>
        <v>#REF!</v>
      </c>
      <c r="AX232" s="119" t="e">
        <f>IF(#REF!="nulová",J232,0)</f>
        <v>#REF!</v>
      </c>
      <c r="AY232" s="16" t="s">
        <v>77</v>
      </c>
      <c r="AZ232" s="119">
        <f>ROUND(I232*H232,2)</f>
        <v>0</v>
      </c>
      <c r="BA232" s="16" t="s">
        <v>113</v>
      </c>
      <c r="BB232" s="118" t="s">
        <v>305</v>
      </c>
    </row>
    <row r="233" spans="2:52" s="11" customFormat="1" ht="25.9" customHeight="1">
      <c r="B233" s="181"/>
      <c r="C233" s="182"/>
      <c r="D233" s="183" t="s">
        <v>68</v>
      </c>
      <c r="E233" s="184" t="s">
        <v>306</v>
      </c>
      <c r="F233" s="184" t="s">
        <v>307</v>
      </c>
      <c r="G233" s="182"/>
      <c r="H233" s="185"/>
      <c r="I233" s="182"/>
      <c r="J233" s="186">
        <f>J234+J235+J236+J237+J238+J239+J240+J241+J242</f>
        <v>0</v>
      </c>
      <c r="K233" s="187"/>
      <c r="AG233" s="110" t="s">
        <v>133</v>
      </c>
      <c r="AI233" s="111" t="s">
        <v>68</v>
      </c>
      <c r="AJ233" s="111" t="s">
        <v>69</v>
      </c>
      <c r="AN233" s="110" t="s">
        <v>106</v>
      </c>
      <c r="AZ233" s="112">
        <f>SUM(AZ234:AZ242)</f>
        <v>0</v>
      </c>
    </row>
    <row r="234" spans="1:54" s="1" customFormat="1" ht="16.5" customHeight="1">
      <c r="A234" s="130"/>
      <c r="B234" s="151"/>
      <c r="C234" s="113" t="s">
        <v>308</v>
      </c>
      <c r="D234" s="113" t="s">
        <v>108</v>
      </c>
      <c r="E234" s="114" t="s">
        <v>309</v>
      </c>
      <c r="F234" s="115" t="s">
        <v>310</v>
      </c>
      <c r="G234" s="116" t="s">
        <v>311</v>
      </c>
      <c r="H234" s="146">
        <v>1</v>
      </c>
      <c r="I234" s="117"/>
      <c r="J234" s="117">
        <f aca="true" t="shared" si="1" ref="J234:J242">ROUND(I234*H234,2)</f>
        <v>0</v>
      </c>
      <c r="K234" s="190" t="s">
        <v>1</v>
      </c>
      <c r="L234" s="130"/>
      <c r="M234" s="130"/>
      <c r="N234" s="130"/>
      <c r="O234" s="130"/>
      <c r="P234" s="130"/>
      <c r="Q234" s="130"/>
      <c r="R234" s="130"/>
      <c r="S234" s="130"/>
      <c r="T234" s="130"/>
      <c r="AG234" s="118" t="s">
        <v>312</v>
      </c>
      <c r="AI234" s="118" t="s">
        <v>108</v>
      </c>
      <c r="AJ234" s="118" t="s">
        <v>77</v>
      </c>
      <c r="AN234" s="16" t="s">
        <v>106</v>
      </c>
      <c r="AT234" s="119" t="e">
        <f>IF(#REF!="základní",J234,0)</f>
        <v>#REF!</v>
      </c>
      <c r="AU234" s="119" t="e">
        <f>IF(#REF!="snížená",J234,0)</f>
        <v>#REF!</v>
      </c>
      <c r="AV234" s="119" t="e">
        <f>IF(#REF!="zákl. přenesená",J234,0)</f>
        <v>#REF!</v>
      </c>
      <c r="AW234" s="119" t="e">
        <f>IF(#REF!="sníž. přenesená",J234,0)</f>
        <v>#REF!</v>
      </c>
      <c r="AX234" s="119" t="e">
        <f>IF(#REF!="nulová",J234,0)</f>
        <v>#REF!</v>
      </c>
      <c r="AY234" s="16" t="s">
        <v>77</v>
      </c>
      <c r="AZ234" s="119">
        <f aca="true" t="shared" si="2" ref="AZ234:AZ242">ROUND(I234*H234,2)</f>
        <v>0</v>
      </c>
      <c r="BA234" s="16" t="s">
        <v>312</v>
      </c>
      <c r="BB234" s="118" t="s">
        <v>313</v>
      </c>
    </row>
    <row r="235" spans="1:54" s="1" customFormat="1" ht="16.5" customHeight="1">
      <c r="A235" s="130"/>
      <c r="B235" s="151"/>
      <c r="C235" s="113" t="s">
        <v>314</v>
      </c>
      <c r="D235" s="113" t="s">
        <v>108</v>
      </c>
      <c r="E235" s="114" t="s">
        <v>315</v>
      </c>
      <c r="F235" s="115" t="s">
        <v>316</v>
      </c>
      <c r="G235" s="116" t="s">
        <v>311</v>
      </c>
      <c r="H235" s="146">
        <v>1</v>
      </c>
      <c r="I235" s="117"/>
      <c r="J235" s="117">
        <f t="shared" si="1"/>
        <v>0</v>
      </c>
      <c r="K235" s="190" t="s">
        <v>1</v>
      </c>
      <c r="L235" s="130"/>
      <c r="M235" s="130"/>
      <c r="N235" s="130"/>
      <c r="O235" s="130"/>
      <c r="P235" s="130"/>
      <c r="Q235" s="130"/>
      <c r="R235" s="130"/>
      <c r="S235" s="130"/>
      <c r="T235" s="130"/>
      <c r="AG235" s="118" t="s">
        <v>312</v>
      </c>
      <c r="AI235" s="118" t="s">
        <v>108</v>
      </c>
      <c r="AJ235" s="118" t="s">
        <v>77</v>
      </c>
      <c r="AN235" s="16" t="s">
        <v>106</v>
      </c>
      <c r="AT235" s="119" t="e">
        <f>IF(#REF!="základní",J235,0)</f>
        <v>#REF!</v>
      </c>
      <c r="AU235" s="119" t="e">
        <f>IF(#REF!="snížená",J235,0)</f>
        <v>#REF!</v>
      </c>
      <c r="AV235" s="119" t="e">
        <f>IF(#REF!="zákl. přenesená",J235,0)</f>
        <v>#REF!</v>
      </c>
      <c r="AW235" s="119" t="e">
        <f>IF(#REF!="sníž. přenesená",J235,0)</f>
        <v>#REF!</v>
      </c>
      <c r="AX235" s="119" t="e">
        <f>IF(#REF!="nulová",J235,0)</f>
        <v>#REF!</v>
      </c>
      <c r="AY235" s="16" t="s">
        <v>77</v>
      </c>
      <c r="AZ235" s="119">
        <f t="shared" si="2"/>
        <v>0</v>
      </c>
      <c r="BA235" s="16" t="s">
        <v>312</v>
      </c>
      <c r="BB235" s="118" t="s">
        <v>317</v>
      </c>
    </row>
    <row r="236" spans="1:54" s="1" customFormat="1" ht="16.5" customHeight="1">
      <c r="A236" s="130"/>
      <c r="B236" s="151"/>
      <c r="C236" s="113" t="s">
        <v>318</v>
      </c>
      <c r="D236" s="113" t="s">
        <v>108</v>
      </c>
      <c r="E236" s="114" t="s">
        <v>319</v>
      </c>
      <c r="F236" s="115" t="s">
        <v>320</v>
      </c>
      <c r="G236" s="116" t="s">
        <v>311</v>
      </c>
      <c r="H236" s="146">
        <v>1</v>
      </c>
      <c r="I236" s="117"/>
      <c r="J236" s="117">
        <f t="shared" si="1"/>
        <v>0</v>
      </c>
      <c r="K236" s="190" t="s">
        <v>1</v>
      </c>
      <c r="L236" s="130"/>
      <c r="M236" s="130"/>
      <c r="N236" s="130"/>
      <c r="O236" s="130"/>
      <c r="P236" s="130"/>
      <c r="Q236" s="130"/>
      <c r="R236" s="130"/>
      <c r="S236" s="130"/>
      <c r="T236" s="130"/>
      <c r="AG236" s="118" t="s">
        <v>312</v>
      </c>
      <c r="AI236" s="118" t="s">
        <v>108</v>
      </c>
      <c r="AJ236" s="118" t="s">
        <v>77</v>
      </c>
      <c r="AN236" s="16" t="s">
        <v>106</v>
      </c>
      <c r="AT236" s="119" t="e">
        <f>IF(#REF!="základní",J236,0)</f>
        <v>#REF!</v>
      </c>
      <c r="AU236" s="119" t="e">
        <f>IF(#REF!="snížená",J236,0)</f>
        <v>#REF!</v>
      </c>
      <c r="AV236" s="119" t="e">
        <f>IF(#REF!="zákl. přenesená",J236,0)</f>
        <v>#REF!</v>
      </c>
      <c r="AW236" s="119" t="e">
        <f>IF(#REF!="sníž. přenesená",J236,0)</f>
        <v>#REF!</v>
      </c>
      <c r="AX236" s="119" t="e">
        <f>IF(#REF!="nulová",J236,0)</f>
        <v>#REF!</v>
      </c>
      <c r="AY236" s="16" t="s">
        <v>77</v>
      </c>
      <c r="AZ236" s="119">
        <f t="shared" si="2"/>
        <v>0</v>
      </c>
      <c r="BA236" s="16" t="s">
        <v>312</v>
      </c>
      <c r="BB236" s="118" t="s">
        <v>321</v>
      </c>
    </row>
    <row r="237" spans="1:54" s="1" customFormat="1" ht="16.5" customHeight="1">
      <c r="A237" s="130"/>
      <c r="B237" s="151"/>
      <c r="C237" s="113" t="s">
        <v>322</v>
      </c>
      <c r="D237" s="113" t="s">
        <v>108</v>
      </c>
      <c r="E237" s="114" t="s">
        <v>323</v>
      </c>
      <c r="F237" s="115" t="s">
        <v>324</v>
      </c>
      <c r="G237" s="116" t="s">
        <v>311</v>
      </c>
      <c r="H237" s="146">
        <v>1</v>
      </c>
      <c r="I237" s="117"/>
      <c r="J237" s="117">
        <f t="shared" si="1"/>
        <v>0</v>
      </c>
      <c r="K237" s="190" t="s">
        <v>1</v>
      </c>
      <c r="L237" s="130"/>
      <c r="M237" s="130"/>
      <c r="N237" s="130"/>
      <c r="O237" s="130"/>
      <c r="P237" s="130"/>
      <c r="Q237" s="130"/>
      <c r="R237" s="130"/>
      <c r="S237" s="130"/>
      <c r="T237" s="130"/>
      <c r="AG237" s="118" t="s">
        <v>312</v>
      </c>
      <c r="AI237" s="118" t="s">
        <v>108</v>
      </c>
      <c r="AJ237" s="118" t="s">
        <v>77</v>
      </c>
      <c r="AN237" s="16" t="s">
        <v>106</v>
      </c>
      <c r="AT237" s="119" t="e">
        <f>IF(#REF!="základní",J237,0)</f>
        <v>#REF!</v>
      </c>
      <c r="AU237" s="119" t="e">
        <f>IF(#REF!="snížená",J237,0)</f>
        <v>#REF!</v>
      </c>
      <c r="AV237" s="119" t="e">
        <f>IF(#REF!="zákl. přenesená",J237,0)</f>
        <v>#REF!</v>
      </c>
      <c r="AW237" s="119" t="e">
        <f>IF(#REF!="sníž. přenesená",J237,0)</f>
        <v>#REF!</v>
      </c>
      <c r="AX237" s="119" t="e">
        <f>IF(#REF!="nulová",J237,0)</f>
        <v>#REF!</v>
      </c>
      <c r="AY237" s="16" t="s">
        <v>77</v>
      </c>
      <c r="AZ237" s="119">
        <f t="shared" si="2"/>
        <v>0</v>
      </c>
      <c r="BA237" s="16" t="s">
        <v>312</v>
      </c>
      <c r="BB237" s="118" t="s">
        <v>325</v>
      </c>
    </row>
    <row r="238" spans="1:54" s="1" customFormat="1" ht="16.5" customHeight="1">
      <c r="A238" s="130"/>
      <c r="B238" s="151"/>
      <c r="C238" s="113" t="s">
        <v>326</v>
      </c>
      <c r="D238" s="113" t="s">
        <v>108</v>
      </c>
      <c r="E238" s="114" t="s">
        <v>327</v>
      </c>
      <c r="F238" s="115" t="s">
        <v>328</v>
      </c>
      <c r="G238" s="116" t="s">
        <v>311</v>
      </c>
      <c r="H238" s="146">
        <v>1</v>
      </c>
      <c r="I238" s="117"/>
      <c r="J238" s="117">
        <f t="shared" si="1"/>
        <v>0</v>
      </c>
      <c r="K238" s="190" t="s">
        <v>1</v>
      </c>
      <c r="L238" s="130"/>
      <c r="M238" s="130"/>
      <c r="N238" s="130"/>
      <c r="O238" s="130"/>
      <c r="P238" s="130"/>
      <c r="Q238" s="130"/>
      <c r="R238" s="130"/>
      <c r="S238" s="130"/>
      <c r="T238" s="130"/>
      <c r="AG238" s="118" t="s">
        <v>312</v>
      </c>
      <c r="AI238" s="118" t="s">
        <v>108</v>
      </c>
      <c r="AJ238" s="118" t="s">
        <v>77</v>
      </c>
      <c r="AN238" s="16" t="s">
        <v>106</v>
      </c>
      <c r="AT238" s="119" t="e">
        <f>IF(#REF!="základní",J238,0)</f>
        <v>#REF!</v>
      </c>
      <c r="AU238" s="119" t="e">
        <f>IF(#REF!="snížená",J238,0)</f>
        <v>#REF!</v>
      </c>
      <c r="AV238" s="119" t="e">
        <f>IF(#REF!="zákl. přenesená",J238,0)</f>
        <v>#REF!</v>
      </c>
      <c r="AW238" s="119" t="e">
        <f>IF(#REF!="sníž. přenesená",J238,0)</f>
        <v>#REF!</v>
      </c>
      <c r="AX238" s="119" t="e">
        <f>IF(#REF!="nulová",J238,0)</f>
        <v>#REF!</v>
      </c>
      <c r="AY238" s="16" t="s">
        <v>77</v>
      </c>
      <c r="AZ238" s="119">
        <f t="shared" si="2"/>
        <v>0</v>
      </c>
      <c r="BA238" s="16" t="s">
        <v>312</v>
      </c>
      <c r="BB238" s="118" t="s">
        <v>329</v>
      </c>
    </row>
    <row r="239" spans="1:54" s="1" customFormat="1" ht="16.5" customHeight="1">
      <c r="A239" s="130"/>
      <c r="B239" s="151"/>
      <c r="C239" s="113" t="s">
        <v>330</v>
      </c>
      <c r="D239" s="113" t="s">
        <v>108</v>
      </c>
      <c r="E239" s="114" t="s">
        <v>331</v>
      </c>
      <c r="F239" s="115" t="s">
        <v>332</v>
      </c>
      <c r="G239" s="116" t="s">
        <v>311</v>
      </c>
      <c r="H239" s="146">
        <v>1</v>
      </c>
      <c r="I239" s="117"/>
      <c r="J239" s="117">
        <f t="shared" si="1"/>
        <v>0</v>
      </c>
      <c r="K239" s="190" t="s">
        <v>1</v>
      </c>
      <c r="L239" s="130"/>
      <c r="M239" s="130"/>
      <c r="N239" s="130"/>
      <c r="O239" s="130"/>
      <c r="P239" s="130"/>
      <c r="Q239" s="130"/>
      <c r="R239" s="130"/>
      <c r="S239" s="130"/>
      <c r="T239" s="130"/>
      <c r="AG239" s="118" t="s">
        <v>312</v>
      </c>
      <c r="AI239" s="118" t="s">
        <v>108</v>
      </c>
      <c r="AJ239" s="118" t="s">
        <v>77</v>
      </c>
      <c r="AN239" s="16" t="s">
        <v>106</v>
      </c>
      <c r="AT239" s="119" t="e">
        <f>IF(#REF!="základní",J239,0)</f>
        <v>#REF!</v>
      </c>
      <c r="AU239" s="119" t="e">
        <f>IF(#REF!="snížená",J239,0)</f>
        <v>#REF!</v>
      </c>
      <c r="AV239" s="119" t="e">
        <f>IF(#REF!="zákl. přenesená",J239,0)</f>
        <v>#REF!</v>
      </c>
      <c r="AW239" s="119" t="e">
        <f>IF(#REF!="sníž. přenesená",J239,0)</f>
        <v>#REF!</v>
      </c>
      <c r="AX239" s="119" t="e">
        <f>IF(#REF!="nulová",J239,0)</f>
        <v>#REF!</v>
      </c>
      <c r="AY239" s="16" t="s">
        <v>77</v>
      </c>
      <c r="AZ239" s="119">
        <f t="shared" si="2"/>
        <v>0</v>
      </c>
      <c r="BA239" s="16" t="s">
        <v>312</v>
      </c>
      <c r="BB239" s="118" t="s">
        <v>333</v>
      </c>
    </row>
    <row r="240" spans="1:54" s="1" customFormat="1" ht="16.5" customHeight="1">
      <c r="A240" s="130"/>
      <c r="B240" s="151"/>
      <c r="C240" s="113" t="s">
        <v>334</v>
      </c>
      <c r="D240" s="113" t="s">
        <v>108</v>
      </c>
      <c r="E240" s="114" t="s">
        <v>335</v>
      </c>
      <c r="F240" s="115" t="s">
        <v>336</v>
      </c>
      <c r="G240" s="116" t="s">
        <v>311</v>
      </c>
      <c r="H240" s="146">
        <v>1</v>
      </c>
      <c r="I240" s="117"/>
      <c r="J240" s="117">
        <f t="shared" si="1"/>
        <v>0</v>
      </c>
      <c r="K240" s="190" t="s">
        <v>1</v>
      </c>
      <c r="L240" s="130"/>
      <c r="M240" s="130"/>
      <c r="N240" s="130"/>
      <c r="O240" s="130"/>
      <c r="P240" s="130"/>
      <c r="Q240" s="130"/>
      <c r="R240" s="130"/>
      <c r="S240" s="130"/>
      <c r="T240" s="130"/>
      <c r="AG240" s="118" t="s">
        <v>312</v>
      </c>
      <c r="AI240" s="118" t="s">
        <v>108</v>
      </c>
      <c r="AJ240" s="118" t="s">
        <v>77</v>
      </c>
      <c r="AN240" s="16" t="s">
        <v>106</v>
      </c>
      <c r="AT240" s="119" t="e">
        <f>IF(#REF!="základní",J240,0)</f>
        <v>#REF!</v>
      </c>
      <c r="AU240" s="119" t="e">
        <f>IF(#REF!="snížená",J240,0)</f>
        <v>#REF!</v>
      </c>
      <c r="AV240" s="119" t="e">
        <f>IF(#REF!="zákl. přenesená",J240,0)</f>
        <v>#REF!</v>
      </c>
      <c r="AW240" s="119" t="e">
        <f>IF(#REF!="sníž. přenesená",J240,0)</f>
        <v>#REF!</v>
      </c>
      <c r="AX240" s="119" t="e">
        <f>IF(#REF!="nulová",J240,0)</f>
        <v>#REF!</v>
      </c>
      <c r="AY240" s="16" t="s">
        <v>77</v>
      </c>
      <c r="AZ240" s="119">
        <f t="shared" si="2"/>
        <v>0</v>
      </c>
      <c r="BA240" s="16" t="s">
        <v>312</v>
      </c>
      <c r="BB240" s="118" t="s">
        <v>337</v>
      </c>
    </row>
    <row r="241" spans="1:54" s="1" customFormat="1" ht="16.5" customHeight="1">
      <c r="A241" s="130"/>
      <c r="B241" s="151"/>
      <c r="C241" s="113" t="s">
        <v>338</v>
      </c>
      <c r="D241" s="113" t="s">
        <v>108</v>
      </c>
      <c r="E241" s="114" t="s">
        <v>339</v>
      </c>
      <c r="F241" s="115" t="s">
        <v>340</v>
      </c>
      <c r="G241" s="116" t="s">
        <v>311</v>
      </c>
      <c r="H241" s="117">
        <v>1</v>
      </c>
      <c r="I241" s="117"/>
      <c r="J241" s="117">
        <f t="shared" si="1"/>
        <v>0</v>
      </c>
      <c r="K241" s="190" t="s">
        <v>1</v>
      </c>
      <c r="L241" s="130"/>
      <c r="M241" s="130"/>
      <c r="N241" s="130"/>
      <c r="O241" s="130"/>
      <c r="P241" s="130"/>
      <c r="Q241" s="130"/>
      <c r="R241" s="130"/>
      <c r="S241" s="130"/>
      <c r="T241" s="130"/>
      <c r="AG241" s="118" t="s">
        <v>312</v>
      </c>
      <c r="AI241" s="118" t="s">
        <v>108</v>
      </c>
      <c r="AJ241" s="118" t="s">
        <v>77</v>
      </c>
      <c r="AN241" s="16" t="s">
        <v>106</v>
      </c>
      <c r="AT241" s="119" t="e">
        <f>IF(#REF!="základní",J241,0)</f>
        <v>#REF!</v>
      </c>
      <c r="AU241" s="119" t="e">
        <f>IF(#REF!="snížená",J241,0)</f>
        <v>#REF!</v>
      </c>
      <c r="AV241" s="119" t="e">
        <f>IF(#REF!="zákl. přenesená",J241,0)</f>
        <v>#REF!</v>
      </c>
      <c r="AW241" s="119" t="e">
        <f>IF(#REF!="sníž. přenesená",J241,0)</f>
        <v>#REF!</v>
      </c>
      <c r="AX241" s="119" t="e">
        <f>IF(#REF!="nulová",J241,0)</f>
        <v>#REF!</v>
      </c>
      <c r="AY241" s="16" t="s">
        <v>77</v>
      </c>
      <c r="AZ241" s="119">
        <f t="shared" si="2"/>
        <v>0</v>
      </c>
      <c r="BA241" s="16" t="s">
        <v>312</v>
      </c>
      <c r="BB241" s="118" t="s">
        <v>341</v>
      </c>
    </row>
    <row r="242" spans="1:54" s="1" customFormat="1" ht="16.5" customHeight="1">
      <c r="A242" s="130"/>
      <c r="B242" s="151"/>
      <c r="C242" s="113" t="s">
        <v>342</v>
      </c>
      <c r="D242" s="113" t="s">
        <v>108</v>
      </c>
      <c r="E242" s="114" t="s">
        <v>343</v>
      </c>
      <c r="F242" s="115" t="s">
        <v>344</v>
      </c>
      <c r="G242" s="116" t="s">
        <v>311</v>
      </c>
      <c r="H242" s="117">
        <v>1</v>
      </c>
      <c r="I242" s="117"/>
      <c r="J242" s="117">
        <f t="shared" si="1"/>
        <v>0</v>
      </c>
      <c r="K242" s="190" t="s">
        <v>1</v>
      </c>
      <c r="L242" s="130"/>
      <c r="M242" s="130"/>
      <c r="N242" s="130"/>
      <c r="O242" s="130"/>
      <c r="P242" s="130"/>
      <c r="Q242" s="130"/>
      <c r="R242" s="130"/>
      <c r="S242" s="130"/>
      <c r="T242" s="130"/>
      <c r="AG242" s="118" t="s">
        <v>312</v>
      </c>
      <c r="AI242" s="118" t="s">
        <v>108</v>
      </c>
      <c r="AJ242" s="118" t="s">
        <v>77</v>
      </c>
      <c r="AN242" s="16" t="s">
        <v>106</v>
      </c>
      <c r="AT242" s="119" t="e">
        <f>IF(#REF!="základní",J242,0)</f>
        <v>#REF!</v>
      </c>
      <c r="AU242" s="119" t="e">
        <f>IF(#REF!="snížená",J242,0)</f>
        <v>#REF!</v>
      </c>
      <c r="AV242" s="119" t="e">
        <f>IF(#REF!="zákl. přenesená",J242,0)</f>
        <v>#REF!</v>
      </c>
      <c r="AW242" s="119" t="e">
        <f>IF(#REF!="sníž. přenesená",J242,0)</f>
        <v>#REF!</v>
      </c>
      <c r="AX242" s="119" t="e">
        <f>IF(#REF!="nulová",J242,0)</f>
        <v>#REF!</v>
      </c>
      <c r="AY242" s="16" t="s">
        <v>77</v>
      </c>
      <c r="AZ242" s="119">
        <f t="shared" si="2"/>
        <v>0</v>
      </c>
      <c r="BA242" s="16" t="s">
        <v>312</v>
      </c>
      <c r="BB242" s="118" t="s">
        <v>345</v>
      </c>
    </row>
    <row r="243" spans="1:20" s="1" customFormat="1" ht="6.95" customHeight="1">
      <c r="A243" s="130"/>
      <c r="B243" s="211"/>
      <c r="C243" s="212"/>
      <c r="D243" s="212"/>
      <c r="E243" s="212"/>
      <c r="F243" s="212"/>
      <c r="G243" s="212"/>
      <c r="H243" s="212"/>
      <c r="I243" s="212"/>
      <c r="J243" s="212"/>
      <c r="K243" s="213"/>
      <c r="L243" s="130"/>
      <c r="M243" s="130"/>
      <c r="N243" s="130"/>
      <c r="O243" s="130"/>
      <c r="P243" s="130"/>
      <c r="Q243" s="130"/>
      <c r="R243" s="130"/>
      <c r="S243" s="130"/>
      <c r="T243" s="130"/>
    </row>
  </sheetData>
  <mergeCells count="8">
    <mergeCell ref="E7:J7"/>
    <mergeCell ref="E87:H87"/>
    <mergeCell ref="E115:H115"/>
    <mergeCell ref="E117:H117"/>
    <mergeCell ref="E9:H9"/>
    <mergeCell ref="E18:H18"/>
    <mergeCell ref="E27:H27"/>
    <mergeCell ref="E85:H85"/>
  </mergeCells>
  <printOptions/>
  <pageMargins left="0.7086614173228347" right="0.7086614173228347" top="0.7874015748031497" bottom="0.7874015748031497" header="0.31496062992125984" footer="0.31496062992125984"/>
  <pageSetup fitToHeight="4" horizontalDpi="600" verticalDpi="600" orientation="portrait" paperSize="9" scale="51" r:id="rId1"/>
  <rowBreaks count="2" manualBreakCount="2">
    <brk id="78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Admin</cp:lastModifiedBy>
  <cp:lastPrinted>2021-04-19T09:52:41Z</cp:lastPrinted>
  <dcterms:created xsi:type="dcterms:W3CDTF">2020-04-28T13:33:21Z</dcterms:created>
  <dcterms:modified xsi:type="dcterms:W3CDTF">2021-04-19T11:30:27Z</dcterms:modified>
  <cp:category/>
  <cp:version/>
  <cp:contentType/>
  <cp:contentStatus/>
</cp:coreProperties>
</file>