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9-006 - Ostrov, Úprava u..." sheetId="2" r:id="rId2"/>
    <sheet name="Seznam figur" sheetId="3" r:id="rId3"/>
  </sheets>
  <definedNames>
    <definedName name="_xlnm.Print_Area" localSheetId="0">'Rekapitulace stavby'!$D$4:$AO$76,'Rekapitulace stavby'!$C$82:$AQ$96</definedName>
    <definedName name="_xlnm._FilterDatabase" localSheetId="1" hidden="1">'19-006 - Ostrov, Úprava u...'!$C$121:$L$264</definedName>
    <definedName name="_xlnm.Print_Area" localSheetId="1">'19-006 - Ostrov, Úprava u...'!$C$4:$K$76,'19-006 - Ostrov, Úprava u...'!$C$82:$K$105,'19-006 - Ostrov, Úprava u...'!$C$111:$L$264</definedName>
    <definedName name="_xlnm.Print_Area" localSheetId="2">'Seznam figur'!$C$4:$G$191</definedName>
    <definedName name="_xlnm.Print_Titles" localSheetId="0">'Rekapitulace stavby'!$92:$92</definedName>
    <definedName name="_xlnm.Print_Titles" localSheetId="2">'Seznam figur'!$9:$9</definedName>
  </definedNames>
  <calcPr fullCalcOnLoad="1"/>
</workbook>
</file>

<file path=xl/sharedStrings.xml><?xml version="1.0" encoding="utf-8"?>
<sst xmlns="http://schemas.openxmlformats.org/spreadsheetml/2006/main" count="2513" uniqueCount="494">
  <si>
    <t>Export Komplet</t>
  </si>
  <si>
    <t/>
  </si>
  <si>
    <t>2.0</t>
  </si>
  <si>
    <t>ZAMOK</t>
  </si>
  <si>
    <t>False</t>
  </si>
  <si>
    <t>True</t>
  </si>
  <si>
    <t>{0c55ff67-3eb4-4e10-88f3-7c4b300f4e69}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</si>
  <si>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</si>
  <si>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</si>
  <si>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</si>
  <si>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</si>
  <si>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</si>
  <si>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</si>
  <si>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</si>
  <si>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</si>
  <si>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19-006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</si>
  <si>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</si>
  <si>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</si>
  <si>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Ostrov, Úprava ulice Hroznětínské pod mostem 221-032B</t>
  </si>
  <si>
    <t>KSO:</t>
  </si>
  <si>
    <t>CC-CZ:</t>
  </si>
  <si>
    <t>Místo:</t>
  </si>
  <si>
    <t>Ostrov</t>
  </si>
  <si>
    <t>Datum:</t>
  </si>
  <si>
    <t>19. 1. 2020</t>
  </si>
  <si>
    <t>Zadavatel:</t>
  </si>
  <si>
    <t>IČ:</t>
  </si>
  <si>
    <t>00254843</t>
  </si>
  <si>
    <t>Město Ostrov</t>
  </si>
  <si>
    <t>DIČ:</t>
  </si>
  <si>
    <t>CZ00254843</t>
  </si>
  <si>
    <t>Uchazeč:</t>
  </si>
  <si>
    <t>Vyplň údaj</t>
  </si>
  <si>
    <t>Projektant:</t>
  </si>
  <si>
    <t>10343237</t>
  </si>
  <si>
    <t>Ing. Igor Hrazdil</t>
  </si>
  <si>
    <t>CZ5802180043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</si>
  <si>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</si>
  <si>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</si>
  <si>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</si>
  <si>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</si>
  <si>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</si>
  <si>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</si>
  <si>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</si>
  <si>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</si>
  <si>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</si>
  <si>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</si>
  <si>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</si>
  <si>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</si>
  <si>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</si>
  <si>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</si>
  <si>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</si>
  <si>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</si>
  <si>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</si>
  <si>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</si>
  <si>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</si>
  <si>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</si>
  <si>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</si>
  <si>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</si>
  <si>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</si>
  <si>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</si>
  <si>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</si>
  <si>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</si>
  <si>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</si>
  <si>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</si>
  <si>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Materiál [CZK]</t>
  </si>
  <si>
    <t>z toho Montáž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</si>
  <si>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</si>
  <si>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</si>
  <si>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</si>
  <si>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</si>
  <si>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</si>
  <si>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</si>
  <si>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</si>
  <si>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</si>
  <si>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</si>
  <si>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</si>
  <si>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</si>
  <si>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</si>
  <si>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</si>
  <si>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</si>
  <si>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</si>
  <si>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</si>
  <si>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</si>
  <si>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</si>
  <si>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</si>
  <si>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</si>
  <si>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</si>
  <si>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frez_40</t>
  </si>
  <si>
    <t>512,13</t>
  </si>
  <si>
    <t>2</t>
  </si>
  <si>
    <t>frez_100</t>
  </si>
  <si>
    <t>499,13</t>
  </si>
  <si>
    <t>KRYCÍ LIST SOUPISU PRACÍ</t>
  </si>
  <si>
    <t>ziv_plna</t>
  </si>
  <si>
    <t>279,05</t>
  </si>
  <si>
    <t>ziv_KSC</t>
  </si>
  <si>
    <t>32,5</t>
  </si>
  <si>
    <t>KSC</t>
  </si>
  <si>
    <t>311,55</t>
  </si>
  <si>
    <t>ACO</t>
  </si>
  <si>
    <t>823,68</t>
  </si>
  <si>
    <t>ACP</t>
  </si>
  <si>
    <t>810,68</t>
  </si>
  <si>
    <t>spara</t>
  </si>
  <si>
    <t>24,58</t>
  </si>
  <si>
    <t>plan_1</t>
  </si>
  <si>
    <t>UV</t>
  </si>
  <si>
    <t>obr_ch</t>
  </si>
  <si>
    <t>79,89</t>
  </si>
  <si>
    <t>PP150</t>
  </si>
  <si>
    <t>8</t>
  </si>
  <si>
    <t>loze</t>
  </si>
  <si>
    <t>0,72</t>
  </si>
  <si>
    <t>obet_potr</t>
  </si>
  <si>
    <t>1,68</t>
  </si>
  <si>
    <t>ryha</t>
  </si>
  <si>
    <t>7,02</t>
  </si>
  <si>
    <t>zlab</t>
  </si>
  <si>
    <t>46,6</t>
  </si>
  <si>
    <t>plan_2</t>
  </si>
  <si>
    <t>37,28</t>
  </si>
  <si>
    <t>vykop_1</t>
  </si>
  <si>
    <t>166,5</t>
  </si>
  <si>
    <t>vykop_2</t>
  </si>
  <si>
    <t>deska</t>
  </si>
  <si>
    <t>22,8</t>
  </si>
  <si>
    <t>travnik</t>
  </si>
  <si>
    <t>107,11</t>
  </si>
  <si>
    <t>voda</t>
  </si>
  <si>
    <t>1,071</t>
  </si>
  <si>
    <t>zasyp</t>
  </si>
  <si>
    <t>4,62</t>
  </si>
  <si>
    <t>odvoz_zem</t>
  </si>
  <si>
    <t>2,4</t>
  </si>
  <si>
    <t>sondy</t>
  </si>
  <si>
    <t>10</t>
  </si>
  <si>
    <t>sut_kam</t>
  </si>
  <si>
    <t>132,207</t>
  </si>
  <si>
    <t>Materiál</t>
  </si>
  <si>
    <t>sut_ziv</t>
  </si>
  <si>
    <t>278,976</t>
  </si>
  <si>
    <t>Montáž</t>
  </si>
  <si>
    <t>sut</t>
  </si>
  <si>
    <t>411,183</t>
  </si>
  <si>
    <t>E13</t>
  </si>
  <si>
    <t>IP22</t>
  </si>
  <si>
    <t>3</t>
  </si>
  <si>
    <t>IP10a</t>
  </si>
  <si>
    <t>IP10b</t>
  </si>
  <si>
    <t>B1</t>
  </si>
  <si>
    <t>DIO_zn</t>
  </si>
  <si>
    <t>11</t>
  </si>
  <si>
    <t>Z2</t>
  </si>
  <si>
    <t>REKAPITULACE ČLENĚNÍ SOUPISU PRACÍ</t>
  </si>
  <si>
    <t>Kód dílu - Popis</t>
  </si>
  <si>
    <t>Materiál [CZK]</t>
  </si>
  <si>
    <t>Montáž [CZK]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</si>
  <si>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</si>
  <si>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</si>
  <si>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</si>
  <si>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</si>
  <si>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</si>
  <si>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</si>
  <si>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</si>
  <si>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</si>
  <si>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</si>
  <si>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</si>
  <si>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</si>
  <si>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M - Práce a dodávky M</t>
  </si>
  <si>
    <t xml:space="preserve">    46-M - Zemní práce při extr.mont.pracích</t>
  </si>
  <si>
    <t>SOUPIS PRACÍ</t>
  </si>
  <si>
    <t>PČ</t>
  </si>
  <si>
    <t>MJ</t>
  </si>
  <si>
    <t>Množství</t>
  </si>
  <si>
    <t>J. materiál [CZK]</t>
  </si>
  <si>
    <t>J. montáž [CZK]</t>
  </si>
  <si>
    <t>Cenová soustava</t>
  </si>
  <si>
    <t>J.cena [CZK]</t>
  </si>
  <si>
    <t>Materiál celkem [CZK]</t>
  </si>
  <si>
    <t>Montáž celkem [CZK]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</si>
  <si>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</si>
  <si>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</si>
  <si>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</si>
  <si>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</si>
  <si>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</si>
  <si>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</si>
  <si>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</si>
  <si>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</si>
  <si>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</si>
  <si>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</si>
  <si>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</si>
  <si>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</si>
  <si>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113107222</t>
  </si>
  <si>
    <t>Odstranění podkladu z kameniva drceného tl 200 mm strojně pl přes 200 m2</t>
  </si>
  <si>
    <t>m2</t>
  </si>
  <si>
    <t>4</t>
  </si>
  <si>
    <t>-1788509908</t>
  </si>
  <si>
    <t>VV</t>
  </si>
  <si>
    <t>113107223</t>
  </si>
  <si>
    <t>Odstranění podkladu z kameniva drceného tl 300 mm strojně pl přes 200 m2</t>
  </si>
  <si>
    <t>-323567541</t>
  </si>
  <si>
    <t>113107243</t>
  </si>
  <si>
    <t>Odstranění podkladu živičného tl 150 mm strojně pl přes 200 m2</t>
  </si>
  <si>
    <t>1115829342</t>
  </si>
  <si>
    <t>32,50</t>
  </si>
  <si>
    <t>Součet</t>
  </si>
  <si>
    <t>113154332</t>
  </si>
  <si>
    <t>Frézování živičného krytu tl 40 mm pruh š 2 m pl do 10000 m2 bez překážek v trase</t>
  </si>
  <si>
    <t>-1477034876</t>
  </si>
  <si>
    <t>5</t>
  </si>
  <si>
    <t>113154334</t>
  </si>
  <si>
    <t>Frézování živičného krytu tl 100 mm pruh š 2 m pl do 10000 m2 bez překážek v trase</t>
  </si>
  <si>
    <t>1707097405</t>
  </si>
  <si>
    <t>6</t>
  </si>
  <si>
    <t>122252204</t>
  </si>
  <si>
    <t>Odkopávky a prokopávky nezapažené pro silnice a dálnice v hornině třídy těžitelnosti I objem do 500 m3 strojně</t>
  </si>
  <si>
    <t>m3</t>
  </si>
  <si>
    <t>62712372</t>
  </si>
  <si>
    <t>18,5*9</t>
  </si>
  <si>
    <t>7</t>
  </si>
  <si>
    <t>122452204</t>
  </si>
  <si>
    <t>Odkopávky a prokopávky nezapažené pro silnice a dálnice v hornině třídy těžitelnosti II objem do 500 m3 strojně</t>
  </si>
  <si>
    <t>1713502451</t>
  </si>
  <si>
    <t>10-9</t>
  </si>
  <si>
    <t>132251101</t>
  </si>
  <si>
    <t>Hloubení rýh nezapažených  š do 800 mm v hornině třídy těžitelnosti I, skupiny 3 objem do 20 m3 strojně</t>
  </si>
  <si>
    <t>2071362108</t>
  </si>
  <si>
    <t>9*0,6*1,3</t>
  </si>
  <si>
    <t>9</t>
  </si>
  <si>
    <t>162751117</t>
  </si>
  <si>
    <t>Vodorovné přemístění do 10000 m výkopku/sypaniny z horniny třídy těžitelnosti I, skupiny 1 až 3 (RC Sadov 11 km)</t>
  </si>
  <si>
    <t>-1833710945</t>
  </si>
  <si>
    <t>ryha-zasyp</t>
  </si>
  <si>
    <t>162751119</t>
  </si>
  <si>
    <t>Příplatek k vodorovnému přemístění výkopku/sypaniny z horniny třídy těžitelnosti I, skupiny 1 až 3 ZKD 1000 m přes 10000 m (další 1 km)</t>
  </si>
  <si>
    <t>-1507769886</t>
  </si>
  <si>
    <t>odvoz_zem*1,0</t>
  </si>
  <si>
    <t>181951112</t>
  </si>
  <si>
    <t>Úprava pláně v hornině třídy těžitelnosti I, skupiny 1 až 3 se zhutněním</t>
  </si>
  <si>
    <t>-674046645</t>
  </si>
  <si>
    <t>plan_1+plan_2</t>
  </si>
  <si>
    <t>12</t>
  </si>
  <si>
    <t>997013873</t>
  </si>
  <si>
    <t>Poplatek za uložení stavebního odpadu na recyklační skládce (skládkovné) zeminy a kamení zatříděného do Katalogu odpadů pod kódem 17 05 04</t>
  </si>
  <si>
    <t>t</t>
  </si>
  <si>
    <t>-379266369</t>
  </si>
  <si>
    <t>odvoz_zem*1,7</t>
  </si>
  <si>
    <t>13</t>
  </si>
  <si>
    <t>174151101</t>
  </si>
  <si>
    <t>Zásyp jam, šachet rýh nebo kolem objektů sypaninou se zhutněním</t>
  </si>
  <si>
    <t>-250582171</t>
  </si>
  <si>
    <t>ryha-loze-obet_potr</t>
  </si>
  <si>
    <t>14</t>
  </si>
  <si>
    <t>181111122</t>
  </si>
  <si>
    <t>Plošná úprava terénu do 500 m2 zemina tř 1 až 4 nerovnosti do 150 mm ve svahu do 1:2</t>
  </si>
  <si>
    <t>-946259242</t>
  </si>
  <si>
    <t>181411132</t>
  </si>
  <si>
    <t>Založení parkového trávníku výsevem plochy do 1000 m2 ve svahu do 1:2 (30 g/m2)</t>
  </si>
  <si>
    <t>210210159</t>
  </si>
  <si>
    <t>16</t>
  </si>
  <si>
    <t>M</t>
  </si>
  <si>
    <t>00572410</t>
  </si>
  <si>
    <t>osivo směs travní parková</t>
  </si>
  <si>
    <t>kg</t>
  </si>
  <si>
    <t>1127811667</t>
  </si>
  <si>
    <t>travnik*0,03</t>
  </si>
  <si>
    <t>17</t>
  </si>
  <si>
    <t>182303112</t>
  </si>
  <si>
    <t>Doplnění zeminy nebo substrátu na travnatých plochách tl 50 mm rovina ve svahu do 1:2</t>
  </si>
  <si>
    <t>713465822</t>
  </si>
  <si>
    <t>18</t>
  </si>
  <si>
    <t>10371500</t>
  </si>
  <si>
    <t>substrát pro trávníky VL</t>
  </si>
  <si>
    <t>-91639229</t>
  </si>
  <si>
    <t>travnik*0,1</t>
  </si>
  <si>
    <t>10,711*0,058 'Přepočtené koeficientem množství</t>
  </si>
  <si>
    <t>19</t>
  </si>
  <si>
    <t>185804312</t>
  </si>
  <si>
    <t>Zalití rostlin vodou plocha přes 20 m2 (5 l/m2 - 2x)</t>
  </si>
  <si>
    <t>720645203</t>
  </si>
  <si>
    <t>travnik*2*0,005</t>
  </si>
  <si>
    <t>20</t>
  </si>
  <si>
    <t>185851121</t>
  </si>
  <si>
    <t>Dovoz vody pro zálivku rostlin za vzdálenost do 1000 m</t>
  </si>
  <si>
    <t>-1326984989</t>
  </si>
  <si>
    <t>Vodorovné konstrukce</t>
  </si>
  <si>
    <t>451572111</t>
  </si>
  <si>
    <t>Lože pod potrubí otevřený výkop z kameniva drobného těženého</t>
  </si>
  <si>
    <t>890851577</t>
  </si>
  <si>
    <t>PP150*0,6*0,15</t>
  </si>
  <si>
    <t>Komunikace pozemní</t>
  </si>
  <si>
    <t>22</t>
  </si>
  <si>
    <t>564851111</t>
  </si>
  <si>
    <t>Podklad ze štěrkodrtě ŠD tl 150 mm</t>
  </si>
  <si>
    <t>-2124209530</t>
  </si>
  <si>
    <t>zlab*0,8</t>
  </si>
  <si>
    <t>23</t>
  </si>
  <si>
    <t>564861111</t>
  </si>
  <si>
    <t>Podklad ze štěrkodrtě ŠD tl 200 mm</t>
  </si>
  <si>
    <t>-162064279</t>
  </si>
  <si>
    <t>24</t>
  </si>
  <si>
    <t>565155121</t>
  </si>
  <si>
    <t>Asfaltový beton vrstva podkladní ACP 16 (obalované kamenivo OKS) tl 70 mm š přes 3 m</t>
  </si>
  <si>
    <t>906186667</t>
  </si>
  <si>
    <t>frez_100+KSC</t>
  </si>
  <si>
    <t>25</t>
  </si>
  <si>
    <t>567122112</t>
  </si>
  <si>
    <t>Podklad ze směsi stmelené cementem SC C 8/10 (KSC I) tl 130 mm</t>
  </si>
  <si>
    <t>-818460866</t>
  </si>
  <si>
    <t>26</t>
  </si>
  <si>
    <t>569931132</t>
  </si>
  <si>
    <t>Zpevnění krajnic asfaltovým recyklátem tl 100 mm</t>
  </si>
  <si>
    <t>-30277046</t>
  </si>
  <si>
    <t>27</t>
  </si>
  <si>
    <t>573191111</t>
  </si>
  <si>
    <t>Postřik infiltrační kationaktivní emulzí v množství 1 kg/m2</t>
  </si>
  <si>
    <t>538138440</t>
  </si>
  <si>
    <t>28</t>
  </si>
  <si>
    <t>573231108</t>
  </si>
  <si>
    <t>Postřik živičný spojovací ze silniční emulze v množství 0,50 kg/m2</t>
  </si>
  <si>
    <t>1802851943</t>
  </si>
  <si>
    <t>29</t>
  </si>
  <si>
    <t>577134221</t>
  </si>
  <si>
    <t>Asfaltový beton vrstva obrusná ACO 11 (ABS) tř. II tl 40 mm š přes 3 m z nemodifikovaného asfaltu</t>
  </si>
  <si>
    <t>-957761318</t>
  </si>
  <si>
    <t>frez_40+KSC</t>
  </si>
  <si>
    <t>Trubní vedení</t>
  </si>
  <si>
    <t>30</t>
  </si>
  <si>
    <t>871310310</t>
  </si>
  <si>
    <t>Montáž kanalizačního potrubí hladkého plnostěnného SN 10 z polypropylenu DN 150</t>
  </si>
  <si>
    <t>m</t>
  </si>
  <si>
    <t>-1188727749</t>
  </si>
  <si>
    <t>31</t>
  </si>
  <si>
    <t>28611195</t>
  </si>
  <si>
    <t>trubka kanalizační PPKGEM 160x4,9x500mm SN10</t>
  </si>
  <si>
    <t>-876905238</t>
  </si>
  <si>
    <t>32</t>
  </si>
  <si>
    <t>877390430</t>
  </si>
  <si>
    <t>Montáž spojek na kanalizačním potrubí z PP trub korugovaných DN 400</t>
  </si>
  <si>
    <t>kus</t>
  </si>
  <si>
    <t>83980264</t>
  </si>
  <si>
    <t>33</t>
  </si>
  <si>
    <t>28617407</t>
  </si>
  <si>
    <t>odbočka sedlová kanalizace PVC/PP hladké DN 400/150</t>
  </si>
  <si>
    <t>-1880792299</t>
  </si>
  <si>
    <t>34</t>
  </si>
  <si>
    <t>895941211</t>
  </si>
  <si>
    <t>Zřízení vpusti kanalizační uliční z betonových dílců typ UV-50 nízký</t>
  </si>
  <si>
    <t>-1331322013</t>
  </si>
  <si>
    <t>35</t>
  </si>
  <si>
    <t>BTL.0006303.URS</t>
  </si>
  <si>
    <t>dno betonové pro uliční vpusť s výtokovým otvorem TBV-Q 450/330/1a 45x33x5cm, PVC DN 150</t>
  </si>
  <si>
    <t>1095100493</t>
  </si>
  <si>
    <t>36</t>
  </si>
  <si>
    <t>BTL.0006306.URS</t>
  </si>
  <si>
    <t>skruž betonová pro uliční vpusť horní TBV-Q 450/195/5c, 45x19,5x5cm</t>
  </si>
  <si>
    <t>2057374667</t>
  </si>
  <si>
    <t>37</t>
  </si>
  <si>
    <t>59223864</t>
  </si>
  <si>
    <t>prstenec pro uliční vpusť vyrovnávací betonový 390x60x130mm</t>
  </si>
  <si>
    <t>-71143460</t>
  </si>
  <si>
    <t>38</t>
  </si>
  <si>
    <t>592238796</t>
  </si>
  <si>
    <t>kompozitní vtoková mříž B125, 494/544/120 mm</t>
  </si>
  <si>
    <t>1053249464</t>
  </si>
  <si>
    <t>39</t>
  </si>
  <si>
    <t>899623161</t>
  </si>
  <si>
    <t>Obetonování potrubí nebo zdiva stok betonem prostým tř. C 20/25 v otevřeném výkopu</t>
  </si>
  <si>
    <t>235110592</t>
  </si>
  <si>
    <t>PP150*0,6*0,35</t>
  </si>
  <si>
    <t>Ostatní konstrukce a práce, bourání</t>
  </si>
  <si>
    <t>40</t>
  </si>
  <si>
    <t>913121111</t>
  </si>
  <si>
    <t>Montáž a demontáž dočasné dopravní značky kompletní základní</t>
  </si>
  <si>
    <t>-1310452546</t>
  </si>
  <si>
    <t>41</t>
  </si>
  <si>
    <t>913121211</t>
  </si>
  <si>
    <t>Příplatek k dočasné dopravní značce kompletní základní za první a ZKD den použití</t>
  </si>
  <si>
    <t>567606396</t>
  </si>
  <si>
    <t>DIO_zn*45</t>
  </si>
  <si>
    <t>42</t>
  </si>
  <si>
    <t>913211113</t>
  </si>
  <si>
    <t>Montáž a demontáž dočasné dopravní zábrany reflexní šířky 3 m</t>
  </si>
  <si>
    <t>-543378267</t>
  </si>
  <si>
    <t>43</t>
  </si>
  <si>
    <t>913211213</t>
  </si>
  <si>
    <t>Příplatek k dočasné dopravní zábraně reflexní 3 m za první a ZKD den použití</t>
  </si>
  <si>
    <t>350527763</t>
  </si>
  <si>
    <t>Z2*45</t>
  </si>
  <si>
    <t>44</t>
  </si>
  <si>
    <t>916231214</t>
  </si>
  <si>
    <t>Osazení chodníkového obrubníku betonového stojatého s oboustrannou opěrou do lože z betonu prostého C 16/20 n XF1</t>
  </si>
  <si>
    <t>1306730427</t>
  </si>
  <si>
    <t>39,30+40,59</t>
  </si>
  <si>
    <t>45</t>
  </si>
  <si>
    <t>BET.L25C01</t>
  </si>
  <si>
    <t>obrubník univerzální BEST-LINEA I 50x8x25cm, přírodní</t>
  </si>
  <si>
    <t>-1090341644</t>
  </si>
  <si>
    <t>obr_ch*2*1,02</t>
  </si>
  <si>
    <t>46</t>
  </si>
  <si>
    <t>919112212</t>
  </si>
  <si>
    <t>Řezání spár pro vytvoření komůrky š 10 mm hl 20 mm pro těsnící zálivku v živičném krytu</t>
  </si>
  <si>
    <t>-1775081505</t>
  </si>
  <si>
    <t>6,5+7,7+10,38</t>
  </si>
  <si>
    <t>47</t>
  </si>
  <si>
    <t>919122111</t>
  </si>
  <si>
    <t>Těsnění spár zálivkou za tepla pro komůrky š 10 mm hl 20 mm s těsnicím profilem</t>
  </si>
  <si>
    <t>-974909726</t>
  </si>
  <si>
    <t>48</t>
  </si>
  <si>
    <t>919735111</t>
  </si>
  <si>
    <t>Řezání stávajícího živičného krytu hl do 50 mm</t>
  </si>
  <si>
    <t>-594960757</t>
  </si>
  <si>
    <t>49</t>
  </si>
  <si>
    <t>919735112</t>
  </si>
  <si>
    <t>Řezání stávajícího živičného krytu hl do 100 mm</t>
  </si>
  <si>
    <t>1465806477</t>
  </si>
  <si>
    <t>2*6,5</t>
  </si>
  <si>
    <t>50</t>
  </si>
  <si>
    <t>935112112</t>
  </si>
  <si>
    <t>Osazení příkopového žlabu do betonu tl 100 mm z betonových desek</t>
  </si>
  <si>
    <t>2123856589</t>
  </si>
  <si>
    <t>51</t>
  </si>
  <si>
    <t>59227134</t>
  </si>
  <si>
    <t>deska betonová příložná 500x330x80mm</t>
  </si>
  <si>
    <t>-1580793357</t>
  </si>
  <si>
    <t>deska/0,33/0,5</t>
  </si>
  <si>
    <t>52</t>
  </si>
  <si>
    <t>935112211</t>
  </si>
  <si>
    <t>Osazení příkopového žlabu do betonu tl 100 mm z betonových tvárnic š 800 mm</t>
  </si>
  <si>
    <t>-1694283381</t>
  </si>
  <si>
    <t>53</t>
  </si>
  <si>
    <t>BET.ZLAC01</t>
  </si>
  <si>
    <t>žlab betonový dvouvrstvý BEST ŽLAB I  8x33x59/66,9</t>
  </si>
  <si>
    <t>663293494</t>
  </si>
  <si>
    <t>zlab*3*1,03</t>
  </si>
  <si>
    <t>54</t>
  </si>
  <si>
    <t>966006132</t>
  </si>
  <si>
    <t>Odstranění značek dopravních nebo orientačních se sloupky s betonovými patkami</t>
  </si>
  <si>
    <t>504604527</t>
  </si>
  <si>
    <t>55</t>
  </si>
  <si>
    <t>966006211</t>
  </si>
  <si>
    <t>Odstranění svislých dopravních značek ze sloupů, sloupků nebo konzol</t>
  </si>
  <si>
    <t>1309247610</t>
  </si>
  <si>
    <t>997</t>
  </si>
  <si>
    <t>Přesun sutě</t>
  </si>
  <si>
    <t>56</t>
  </si>
  <si>
    <t>997006512</t>
  </si>
  <si>
    <t>Vodorovné doprava suti s naložením a složením na skládku do 1 km (RC Sadov 11 km)</t>
  </si>
  <si>
    <t>-1021101726</t>
  </si>
  <si>
    <t>9,425+122,782</t>
  </si>
  <si>
    <t>98,450+52,749+127,777</t>
  </si>
  <si>
    <t>57</t>
  </si>
  <si>
    <t>997006519</t>
  </si>
  <si>
    <t>Příplatek k vodorovnému přemístění suti na skládku ZKD 1 km přes 1 km (dalších 10 km)</t>
  </si>
  <si>
    <t>-1933431463</t>
  </si>
  <si>
    <t>sut*10</t>
  </si>
  <si>
    <t>58</t>
  </si>
  <si>
    <t>997221873</t>
  </si>
  <si>
    <t>1205396518</t>
  </si>
  <si>
    <t>59</t>
  </si>
  <si>
    <t>997221875</t>
  </si>
  <si>
    <t>Poplatek za uložení stavebního odpadu na recyklační skládce (skládkovné) asfaltového bez obsahu dehtu zatříděného do Katalogu odpadů pod kódem 17 03 02</t>
  </si>
  <si>
    <t>-1762940914</t>
  </si>
  <si>
    <t>998</t>
  </si>
  <si>
    <t>Přesun hmot</t>
  </si>
  <si>
    <t>60</t>
  </si>
  <si>
    <t>998225111</t>
  </si>
  <si>
    <t>Přesun hmot pro pozemní komunikace s krytem z kamene, monolitickým betonovým nebo živičným</t>
  </si>
  <si>
    <t>712359491</t>
  </si>
  <si>
    <t>Práce a dodávky M</t>
  </si>
  <si>
    <t>46-M</t>
  </si>
  <si>
    <t>Zemní práce při extr.mont.pracích</t>
  </si>
  <si>
    <t>61</t>
  </si>
  <si>
    <t>460010025</t>
  </si>
  <si>
    <t>Vytyčení trasy inženýrských sítí v zastavěném prostoru</t>
  </si>
  <si>
    <t>km</t>
  </si>
  <si>
    <t>64</t>
  </si>
  <si>
    <t>-1167289880</t>
  </si>
  <si>
    <t>62</t>
  </si>
  <si>
    <t>460150153</t>
  </si>
  <si>
    <t>Hloubení kabelových zapažených i nezapažených rýh ručně š 35 cm, hl 70 cm, v hornině tř 3</t>
  </si>
  <si>
    <t>1322125844</t>
  </si>
  <si>
    <t>63</t>
  </si>
  <si>
    <t>460490013</t>
  </si>
  <si>
    <t>Krytí kabelů výstražnou fólií šířky 34 cm</t>
  </si>
  <si>
    <t>1178482370</t>
  </si>
  <si>
    <t>460561821</t>
  </si>
  <si>
    <t>Zásyp rýh strojně včetně zhutnění a urovnání povrchu - v zástavbě</t>
  </si>
  <si>
    <t>-361744321</t>
  </si>
  <si>
    <t>sondy*0,35*0,7</t>
  </si>
  <si>
    <t>SEZNAM FIGUR</t>
  </si>
  <si>
    <t>Výměra</t>
  </si>
  <si>
    <t>Použití figury: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</si>
</sst>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0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5" fillId="0" borderId="14" xfId="0" applyNumberFormat="1" applyFont="1" applyBorder="1" applyAlignment="1" applyProtection="1">
      <alignment horizontal="right" vertical="center"/>
      <protection/>
    </xf>
    <xf numFmtId="4" fontId="15" fillId="0" borderId="0" xfId="0" applyNumberFormat="1" applyFont="1" applyBorder="1" applyAlignment="1" applyProtection="1">
      <alignment horizontal="right"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29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29" fillId="0" borderId="0" xfId="0" applyFont="1" applyAlignment="1">
      <alignment horizontal="left"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4" fontId="2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horizontal="right" vertical="center"/>
      <protection locked="0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 locked="0"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4" fontId="24" fillId="0" borderId="0" xfId="0" applyNumberFormat="1" applyFont="1" applyAlignment="1" applyProtection="1">
      <alignment vertical="center"/>
      <protection locked="0"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 locked="0"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22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4" fontId="32" fillId="0" borderId="12" xfId="0" applyNumberFormat="1" applyFont="1" applyBorder="1" applyAlignment="1" applyProtection="1">
      <alignment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4" fontId="9" fillId="0" borderId="0" xfId="0" applyNumberFormat="1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0" fontId="36" fillId="0" borderId="22" xfId="0" applyFont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22" xfId="0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0" fontId="22" fillId="4" borderId="17" xfId="0" applyFont="1" applyFill="1" applyBorder="1" applyAlignment="1">
      <alignment horizontal="center" vertical="center" wrapText="1"/>
    </xf>
    <xf numFmtId="0" fontId="22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7" fillId="0" borderId="16" xfId="0" applyFont="1" applyBorder="1" applyAlignment="1">
      <alignment horizontal="left" vertical="center" wrapText="1"/>
    </xf>
    <xf numFmtId="0" fontId="37" fillId="0" borderId="22" xfId="0" applyFont="1" applyBorder="1" applyAlignment="1">
      <alignment horizontal="left" vertical="center" wrapText="1"/>
    </xf>
    <xf numFmtId="0" fontId="37" fillId="0" borderId="22" xfId="0" applyFont="1" applyBorder="1" applyAlignment="1">
      <alignment horizontal="left" vertical="center"/>
    </xf>
    <xf numFmtId="167" fontId="37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3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9" width="25.8515625" style="1" hidden="1" customWidth="1"/>
    <col min="50" max="51" width="21.7109375" style="1" hidden="1" customWidth="1"/>
    <col min="52" max="53" width="25.00390625" style="1" hidden="1" customWidth="1"/>
    <col min="54" max="54" width="21.7109375" style="1" hidden="1" customWidth="1"/>
    <col min="55" max="55" width="19.140625" style="1" hidden="1" customWidth="1"/>
    <col min="56" max="56" width="25.00390625" style="1" hidden="1" customWidth="1"/>
    <col min="57" max="57" width="21.7109375" style="1" hidden="1" customWidth="1"/>
    <col min="58" max="58" width="19.140625" style="1" hidden="1" customWidth="1"/>
    <col min="59" max="59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5</v>
      </c>
      <c r="BV1" s="15" t="s">
        <v>6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S2" s="16" t="s">
        <v>7</v>
      </c>
      <c r="BT2" s="16" t="s">
        <v>8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7</v>
      </c>
      <c r="BT3" s="16" t="s">
        <v>9</v>
      </c>
    </row>
    <row r="4" spans="2:71" s="1" customFormat="1" ht="24.95" customHeight="1">
      <c r="B4" s="20"/>
      <c r="C4" s="21"/>
      <c r="D4" s="22" t="s">
        <v>10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11</v>
      </c>
      <c r="BG4" s="24" t="s">
        <v>12</v>
      </c>
      <c r="BS4" s="16" t="s">
        <v>13</v>
      </c>
    </row>
    <row r="5" spans="2:71" s="1" customFormat="1" ht="12" customHeight="1">
      <c r="B5" s="20"/>
      <c r="C5" s="21"/>
      <c r="D5" s="25" t="s">
        <v>14</v>
      </c>
      <c r="E5" s="21"/>
      <c r="F5" s="21"/>
      <c r="G5" s="21"/>
      <c r="H5" s="21"/>
      <c r="I5" s="21"/>
      <c r="J5" s="21"/>
      <c r="K5" s="26" t="s">
        <v>15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G5" s="27" t="s">
        <v>16</v>
      </c>
      <c r="BS5" s="16" t="s">
        <v>7</v>
      </c>
    </row>
    <row r="6" spans="2:71" s="1" customFormat="1" ht="36.95" customHeight="1">
      <c r="B6" s="20"/>
      <c r="C6" s="21"/>
      <c r="D6" s="28" t="s">
        <v>17</v>
      </c>
      <c r="E6" s="21"/>
      <c r="F6" s="21"/>
      <c r="G6" s="21"/>
      <c r="H6" s="21"/>
      <c r="I6" s="21"/>
      <c r="J6" s="21"/>
      <c r="K6" s="29" t="s">
        <v>18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G6" s="30"/>
      <c r="BS6" s="16" t="s">
        <v>7</v>
      </c>
    </row>
    <row r="7" spans="2:71" s="1" customFormat="1" ht="12" customHeight="1">
      <c r="B7" s="20"/>
      <c r="C7" s="21"/>
      <c r="D7" s="31" t="s">
        <v>19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20</v>
      </c>
      <c r="AL7" s="21"/>
      <c r="AM7" s="21"/>
      <c r="AN7" s="26" t="s">
        <v>1</v>
      </c>
      <c r="AO7" s="21"/>
      <c r="AP7" s="21"/>
      <c r="AQ7" s="21"/>
      <c r="AR7" s="19"/>
      <c r="BG7" s="30"/>
      <c r="BS7" s="16" t="s">
        <v>7</v>
      </c>
    </row>
    <row r="8" spans="2:71" s="1" customFormat="1" ht="12" customHeight="1">
      <c r="B8" s="20"/>
      <c r="C8" s="21"/>
      <c r="D8" s="31" t="s">
        <v>21</v>
      </c>
      <c r="E8" s="21"/>
      <c r="F8" s="21"/>
      <c r="G8" s="21"/>
      <c r="H8" s="21"/>
      <c r="I8" s="21"/>
      <c r="J8" s="21"/>
      <c r="K8" s="26" t="s">
        <v>22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23</v>
      </c>
      <c r="AL8" s="21"/>
      <c r="AM8" s="21"/>
      <c r="AN8" s="32" t="s">
        <v>24</v>
      </c>
      <c r="AO8" s="21"/>
      <c r="AP8" s="21"/>
      <c r="AQ8" s="21"/>
      <c r="AR8" s="19"/>
      <c r="BG8" s="30"/>
      <c r="BS8" s="16" t="s">
        <v>7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G9" s="30"/>
      <c r="BS9" s="16" t="s">
        <v>7</v>
      </c>
    </row>
    <row r="10" spans="2:71" s="1" customFormat="1" ht="12" customHeight="1">
      <c r="B10" s="20"/>
      <c r="C10" s="21"/>
      <c r="D10" s="31" t="s">
        <v>25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26</v>
      </c>
      <c r="AL10" s="21"/>
      <c r="AM10" s="21"/>
      <c r="AN10" s="26" t="s">
        <v>27</v>
      </c>
      <c r="AO10" s="21"/>
      <c r="AP10" s="21"/>
      <c r="AQ10" s="21"/>
      <c r="AR10" s="19"/>
      <c r="BG10" s="30"/>
      <c r="BS10" s="16" t="s">
        <v>7</v>
      </c>
    </row>
    <row r="11" spans="2:71" s="1" customFormat="1" ht="18.45" customHeight="1">
      <c r="B11" s="20"/>
      <c r="C11" s="21"/>
      <c r="D11" s="21"/>
      <c r="E11" s="26" t="s">
        <v>28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29</v>
      </c>
      <c r="AL11" s="21"/>
      <c r="AM11" s="21"/>
      <c r="AN11" s="26" t="s">
        <v>30</v>
      </c>
      <c r="AO11" s="21"/>
      <c r="AP11" s="21"/>
      <c r="AQ11" s="21"/>
      <c r="AR11" s="19"/>
      <c r="BG11" s="30"/>
      <c r="BS11" s="16" t="s">
        <v>7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G12" s="30"/>
      <c r="BS12" s="16" t="s">
        <v>7</v>
      </c>
    </row>
    <row r="13" spans="2:71" s="1" customFormat="1" ht="12" customHeight="1">
      <c r="B13" s="20"/>
      <c r="C13" s="21"/>
      <c r="D13" s="31" t="s">
        <v>31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26</v>
      </c>
      <c r="AL13" s="21"/>
      <c r="AM13" s="21"/>
      <c r="AN13" s="33" t="s">
        <v>32</v>
      </c>
      <c r="AO13" s="21"/>
      <c r="AP13" s="21"/>
      <c r="AQ13" s="21"/>
      <c r="AR13" s="19"/>
      <c r="BG13" s="30"/>
      <c r="BS13" s="16" t="s">
        <v>7</v>
      </c>
    </row>
    <row r="14" spans="2:71" ht="12">
      <c r="B14" s="20"/>
      <c r="C14" s="21"/>
      <c r="D14" s="21"/>
      <c r="E14" s="33" t="s">
        <v>32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29</v>
      </c>
      <c r="AL14" s="21"/>
      <c r="AM14" s="21"/>
      <c r="AN14" s="33" t="s">
        <v>32</v>
      </c>
      <c r="AO14" s="21"/>
      <c r="AP14" s="21"/>
      <c r="AQ14" s="21"/>
      <c r="AR14" s="19"/>
      <c r="BG14" s="30"/>
      <c r="BS14" s="16" t="s">
        <v>7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G15" s="30"/>
      <c r="BS15" s="16" t="s">
        <v>4</v>
      </c>
    </row>
    <row r="16" spans="2:71" s="1" customFormat="1" ht="12" customHeight="1">
      <c r="B16" s="20"/>
      <c r="C16" s="21"/>
      <c r="D16" s="31" t="s">
        <v>33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26</v>
      </c>
      <c r="AL16" s="21"/>
      <c r="AM16" s="21"/>
      <c r="AN16" s="26" t="s">
        <v>34</v>
      </c>
      <c r="AO16" s="21"/>
      <c r="AP16" s="21"/>
      <c r="AQ16" s="21"/>
      <c r="AR16" s="19"/>
      <c r="BG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35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29</v>
      </c>
      <c r="AL17" s="21"/>
      <c r="AM17" s="21"/>
      <c r="AN17" s="26" t="s">
        <v>36</v>
      </c>
      <c r="AO17" s="21"/>
      <c r="AP17" s="21"/>
      <c r="AQ17" s="21"/>
      <c r="AR17" s="19"/>
      <c r="BG17" s="30"/>
      <c r="BS17" s="16" t="s">
        <v>5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G18" s="30"/>
      <c r="BS18" s="16" t="s">
        <v>7</v>
      </c>
    </row>
    <row r="19" spans="2:71" s="1" customFormat="1" ht="12" customHeight="1">
      <c r="B19" s="20"/>
      <c r="C19" s="21"/>
      <c r="D19" s="31" t="s">
        <v>37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26</v>
      </c>
      <c r="AL19" s="21"/>
      <c r="AM19" s="21"/>
      <c r="AN19" s="26" t="s">
        <v>34</v>
      </c>
      <c r="AO19" s="21"/>
      <c r="AP19" s="21"/>
      <c r="AQ19" s="21"/>
      <c r="AR19" s="19"/>
      <c r="BG19" s="30"/>
      <c r="BS19" s="16" t="s">
        <v>7</v>
      </c>
    </row>
    <row r="20" spans="2:71" s="1" customFormat="1" ht="18.45" customHeight="1">
      <c r="B20" s="20"/>
      <c r="C20" s="21"/>
      <c r="D20" s="21"/>
      <c r="E20" s="26" t="s">
        <v>35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29</v>
      </c>
      <c r="AL20" s="21"/>
      <c r="AM20" s="21"/>
      <c r="AN20" s="26" t="s">
        <v>36</v>
      </c>
      <c r="AO20" s="21"/>
      <c r="AP20" s="21"/>
      <c r="AQ20" s="21"/>
      <c r="AR20" s="19"/>
      <c r="BG20" s="30"/>
      <c r="BS20" s="16" t="s">
        <v>5</v>
      </c>
    </row>
    <row r="21" spans="2:59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G21" s="30"/>
    </row>
    <row r="22" spans="2:59" s="1" customFormat="1" ht="12" customHeight="1">
      <c r="B22" s="20"/>
      <c r="C22" s="21"/>
      <c r="D22" s="31" t="s">
        <v>38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G22" s="30"/>
    </row>
    <row r="23" spans="2:59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G23" s="30"/>
    </row>
    <row r="24" spans="2:59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G24" s="30"/>
    </row>
    <row r="25" spans="2:59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G25" s="30"/>
    </row>
    <row r="26" spans="1:59" s="2" customFormat="1" ht="25.9" customHeight="1">
      <c r="A26" s="37"/>
      <c r="B26" s="38"/>
      <c r="C26" s="39"/>
      <c r="D26" s="40" t="s">
        <v>39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G26" s="30"/>
    </row>
    <row r="27" spans="1:59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G27" s="30"/>
    </row>
    <row r="28" spans="1:59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40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41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42</v>
      </c>
      <c r="AL28" s="44"/>
      <c r="AM28" s="44"/>
      <c r="AN28" s="44"/>
      <c r="AO28" s="44"/>
      <c r="AP28" s="39"/>
      <c r="AQ28" s="39"/>
      <c r="AR28" s="43"/>
      <c r="BG28" s="30"/>
    </row>
    <row r="29" spans="1:59" s="3" customFormat="1" ht="14.4" customHeight="1">
      <c r="A29" s="3"/>
      <c r="B29" s="45"/>
      <c r="C29" s="46"/>
      <c r="D29" s="31" t="s">
        <v>43</v>
      </c>
      <c r="E29" s="46"/>
      <c r="F29" s="31" t="s">
        <v>44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ROUND(BB94,2)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ROUND(AX94,2)</f>
        <v>0</v>
      </c>
      <c r="AL29" s="46"/>
      <c r="AM29" s="46"/>
      <c r="AN29" s="46"/>
      <c r="AO29" s="46"/>
      <c r="AP29" s="46"/>
      <c r="AQ29" s="46"/>
      <c r="AR29" s="49"/>
      <c r="BG29" s="50"/>
    </row>
    <row r="30" spans="1:59" s="3" customFormat="1" ht="14.4" customHeight="1">
      <c r="A30" s="3"/>
      <c r="B30" s="45"/>
      <c r="C30" s="46"/>
      <c r="D30" s="46"/>
      <c r="E30" s="46"/>
      <c r="F30" s="31" t="s">
        <v>45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ROUND(BC94,2)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ROUND(AY94,2)</f>
        <v>0</v>
      </c>
      <c r="AL30" s="46"/>
      <c r="AM30" s="46"/>
      <c r="AN30" s="46"/>
      <c r="AO30" s="46"/>
      <c r="AP30" s="46"/>
      <c r="AQ30" s="46"/>
      <c r="AR30" s="49"/>
      <c r="BG30" s="50"/>
    </row>
    <row r="31" spans="1:59" s="3" customFormat="1" ht="14.4" customHeight="1" hidden="1">
      <c r="A31" s="3"/>
      <c r="B31" s="45"/>
      <c r="C31" s="46"/>
      <c r="D31" s="46"/>
      <c r="E31" s="46"/>
      <c r="F31" s="31" t="s">
        <v>46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ROUND(BD94,2)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G31" s="50"/>
    </row>
    <row r="32" spans="1:59" s="3" customFormat="1" ht="14.4" customHeight="1" hidden="1">
      <c r="A32" s="3"/>
      <c r="B32" s="45"/>
      <c r="C32" s="46"/>
      <c r="D32" s="46"/>
      <c r="E32" s="46"/>
      <c r="F32" s="31" t="s">
        <v>47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ROUND(BE94,2)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G32" s="50"/>
    </row>
    <row r="33" spans="1:59" s="3" customFormat="1" ht="14.4" customHeight="1" hidden="1">
      <c r="A33" s="3"/>
      <c r="B33" s="45"/>
      <c r="C33" s="46"/>
      <c r="D33" s="46"/>
      <c r="E33" s="46"/>
      <c r="F33" s="31" t="s">
        <v>48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ROUND(BF94,2)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G33" s="50"/>
    </row>
    <row r="34" spans="1:59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G34" s="30"/>
    </row>
    <row r="35" spans="1:59" s="2" customFormat="1" ht="25.9" customHeight="1">
      <c r="A35" s="37"/>
      <c r="B35" s="38"/>
      <c r="C35" s="51"/>
      <c r="D35" s="52" t="s">
        <v>49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50</v>
      </c>
      <c r="U35" s="53"/>
      <c r="V35" s="53"/>
      <c r="W35" s="53"/>
      <c r="X35" s="55" t="s">
        <v>51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G35" s="37"/>
    </row>
    <row r="36" spans="1:59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G36" s="37"/>
    </row>
    <row r="37" spans="1:59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G37" s="37"/>
    </row>
    <row r="38" spans="2:44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58"/>
      <c r="C49" s="59"/>
      <c r="D49" s="60" t="s">
        <v>52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53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9" s="2" customFormat="1" ht="12">
      <c r="A60" s="37"/>
      <c r="B60" s="38"/>
      <c r="C60" s="39"/>
      <c r="D60" s="63" t="s">
        <v>54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55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54</v>
      </c>
      <c r="AI60" s="41"/>
      <c r="AJ60" s="41"/>
      <c r="AK60" s="41"/>
      <c r="AL60" s="41"/>
      <c r="AM60" s="63" t="s">
        <v>55</v>
      </c>
      <c r="AN60" s="41"/>
      <c r="AO60" s="41"/>
      <c r="AP60" s="39"/>
      <c r="AQ60" s="39"/>
      <c r="AR60" s="43"/>
      <c r="BG60" s="37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9" s="2" customFormat="1" ht="12">
      <c r="A64" s="37"/>
      <c r="B64" s="38"/>
      <c r="C64" s="39"/>
      <c r="D64" s="60" t="s">
        <v>56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57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G64" s="37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9" s="2" customFormat="1" ht="12">
      <c r="A75" s="37"/>
      <c r="B75" s="38"/>
      <c r="C75" s="39"/>
      <c r="D75" s="63" t="s">
        <v>54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55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54</v>
      </c>
      <c r="AI75" s="41"/>
      <c r="AJ75" s="41"/>
      <c r="AK75" s="41"/>
      <c r="AL75" s="41"/>
      <c r="AM75" s="63" t="s">
        <v>55</v>
      </c>
      <c r="AN75" s="41"/>
      <c r="AO75" s="41"/>
      <c r="AP75" s="39"/>
      <c r="AQ75" s="39"/>
      <c r="AR75" s="43"/>
      <c r="BG75" s="37"/>
    </row>
    <row r="76" spans="1:59" s="2" customFormat="1" ht="12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G76" s="37"/>
    </row>
    <row r="77" spans="1:59" s="2" customFormat="1" ht="6.95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G77" s="37"/>
    </row>
    <row r="81" spans="1:59" s="2" customFormat="1" ht="6.95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G81" s="37"/>
    </row>
    <row r="82" spans="1:59" s="2" customFormat="1" ht="24.95" customHeight="1">
      <c r="A82" s="37"/>
      <c r="B82" s="38"/>
      <c r="C82" s="22" t="s">
        <v>58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G82" s="37"/>
    </row>
    <row r="83" spans="1:59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G83" s="37"/>
    </row>
    <row r="84" spans="1:59" s="4" customFormat="1" ht="12" customHeight="1">
      <c r="A84" s="4"/>
      <c r="B84" s="69"/>
      <c r="C84" s="31" t="s">
        <v>14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19-006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G84" s="4"/>
    </row>
    <row r="85" spans="1:59" s="5" customFormat="1" ht="36.95" customHeight="1">
      <c r="A85" s="5"/>
      <c r="B85" s="72"/>
      <c r="C85" s="73" t="s">
        <v>17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Ostrov, Úprava ulice Hroznětínské pod mostem 221-032B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G85" s="5"/>
    </row>
    <row r="86" spans="1:59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G86" s="37"/>
    </row>
    <row r="87" spans="1:59" s="2" customFormat="1" ht="12" customHeight="1">
      <c r="A87" s="37"/>
      <c r="B87" s="38"/>
      <c r="C87" s="31" t="s">
        <v>21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>Ostrov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23</v>
      </c>
      <c r="AJ87" s="39"/>
      <c r="AK87" s="39"/>
      <c r="AL87" s="39"/>
      <c r="AM87" s="78" t="str">
        <f>IF(AN8="","",AN8)</f>
        <v>19. 1. 2020</v>
      </c>
      <c r="AN87" s="78"/>
      <c r="AO87" s="39"/>
      <c r="AP87" s="39"/>
      <c r="AQ87" s="39"/>
      <c r="AR87" s="43"/>
      <c r="BG87" s="37"/>
    </row>
    <row r="88" spans="1:59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G88" s="37"/>
    </row>
    <row r="89" spans="1:59" s="2" customFormat="1" ht="15.15" customHeight="1">
      <c r="A89" s="37"/>
      <c r="B89" s="38"/>
      <c r="C89" s="31" t="s">
        <v>25</v>
      </c>
      <c r="D89" s="39"/>
      <c r="E89" s="39"/>
      <c r="F89" s="39"/>
      <c r="G89" s="39"/>
      <c r="H89" s="39"/>
      <c r="I89" s="39"/>
      <c r="J89" s="39"/>
      <c r="K89" s="39"/>
      <c r="L89" s="70" t="str">
        <f>IF(E11="","",E11)</f>
        <v>Město Ostrov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33</v>
      </c>
      <c r="AJ89" s="39"/>
      <c r="AK89" s="39"/>
      <c r="AL89" s="39"/>
      <c r="AM89" s="79" t="str">
        <f>IF(E17="","",E17)</f>
        <v>Ing. Igor Hrazdil</v>
      </c>
      <c r="AN89" s="70"/>
      <c r="AO89" s="70"/>
      <c r="AP89" s="70"/>
      <c r="AQ89" s="39"/>
      <c r="AR89" s="43"/>
      <c r="AS89" s="80" t="s">
        <v>59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2"/>
      <c r="BE89" s="82"/>
      <c r="BF89" s="83"/>
      <c r="BG89" s="37"/>
    </row>
    <row r="90" spans="1:59" s="2" customFormat="1" ht="15.15" customHeight="1">
      <c r="A90" s="37"/>
      <c r="B90" s="38"/>
      <c r="C90" s="31" t="s">
        <v>31</v>
      </c>
      <c r="D90" s="39"/>
      <c r="E90" s="39"/>
      <c r="F90" s="39"/>
      <c r="G90" s="39"/>
      <c r="H90" s="39"/>
      <c r="I90" s="39"/>
      <c r="J90" s="39"/>
      <c r="K90" s="39"/>
      <c r="L90" s="70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37</v>
      </c>
      <c r="AJ90" s="39"/>
      <c r="AK90" s="39"/>
      <c r="AL90" s="39"/>
      <c r="AM90" s="79" t="str">
        <f>IF(E20="","",E20)</f>
        <v>Ing. Igor Hrazdil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6"/>
      <c r="BE90" s="86"/>
      <c r="BF90" s="87"/>
      <c r="BG90" s="37"/>
    </row>
    <row r="91" spans="1:59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0"/>
      <c r="BE91" s="90"/>
      <c r="BF91" s="91"/>
      <c r="BG91" s="37"/>
    </row>
    <row r="92" spans="1:59" s="2" customFormat="1" ht="29.25" customHeight="1">
      <c r="A92" s="37"/>
      <c r="B92" s="38"/>
      <c r="C92" s="92" t="s">
        <v>60</v>
      </c>
      <c r="D92" s="93"/>
      <c r="E92" s="93"/>
      <c r="F92" s="93"/>
      <c r="G92" s="93"/>
      <c r="H92" s="94"/>
      <c r="I92" s="95" t="s">
        <v>61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62</v>
      </c>
      <c r="AH92" s="93"/>
      <c r="AI92" s="93"/>
      <c r="AJ92" s="93"/>
      <c r="AK92" s="93"/>
      <c r="AL92" s="93"/>
      <c r="AM92" s="93"/>
      <c r="AN92" s="95" t="s">
        <v>63</v>
      </c>
      <c r="AO92" s="93"/>
      <c r="AP92" s="97"/>
      <c r="AQ92" s="98" t="s">
        <v>64</v>
      </c>
      <c r="AR92" s="43"/>
      <c r="AS92" s="99" t="s">
        <v>65</v>
      </c>
      <c r="AT92" s="100" t="s">
        <v>66</v>
      </c>
      <c r="AU92" s="100" t="s">
        <v>67</v>
      </c>
      <c r="AV92" s="100" t="s">
        <v>68</v>
      </c>
      <c r="AW92" s="100" t="s">
        <v>69</v>
      </c>
      <c r="AX92" s="100" t="s">
        <v>70</v>
      </c>
      <c r="AY92" s="100" t="s">
        <v>71</v>
      </c>
      <c r="AZ92" s="100" t="s">
        <v>72</v>
      </c>
      <c r="BA92" s="100" t="s">
        <v>73</v>
      </c>
      <c r="BB92" s="100" t="s">
        <v>74</v>
      </c>
      <c r="BC92" s="100" t="s">
        <v>75</v>
      </c>
      <c r="BD92" s="100" t="s">
        <v>76</v>
      </c>
      <c r="BE92" s="100" t="s">
        <v>77</v>
      </c>
      <c r="BF92" s="101" t="s">
        <v>78</v>
      </c>
      <c r="BG92" s="37"/>
    </row>
    <row r="93" spans="1:59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3"/>
      <c r="BE93" s="103"/>
      <c r="BF93" s="104"/>
      <c r="BG93" s="37"/>
    </row>
    <row r="94" spans="1:90" s="6" customFormat="1" ht="32.4" customHeight="1">
      <c r="A94" s="6"/>
      <c r="B94" s="105"/>
      <c r="C94" s="106" t="s">
        <v>79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ROUND(AG95,2)</f>
        <v>0</v>
      </c>
      <c r="AH94" s="108"/>
      <c r="AI94" s="108"/>
      <c r="AJ94" s="108"/>
      <c r="AK94" s="108"/>
      <c r="AL94" s="108"/>
      <c r="AM94" s="108"/>
      <c r="AN94" s="109">
        <f>SUM(AG94,AV94)</f>
        <v>0</v>
      </c>
      <c r="AO94" s="109"/>
      <c r="AP94" s="109"/>
      <c r="AQ94" s="110" t="s">
        <v>1</v>
      </c>
      <c r="AR94" s="111"/>
      <c r="AS94" s="112">
        <f>ROUND(AS95,2)</f>
        <v>0</v>
      </c>
      <c r="AT94" s="113">
        <f>ROUND(AT95,2)</f>
        <v>0</v>
      </c>
      <c r="AU94" s="114">
        <f>ROUND(AU95,2)</f>
        <v>0</v>
      </c>
      <c r="AV94" s="114">
        <f>ROUND(SUM(AX94:AY94),2)</f>
        <v>0</v>
      </c>
      <c r="AW94" s="115">
        <f>ROUND(AW95,5)</f>
        <v>0</v>
      </c>
      <c r="AX94" s="114">
        <f>ROUND(BB94*L29,2)</f>
        <v>0</v>
      </c>
      <c r="AY94" s="114">
        <f>ROUND(BC94*L30,2)</f>
        <v>0</v>
      </c>
      <c r="AZ94" s="114">
        <f>ROUND(BD94*L29,2)</f>
        <v>0</v>
      </c>
      <c r="BA94" s="114">
        <f>ROUND(BE94*L30,2)</f>
        <v>0</v>
      </c>
      <c r="BB94" s="114">
        <f>ROUND(BB95,2)</f>
        <v>0</v>
      </c>
      <c r="BC94" s="114">
        <f>ROUND(BC95,2)</f>
        <v>0</v>
      </c>
      <c r="BD94" s="114">
        <f>ROUND(BD95,2)</f>
        <v>0</v>
      </c>
      <c r="BE94" s="114">
        <f>ROUND(BE95,2)</f>
        <v>0</v>
      </c>
      <c r="BF94" s="116">
        <f>ROUND(BF95,2)</f>
        <v>0</v>
      </c>
      <c r="BG94" s="6"/>
      <c r="BS94" s="117" t="s">
        <v>80</v>
      </c>
      <c r="BT94" s="117" t="s">
        <v>81</v>
      </c>
      <c r="BV94" s="117" t="s">
        <v>82</v>
      </c>
      <c r="BW94" s="117" t="s">
        <v>6</v>
      </c>
      <c r="BX94" s="117" t="s">
        <v>83</v>
      </c>
      <c r="CL94" s="117" t="s">
        <v>1</v>
      </c>
    </row>
    <row r="95" spans="1:90" s="7" customFormat="1" ht="24.75" customHeight="1">
      <c r="A95" s="118" t="s">
        <v>84</v>
      </c>
      <c r="B95" s="119"/>
      <c r="C95" s="120"/>
      <c r="D95" s="121" t="s">
        <v>15</v>
      </c>
      <c r="E95" s="121"/>
      <c r="F95" s="121"/>
      <c r="G95" s="121"/>
      <c r="H95" s="121"/>
      <c r="I95" s="122"/>
      <c r="J95" s="121" t="s">
        <v>18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'19-006 - Ostrov, Úprava u...'!K30</f>
        <v>0</v>
      </c>
      <c r="AH95" s="122"/>
      <c r="AI95" s="122"/>
      <c r="AJ95" s="122"/>
      <c r="AK95" s="122"/>
      <c r="AL95" s="122"/>
      <c r="AM95" s="122"/>
      <c r="AN95" s="123">
        <f>SUM(AG95,AV95)</f>
        <v>0</v>
      </c>
      <c r="AO95" s="122"/>
      <c r="AP95" s="122"/>
      <c r="AQ95" s="124" t="s">
        <v>85</v>
      </c>
      <c r="AR95" s="125"/>
      <c r="AS95" s="126">
        <f>'19-006 - Ostrov, Úprava u...'!K28</f>
        <v>0</v>
      </c>
      <c r="AT95" s="127">
        <f>'19-006 - Ostrov, Úprava u...'!K29</f>
        <v>0</v>
      </c>
      <c r="AU95" s="127">
        <v>0</v>
      </c>
      <c r="AV95" s="127">
        <f>ROUND(SUM(AX95:AY95),2)</f>
        <v>0</v>
      </c>
      <c r="AW95" s="128">
        <f>'19-006 - Ostrov, Úprava u...'!T122</f>
        <v>0</v>
      </c>
      <c r="AX95" s="127">
        <f>'19-006 - Ostrov, Úprava u...'!K33</f>
        <v>0</v>
      </c>
      <c r="AY95" s="127">
        <f>'19-006 - Ostrov, Úprava u...'!K34</f>
        <v>0</v>
      </c>
      <c r="AZ95" s="127">
        <f>'19-006 - Ostrov, Úprava u...'!K35</f>
        <v>0</v>
      </c>
      <c r="BA95" s="127">
        <f>'19-006 - Ostrov, Úprava u...'!K36</f>
        <v>0</v>
      </c>
      <c r="BB95" s="127">
        <f>'19-006 - Ostrov, Úprava u...'!F33</f>
        <v>0</v>
      </c>
      <c r="BC95" s="127">
        <f>'19-006 - Ostrov, Úprava u...'!F34</f>
        <v>0</v>
      </c>
      <c r="BD95" s="127">
        <f>'19-006 - Ostrov, Úprava u...'!F35</f>
        <v>0</v>
      </c>
      <c r="BE95" s="127">
        <f>'19-006 - Ostrov, Úprava u...'!F36</f>
        <v>0</v>
      </c>
      <c r="BF95" s="129">
        <f>'19-006 - Ostrov, Úprava u...'!F37</f>
        <v>0</v>
      </c>
      <c r="BG95" s="7"/>
      <c r="BT95" s="130" t="s">
        <v>86</v>
      </c>
      <c r="BU95" s="130" t="s">
        <v>87</v>
      </c>
      <c r="BV95" s="130" t="s">
        <v>82</v>
      </c>
      <c r="BW95" s="130" t="s">
        <v>6</v>
      </c>
      <c r="BX95" s="130" t="s">
        <v>83</v>
      </c>
      <c r="CL95" s="130" t="s">
        <v>1</v>
      </c>
    </row>
    <row r="96" spans="1:59" s="2" customFormat="1" ht="30" customHeight="1">
      <c r="A96" s="37"/>
      <c r="B96" s="38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43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</row>
    <row r="97" spans="1:59" s="2" customFormat="1" ht="6.95" customHeight="1">
      <c r="A97" s="37"/>
      <c r="B97" s="65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43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</row>
  </sheetData>
  <sheetProtection password="CC35" sheet="1" objects="1" scenarios="1" formatColumns="0" formatRows="0"/>
  <mergeCells count="42">
    <mergeCell ref="BG5:BG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G2"/>
  </mergeCells>
  <hyperlinks>
    <hyperlink ref="A95" location="'19-006 - Ostrov, Úprava u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6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10" width="20.140625" style="131" customWidth="1"/>
    <col min="11" max="11" width="20.140625" style="1" customWidth="1"/>
    <col min="12" max="12" width="15.421875" style="1" hidden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131"/>
      <c r="J2" s="13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6" t="s">
        <v>6</v>
      </c>
      <c r="AZ2" s="132" t="s">
        <v>88</v>
      </c>
      <c r="BA2" s="132" t="s">
        <v>1</v>
      </c>
      <c r="BB2" s="132" t="s">
        <v>1</v>
      </c>
      <c r="BC2" s="132" t="s">
        <v>89</v>
      </c>
      <c r="BD2" s="132" t="s">
        <v>90</v>
      </c>
    </row>
    <row r="3" spans="2:56" s="1" customFormat="1" ht="6.95" customHeight="1">
      <c r="B3" s="133"/>
      <c r="C3" s="134"/>
      <c r="D3" s="134"/>
      <c r="E3" s="134"/>
      <c r="F3" s="134"/>
      <c r="G3" s="134"/>
      <c r="H3" s="134"/>
      <c r="I3" s="135"/>
      <c r="J3" s="135"/>
      <c r="K3" s="134"/>
      <c r="L3" s="134"/>
      <c r="M3" s="19"/>
      <c r="AT3" s="16" t="s">
        <v>90</v>
      </c>
      <c r="AZ3" s="132" t="s">
        <v>91</v>
      </c>
      <c r="BA3" s="132" t="s">
        <v>1</v>
      </c>
      <c r="BB3" s="132" t="s">
        <v>1</v>
      </c>
      <c r="BC3" s="132" t="s">
        <v>92</v>
      </c>
      <c r="BD3" s="132" t="s">
        <v>90</v>
      </c>
    </row>
    <row r="4" spans="2:56" s="1" customFormat="1" ht="24.95" customHeight="1">
      <c r="B4" s="19"/>
      <c r="D4" s="136" t="s">
        <v>93</v>
      </c>
      <c r="I4" s="131"/>
      <c r="J4" s="131"/>
      <c r="M4" s="19"/>
      <c r="N4" s="137" t="s">
        <v>11</v>
      </c>
      <c r="AT4" s="16" t="s">
        <v>4</v>
      </c>
      <c r="AZ4" s="132" t="s">
        <v>94</v>
      </c>
      <c r="BA4" s="132" t="s">
        <v>1</v>
      </c>
      <c r="BB4" s="132" t="s">
        <v>1</v>
      </c>
      <c r="BC4" s="132" t="s">
        <v>95</v>
      </c>
      <c r="BD4" s="132" t="s">
        <v>90</v>
      </c>
    </row>
    <row r="5" spans="2:56" s="1" customFormat="1" ht="6.95" customHeight="1">
      <c r="B5" s="19"/>
      <c r="I5" s="131"/>
      <c r="J5" s="131"/>
      <c r="M5" s="19"/>
      <c r="AZ5" s="132" t="s">
        <v>96</v>
      </c>
      <c r="BA5" s="132" t="s">
        <v>1</v>
      </c>
      <c r="BB5" s="132" t="s">
        <v>1</v>
      </c>
      <c r="BC5" s="132" t="s">
        <v>97</v>
      </c>
      <c r="BD5" s="132" t="s">
        <v>90</v>
      </c>
    </row>
    <row r="6" spans="1:56" s="2" customFormat="1" ht="12" customHeight="1">
      <c r="A6" s="37"/>
      <c r="B6" s="43"/>
      <c r="C6" s="37"/>
      <c r="D6" s="138" t="s">
        <v>17</v>
      </c>
      <c r="E6" s="37"/>
      <c r="F6" s="37"/>
      <c r="G6" s="37"/>
      <c r="H6" s="37"/>
      <c r="I6" s="139"/>
      <c r="J6" s="139"/>
      <c r="K6" s="37"/>
      <c r="L6" s="37"/>
      <c r="M6" s="62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Z6" s="132" t="s">
        <v>98</v>
      </c>
      <c r="BA6" s="132" t="s">
        <v>1</v>
      </c>
      <c r="BB6" s="132" t="s">
        <v>1</v>
      </c>
      <c r="BC6" s="132" t="s">
        <v>99</v>
      </c>
      <c r="BD6" s="132" t="s">
        <v>90</v>
      </c>
    </row>
    <row r="7" spans="1:56" s="2" customFormat="1" ht="16.5" customHeight="1">
      <c r="A7" s="37"/>
      <c r="B7" s="43"/>
      <c r="C7" s="37"/>
      <c r="D7" s="37"/>
      <c r="E7" s="140" t="s">
        <v>18</v>
      </c>
      <c r="F7" s="37"/>
      <c r="G7" s="37"/>
      <c r="H7" s="37"/>
      <c r="I7" s="139"/>
      <c r="J7" s="139"/>
      <c r="K7" s="37"/>
      <c r="L7" s="37"/>
      <c r="M7" s="62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Z7" s="132" t="s">
        <v>100</v>
      </c>
      <c r="BA7" s="132" t="s">
        <v>1</v>
      </c>
      <c r="BB7" s="132" t="s">
        <v>1</v>
      </c>
      <c r="BC7" s="132" t="s">
        <v>101</v>
      </c>
      <c r="BD7" s="132" t="s">
        <v>90</v>
      </c>
    </row>
    <row r="8" spans="1:56" s="2" customFormat="1" ht="12">
      <c r="A8" s="37"/>
      <c r="B8" s="43"/>
      <c r="C8" s="37"/>
      <c r="D8" s="37"/>
      <c r="E8" s="37"/>
      <c r="F8" s="37"/>
      <c r="G8" s="37"/>
      <c r="H8" s="37"/>
      <c r="I8" s="139"/>
      <c r="J8" s="139"/>
      <c r="K8" s="37"/>
      <c r="L8" s="37"/>
      <c r="M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Z8" s="132" t="s">
        <v>102</v>
      </c>
      <c r="BA8" s="132" t="s">
        <v>1</v>
      </c>
      <c r="BB8" s="132" t="s">
        <v>1</v>
      </c>
      <c r="BC8" s="132" t="s">
        <v>103</v>
      </c>
      <c r="BD8" s="132" t="s">
        <v>90</v>
      </c>
    </row>
    <row r="9" spans="1:56" s="2" customFormat="1" ht="12" customHeight="1">
      <c r="A9" s="37"/>
      <c r="B9" s="43"/>
      <c r="C9" s="37"/>
      <c r="D9" s="138" t="s">
        <v>19</v>
      </c>
      <c r="E9" s="37"/>
      <c r="F9" s="141" t="s">
        <v>1</v>
      </c>
      <c r="G9" s="37"/>
      <c r="H9" s="37"/>
      <c r="I9" s="142" t="s">
        <v>20</v>
      </c>
      <c r="J9" s="143" t="s">
        <v>1</v>
      </c>
      <c r="K9" s="37"/>
      <c r="L9" s="37"/>
      <c r="M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Z9" s="132" t="s">
        <v>104</v>
      </c>
      <c r="BA9" s="132" t="s">
        <v>1</v>
      </c>
      <c r="BB9" s="132" t="s">
        <v>1</v>
      </c>
      <c r="BC9" s="132" t="s">
        <v>105</v>
      </c>
      <c r="BD9" s="132" t="s">
        <v>90</v>
      </c>
    </row>
    <row r="10" spans="1:56" s="2" customFormat="1" ht="12" customHeight="1">
      <c r="A10" s="37"/>
      <c r="B10" s="43"/>
      <c r="C10" s="37"/>
      <c r="D10" s="138" t="s">
        <v>21</v>
      </c>
      <c r="E10" s="37"/>
      <c r="F10" s="141" t="s">
        <v>22</v>
      </c>
      <c r="G10" s="37"/>
      <c r="H10" s="37"/>
      <c r="I10" s="142" t="s">
        <v>23</v>
      </c>
      <c r="J10" s="144" t="str">
        <f>'Rekapitulace stavby'!AN8</f>
        <v>19. 1. 2020</v>
      </c>
      <c r="K10" s="37"/>
      <c r="L10" s="37"/>
      <c r="M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Z10" s="132" t="s">
        <v>106</v>
      </c>
      <c r="BA10" s="132" t="s">
        <v>1</v>
      </c>
      <c r="BB10" s="132" t="s">
        <v>1</v>
      </c>
      <c r="BC10" s="132" t="s">
        <v>95</v>
      </c>
      <c r="BD10" s="132" t="s">
        <v>90</v>
      </c>
    </row>
    <row r="11" spans="1:56" s="2" customFormat="1" ht="10.8" customHeight="1">
      <c r="A11" s="37"/>
      <c r="B11" s="43"/>
      <c r="C11" s="37"/>
      <c r="D11" s="37"/>
      <c r="E11" s="37"/>
      <c r="F11" s="37"/>
      <c r="G11" s="37"/>
      <c r="H11" s="37"/>
      <c r="I11" s="139"/>
      <c r="J11" s="139"/>
      <c r="K11" s="37"/>
      <c r="L11" s="37"/>
      <c r="M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Z11" s="132" t="s">
        <v>107</v>
      </c>
      <c r="BA11" s="132" t="s">
        <v>1</v>
      </c>
      <c r="BB11" s="132" t="s">
        <v>1</v>
      </c>
      <c r="BC11" s="132" t="s">
        <v>86</v>
      </c>
      <c r="BD11" s="132" t="s">
        <v>90</v>
      </c>
    </row>
    <row r="12" spans="1:56" s="2" customFormat="1" ht="12" customHeight="1">
      <c r="A12" s="37"/>
      <c r="B12" s="43"/>
      <c r="C12" s="37"/>
      <c r="D12" s="138" t="s">
        <v>25</v>
      </c>
      <c r="E12" s="37"/>
      <c r="F12" s="37"/>
      <c r="G12" s="37"/>
      <c r="H12" s="37"/>
      <c r="I12" s="142" t="s">
        <v>26</v>
      </c>
      <c r="J12" s="143" t="s">
        <v>27</v>
      </c>
      <c r="K12" s="37"/>
      <c r="L12" s="37"/>
      <c r="M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Z12" s="132" t="s">
        <v>108</v>
      </c>
      <c r="BA12" s="132" t="s">
        <v>1</v>
      </c>
      <c r="BB12" s="132" t="s">
        <v>1</v>
      </c>
      <c r="BC12" s="132" t="s">
        <v>109</v>
      </c>
      <c r="BD12" s="132" t="s">
        <v>90</v>
      </c>
    </row>
    <row r="13" spans="1:56" s="2" customFormat="1" ht="18" customHeight="1">
      <c r="A13" s="37"/>
      <c r="B13" s="43"/>
      <c r="C13" s="37"/>
      <c r="D13" s="37"/>
      <c r="E13" s="141" t="s">
        <v>28</v>
      </c>
      <c r="F13" s="37"/>
      <c r="G13" s="37"/>
      <c r="H13" s="37"/>
      <c r="I13" s="142" t="s">
        <v>29</v>
      </c>
      <c r="J13" s="143" t="s">
        <v>30</v>
      </c>
      <c r="K13" s="37"/>
      <c r="L13" s="37"/>
      <c r="M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Z13" s="132" t="s">
        <v>110</v>
      </c>
      <c r="BA13" s="132" t="s">
        <v>1</v>
      </c>
      <c r="BB13" s="132" t="s">
        <v>1</v>
      </c>
      <c r="BC13" s="132" t="s">
        <v>111</v>
      </c>
      <c r="BD13" s="132" t="s">
        <v>90</v>
      </c>
    </row>
    <row r="14" spans="1:56" s="2" customFormat="1" ht="6.95" customHeight="1">
      <c r="A14" s="37"/>
      <c r="B14" s="43"/>
      <c r="C14" s="37"/>
      <c r="D14" s="37"/>
      <c r="E14" s="37"/>
      <c r="F14" s="37"/>
      <c r="G14" s="37"/>
      <c r="H14" s="37"/>
      <c r="I14" s="139"/>
      <c r="J14" s="139"/>
      <c r="K14" s="37"/>
      <c r="L14" s="37"/>
      <c r="M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Z14" s="132" t="s">
        <v>112</v>
      </c>
      <c r="BA14" s="132" t="s">
        <v>1</v>
      </c>
      <c r="BB14" s="132" t="s">
        <v>1</v>
      </c>
      <c r="BC14" s="132" t="s">
        <v>113</v>
      </c>
      <c r="BD14" s="132" t="s">
        <v>90</v>
      </c>
    </row>
    <row r="15" spans="1:56" s="2" customFormat="1" ht="12" customHeight="1">
      <c r="A15" s="37"/>
      <c r="B15" s="43"/>
      <c r="C15" s="37"/>
      <c r="D15" s="138" t="s">
        <v>31</v>
      </c>
      <c r="E15" s="37"/>
      <c r="F15" s="37"/>
      <c r="G15" s="37"/>
      <c r="H15" s="37"/>
      <c r="I15" s="142" t="s">
        <v>26</v>
      </c>
      <c r="J15" s="32" t="str">
        <f>'Rekapitulace stavby'!AN13</f>
        <v>Vyplň údaj</v>
      </c>
      <c r="K15" s="37"/>
      <c r="L15" s="37"/>
      <c r="M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Z15" s="132" t="s">
        <v>114</v>
      </c>
      <c r="BA15" s="132" t="s">
        <v>1</v>
      </c>
      <c r="BB15" s="132" t="s">
        <v>1</v>
      </c>
      <c r="BC15" s="132" t="s">
        <v>115</v>
      </c>
      <c r="BD15" s="132" t="s">
        <v>90</v>
      </c>
    </row>
    <row r="16" spans="1:56" s="2" customFormat="1" ht="18" customHeight="1">
      <c r="A16" s="37"/>
      <c r="B16" s="43"/>
      <c r="C16" s="37"/>
      <c r="D16" s="37"/>
      <c r="E16" s="32" t="str">
        <f>'Rekapitulace stavby'!E14</f>
        <v>Vyplň údaj</v>
      </c>
      <c r="F16" s="141"/>
      <c r="G16" s="141"/>
      <c r="H16" s="141"/>
      <c r="I16" s="142" t="s">
        <v>29</v>
      </c>
      <c r="J16" s="32" t="str">
        <f>'Rekapitulace stavby'!AN14</f>
        <v>Vyplň údaj</v>
      </c>
      <c r="K16" s="37"/>
      <c r="L16" s="37"/>
      <c r="M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Z16" s="132" t="s">
        <v>116</v>
      </c>
      <c r="BA16" s="132" t="s">
        <v>1</v>
      </c>
      <c r="BB16" s="132" t="s">
        <v>1</v>
      </c>
      <c r="BC16" s="132" t="s">
        <v>117</v>
      </c>
      <c r="BD16" s="132" t="s">
        <v>90</v>
      </c>
    </row>
    <row r="17" spans="1:56" s="2" customFormat="1" ht="6.95" customHeight="1">
      <c r="A17" s="37"/>
      <c r="B17" s="43"/>
      <c r="C17" s="37"/>
      <c r="D17" s="37"/>
      <c r="E17" s="37"/>
      <c r="F17" s="37"/>
      <c r="G17" s="37"/>
      <c r="H17" s="37"/>
      <c r="I17" s="139"/>
      <c r="J17" s="139"/>
      <c r="K17" s="37"/>
      <c r="L17" s="37"/>
      <c r="M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Z17" s="132" t="s">
        <v>118</v>
      </c>
      <c r="BA17" s="132" t="s">
        <v>1</v>
      </c>
      <c r="BB17" s="132" t="s">
        <v>1</v>
      </c>
      <c r="BC17" s="132" t="s">
        <v>119</v>
      </c>
      <c r="BD17" s="132" t="s">
        <v>90</v>
      </c>
    </row>
    <row r="18" spans="1:56" s="2" customFormat="1" ht="12" customHeight="1">
      <c r="A18" s="37"/>
      <c r="B18" s="43"/>
      <c r="C18" s="37"/>
      <c r="D18" s="138" t="s">
        <v>33</v>
      </c>
      <c r="E18" s="37"/>
      <c r="F18" s="37"/>
      <c r="G18" s="37"/>
      <c r="H18" s="37"/>
      <c r="I18" s="142" t="s">
        <v>26</v>
      </c>
      <c r="J18" s="143" t="s">
        <v>34</v>
      </c>
      <c r="K18" s="37"/>
      <c r="L18" s="37"/>
      <c r="M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Z18" s="132" t="s">
        <v>120</v>
      </c>
      <c r="BA18" s="132" t="s">
        <v>1</v>
      </c>
      <c r="BB18" s="132" t="s">
        <v>1</v>
      </c>
      <c r="BC18" s="132" t="s">
        <v>121</v>
      </c>
      <c r="BD18" s="132" t="s">
        <v>90</v>
      </c>
    </row>
    <row r="19" spans="1:56" s="2" customFormat="1" ht="18" customHeight="1">
      <c r="A19" s="37"/>
      <c r="B19" s="43"/>
      <c r="C19" s="37"/>
      <c r="D19" s="37"/>
      <c r="E19" s="141" t="s">
        <v>35</v>
      </c>
      <c r="F19" s="37"/>
      <c r="G19" s="37"/>
      <c r="H19" s="37"/>
      <c r="I19" s="142" t="s">
        <v>29</v>
      </c>
      <c r="J19" s="143" t="s">
        <v>36</v>
      </c>
      <c r="K19" s="37"/>
      <c r="L19" s="37"/>
      <c r="M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Z19" s="132" t="s">
        <v>122</v>
      </c>
      <c r="BA19" s="132" t="s">
        <v>1</v>
      </c>
      <c r="BB19" s="132" t="s">
        <v>1</v>
      </c>
      <c r="BC19" s="132" t="s">
        <v>123</v>
      </c>
      <c r="BD19" s="132" t="s">
        <v>90</v>
      </c>
    </row>
    <row r="20" spans="1:56" s="2" customFormat="1" ht="6.95" customHeight="1">
      <c r="A20" s="37"/>
      <c r="B20" s="43"/>
      <c r="C20" s="37"/>
      <c r="D20" s="37"/>
      <c r="E20" s="37"/>
      <c r="F20" s="37"/>
      <c r="G20" s="37"/>
      <c r="H20" s="37"/>
      <c r="I20" s="139"/>
      <c r="J20" s="139"/>
      <c r="K20" s="37"/>
      <c r="L20" s="37"/>
      <c r="M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Z20" s="132" t="s">
        <v>124</v>
      </c>
      <c r="BA20" s="132" t="s">
        <v>1</v>
      </c>
      <c r="BB20" s="132" t="s">
        <v>1</v>
      </c>
      <c r="BC20" s="132" t="s">
        <v>86</v>
      </c>
      <c r="BD20" s="132" t="s">
        <v>90</v>
      </c>
    </row>
    <row r="21" spans="1:56" s="2" customFormat="1" ht="12" customHeight="1">
      <c r="A21" s="37"/>
      <c r="B21" s="43"/>
      <c r="C21" s="37"/>
      <c r="D21" s="138" t="s">
        <v>37</v>
      </c>
      <c r="E21" s="37"/>
      <c r="F21" s="37"/>
      <c r="G21" s="37"/>
      <c r="H21" s="37"/>
      <c r="I21" s="142" t="s">
        <v>26</v>
      </c>
      <c r="J21" s="143" t="s">
        <v>34</v>
      </c>
      <c r="K21" s="37"/>
      <c r="L21" s="37"/>
      <c r="M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Z21" s="132" t="s">
        <v>125</v>
      </c>
      <c r="BA21" s="132" t="s">
        <v>1</v>
      </c>
      <c r="BB21" s="132" t="s">
        <v>1</v>
      </c>
      <c r="BC21" s="132" t="s">
        <v>126</v>
      </c>
      <c r="BD21" s="132" t="s">
        <v>90</v>
      </c>
    </row>
    <row r="22" spans="1:56" s="2" customFormat="1" ht="18" customHeight="1">
      <c r="A22" s="37"/>
      <c r="B22" s="43"/>
      <c r="C22" s="37"/>
      <c r="D22" s="37"/>
      <c r="E22" s="141" t="s">
        <v>35</v>
      </c>
      <c r="F22" s="37"/>
      <c r="G22" s="37"/>
      <c r="H22" s="37"/>
      <c r="I22" s="142" t="s">
        <v>29</v>
      </c>
      <c r="J22" s="143" t="s">
        <v>36</v>
      </c>
      <c r="K22" s="37"/>
      <c r="L22" s="37"/>
      <c r="M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Z22" s="132" t="s">
        <v>127</v>
      </c>
      <c r="BA22" s="132" t="s">
        <v>1</v>
      </c>
      <c r="BB22" s="132" t="s">
        <v>1</v>
      </c>
      <c r="BC22" s="132" t="s">
        <v>128</v>
      </c>
      <c r="BD22" s="132" t="s">
        <v>90</v>
      </c>
    </row>
    <row r="23" spans="1:56" s="2" customFormat="1" ht="6.95" customHeight="1">
      <c r="A23" s="37"/>
      <c r="B23" s="43"/>
      <c r="C23" s="37"/>
      <c r="D23" s="37"/>
      <c r="E23" s="37"/>
      <c r="F23" s="37"/>
      <c r="G23" s="37"/>
      <c r="H23" s="37"/>
      <c r="I23" s="139"/>
      <c r="J23" s="139"/>
      <c r="K23" s="37"/>
      <c r="L23" s="37"/>
      <c r="M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Z23" s="132" t="s">
        <v>129</v>
      </c>
      <c r="BA23" s="132" t="s">
        <v>1</v>
      </c>
      <c r="BB23" s="132" t="s">
        <v>1</v>
      </c>
      <c r="BC23" s="132" t="s">
        <v>130</v>
      </c>
      <c r="BD23" s="132" t="s">
        <v>90</v>
      </c>
    </row>
    <row r="24" spans="1:56" s="2" customFormat="1" ht="12" customHeight="1">
      <c r="A24" s="37"/>
      <c r="B24" s="43"/>
      <c r="C24" s="37"/>
      <c r="D24" s="138" t="s">
        <v>38</v>
      </c>
      <c r="E24" s="37"/>
      <c r="F24" s="37"/>
      <c r="G24" s="37"/>
      <c r="H24" s="37"/>
      <c r="I24" s="139"/>
      <c r="J24" s="139"/>
      <c r="K24" s="37"/>
      <c r="L24" s="37"/>
      <c r="M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Z24" s="132" t="s">
        <v>131</v>
      </c>
      <c r="BA24" s="132" t="s">
        <v>1</v>
      </c>
      <c r="BB24" s="132" t="s">
        <v>1</v>
      </c>
      <c r="BC24" s="132" t="s">
        <v>132</v>
      </c>
      <c r="BD24" s="132" t="s">
        <v>90</v>
      </c>
    </row>
    <row r="25" spans="1:56" s="8" customFormat="1" ht="16.5" customHeight="1">
      <c r="A25" s="145"/>
      <c r="B25" s="146"/>
      <c r="C25" s="145"/>
      <c r="D25" s="145"/>
      <c r="E25" s="147" t="s">
        <v>1</v>
      </c>
      <c r="F25" s="147"/>
      <c r="G25" s="147"/>
      <c r="H25" s="147"/>
      <c r="I25" s="148"/>
      <c r="J25" s="148"/>
      <c r="K25" s="145"/>
      <c r="L25" s="145"/>
      <c r="M25" s="149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Z25" s="150" t="s">
        <v>133</v>
      </c>
      <c r="BA25" s="150" t="s">
        <v>1</v>
      </c>
      <c r="BB25" s="150" t="s">
        <v>1</v>
      </c>
      <c r="BC25" s="150" t="s">
        <v>134</v>
      </c>
      <c r="BD25" s="150" t="s">
        <v>90</v>
      </c>
    </row>
    <row r="26" spans="1:56" s="2" customFormat="1" ht="6.95" customHeight="1">
      <c r="A26" s="37"/>
      <c r="B26" s="43"/>
      <c r="C26" s="37"/>
      <c r="D26" s="37"/>
      <c r="E26" s="37"/>
      <c r="F26" s="37"/>
      <c r="G26" s="37"/>
      <c r="H26" s="37"/>
      <c r="I26" s="139"/>
      <c r="J26" s="139"/>
      <c r="K26" s="37"/>
      <c r="L26" s="37"/>
      <c r="M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Z26" s="132" t="s">
        <v>135</v>
      </c>
      <c r="BA26" s="132" t="s">
        <v>1</v>
      </c>
      <c r="BB26" s="132" t="s">
        <v>1</v>
      </c>
      <c r="BC26" s="132" t="s">
        <v>136</v>
      </c>
      <c r="BD26" s="132" t="s">
        <v>90</v>
      </c>
    </row>
    <row r="27" spans="1:56" s="2" customFormat="1" ht="6.95" customHeight="1">
      <c r="A27" s="37"/>
      <c r="B27" s="43"/>
      <c r="C27" s="37"/>
      <c r="D27" s="151"/>
      <c r="E27" s="151"/>
      <c r="F27" s="151"/>
      <c r="G27" s="151"/>
      <c r="H27" s="151"/>
      <c r="I27" s="152"/>
      <c r="J27" s="152"/>
      <c r="K27" s="151"/>
      <c r="L27" s="151"/>
      <c r="M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Z27" s="132" t="s">
        <v>137</v>
      </c>
      <c r="BA27" s="132" t="s">
        <v>1</v>
      </c>
      <c r="BB27" s="132" t="s">
        <v>1</v>
      </c>
      <c r="BC27" s="132" t="s">
        <v>138</v>
      </c>
      <c r="BD27" s="132" t="s">
        <v>90</v>
      </c>
    </row>
    <row r="28" spans="1:56" s="2" customFormat="1" ht="12">
      <c r="A28" s="37"/>
      <c r="B28" s="43"/>
      <c r="C28" s="37"/>
      <c r="D28" s="37"/>
      <c r="E28" s="138" t="s">
        <v>139</v>
      </c>
      <c r="F28" s="37"/>
      <c r="G28" s="37"/>
      <c r="H28" s="37"/>
      <c r="I28" s="139"/>
      <c r="J28" s="139"/>
      <c r="K28" s="153">
        <f>I94</f>
        <v>0</v>
      </c>
      <c r="L28" s="37"/>
      <c r="M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Z28" s="132" t="s">
        <v>140</v>
      </c>
      <c r="BA28" s="132" t="s">
        <v>1</v>
      </c>
      <c r="BB28" s="132" t="s">
        <v>1</v>
      </c>
      <c r="BC28" s="132" t="s">
        <v>141</v>
      </c>
      <c r="BD28" s="132" t="s">
        <v>90</v>
      </c>
    </row>
    <row r="29" spans="1:56" s="2" customFormat="1" ht="12">
      <c r="A29" s="37"/>
      <c r="B29" s="43"/>
      <c r="C29" s="37"/>
      <c r="D29" s="37"/>
      <c r="E29" s="138" t="s">
        <v>142</v>
      </c>
      <c r="F29" s="37"/>
      <c r="G29" s="37"/>
      <c r="H29" s="37"/>
      <c r="I29" s="139"/>
      <c r="J29" s="139"/>
      <c r="K29" s="153">
        <f>J94</f>
        <v>0</v>
      </c>
      <c r="L29" s="37"/>
      <c r="M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Z29" s="132" t="s">
        <v>143</v>
      </c>
      <c r="BA29" s="132" t="s">
        <v>1</v>
      </c>
      <c r="BB29" s="132" t="s">
        <v>1</v>
      </c>
      <c r="BC29" s="132" t="s">
        <v>144</v>
      </c>
      <c r="BD29" s="132" t="s">
        <v>90</v>
      </c>
    </row>
    <row r="30" spans="1:56" s="2" customFormat="1" ht="25.4" customHeight="1">
      <c r="A30" s="37"/>
      <c r="B30" s="43"/>
      <c r="C30" s="37"/>
      <c r="D30" s="154" t="s">
        <v>39</v>
      </c>
      <c r="E30" s="37"/>
      <c r="F30" s="37"/>
      <c r="G30" s="37"/>
      <c r="H30" s="37"/>
      <c r="I30" s="139"/>
      <c r="J30" s="139"/>
      <c r="K30" s="155">
        <f>ROUND(K122,2)</f>
        <v>0</v>
      </c>
      <c r="L30" s="37"/>
      <c r="M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Z30" s="132" t="s">
        <v>145</v>
      </c>
      <c r="BA30" s="132" t="s">
        <v>1</v>
      </c>
      <c r="BB30" s="132" t="s">
        <v>1</v>
      </c>
      <c r="BC30" s="132" t="s">
        <v>90</v>
      </c>
      <c r="BD30" s="132" t="s">
        <v>90</v>
      </c>
    </row>
    <row r="31" spans="1:56" s="2" customFormat="1" ht="6.95" customHeight="1">
      <c r="A31" s="37"/>
      <c r="B31" s="43"/>
      <c r="C31" s="37"/>
      <c r="D31" s="151"/>
      <c r="E31" s="151"/>
      <c r="F31" s="151"/>
      <c r="G31" s="151"/>
      <c r="H31" s="151"/>
      <c r="I31" s="152"/>
      <c r="J31" s="152"/>
      <c r="K31" s="151"/>
      <c r="L31" s="151"/>
      <c r="M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Z31" s="132" t="s">
        <v>146</v>
      </c>
      <c r="BA31" s="132" t="s">
        <v>1</v>
      </c>
      <c r="BB31" s="132" t="s">
        <v>1</v>
      </c>
      <c r="BC31" s="132" t="s">
        <v>147</v>
      </c>
      <c r="BD31" s="132" t="s">
        <v>90</v>
      </c>
    </row>
    <row r="32" spans="1:56" s="2" customFormat="1" ht="14.4" customHeight="1">
      <c r="A32" s="37"/>
      <c r="B32" s="43"/>
      <c r="C32" s="37"/>
      <c r="D32" s="37"/>
      <c r="E32" s="37"/>
      <c r="F32" s="156" t="s">
        <v>41</v>
      </c>
      <c r="G32" s="37"/>
      <c r="H32" s="37"/>
      <c r="I32" s="157" t="s">
        <v>40</v>
      </c>
      <c r="J32" s="139"/>
      <c r="K32" s="156" t="s">
        <v>42</v>
      </c>
      <c r="L32" s="37"/>
      <c r="M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Z32" s="132" t="s">
        <v>148</v>
      </c>
      <c r="BA32" s="132" t="s">
        <v>1</v>
      </c>
      <c r="BB32" s="132" t="s">
        <v>1</v>
      </c>
      <c r="BC32" s="132" t="s">
        <v>90</v>
      </c>
      <c r="BD32" s="132" t="s">
        <v>90</v>
      </c>
    </row>
    <row r="33" spans="1:56" s="2" customFormat="1" ht="14.4" customHeight="1">
      <c r="A33" s="37"/>
      <c r="B33" s="43"/>
      <c r="C33" s="37"/>
      <c r="D33" s="158" t="s">
        <v>43</v>
      </c>
      <c r="E33" s="138" t="s">
        <v>44</v>
      </c>
      <c r="F33" s="153">
        <f>ROUND((SUM(BE122:BE264)),2)</f>
        <v>0</v>
      </c>
      <c r="G33" s="37"/>
      <c r="H33" s="37"/>
      <c r="I33" s="159">
        <v>0.21</v>
      </c>
      <c r="J33" s="139"/>
      <c r="K33" s="153">
        <f>ROUND(((SUM(BE122:BE264))*I33),2)</f>
        <v>0</v>
      </c>
      <c r="L33" s="37"/>
      <c r="M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Z33" s="132" t="s">
        <v>149</v>
      </c>
      <c r="BA33" s="132" t="s">
        <v>1</v>
      </c>
      <c r="BB33" s="132" t="s">
        <v>1</v>
      </c>
      <c r="BC33" s="132" t="s">
        <v>90</v>
      </c>
      <c r="BD33" s="132" t="s">
        <v>90</v>
      </c>
    </row>
    <row r="34" spans="1:56" s="2" customFormat="1" ht="14.4" customHeight="1">
      <c r="A34" s="37"/>
      <c r="B34" s="43"/>
      <c r="C34" s="37"/>
      <c r="D34" s="37"/>
      <c r="E34" s="138" t="s">
        <v>45</v>
      </c>
      <c r="F34" s="153">
        <f>ROUND((SUM(BF122:BF264)),2)</f>
        <v>0</v>
      </c>
      <c r="G34" s="37"/>
      <c r="H34" s="37"/>
      <c r="I34" s="159">
        <v>0.15</v>
      </c>
      <c r="J34" s="139"/>
      <c r="K34" s="153">
        <f>ROUND(((SUM(BF122:BF264))*I34),2)</f>
        <v>0</v>
      </c>
      <c r="L34" s="37"/>
      <c r="M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Z34" s="132" t="s">
        <v>150</v>
      </c>
      <c r="BA34" s="132" t="s">
        <v>1</v>
      </c>
      <c r="BB34" s="132" t="s">
        <v>1</v>
      </c>
      <c r="BC34" s="132" t="s">
        <v>90</v>
      </c>
      <c r="BD34" s="132" t="s">
        <v>90</v>
      </c>
    </row>
    <row r="35" spans="1:56" s="2" customFormat="1" ht="14.4" customHeight="1" hidden="1">
      <c r="A35" s="37"/>
      <c r="B35" s="43"/>
      <c r="C35" s="37"/>
      <c r="D35" s="37"/>
      <c r="E35" s="138" t="s">
        <v>46</v>
      </c>
      <c r="F35" s="153">
        <f>ROUND((SUM(BG122:BG264)),2)</f>
        <v>0</v>
      </c>
      <c r="G35" s="37"/>
      <c r="H35" s="37"/>
      <c r="I35" s="159">
        <v>0.21</v>
      </c>
      <c r="J35" s="139"/>
      <c r="K35" s="153">
        <f>0</f>
        <v>0</v>
      </c>
      <c r="L35" s="37"/>
      <c r="M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Z35" s="132" t="s">
        <v>151</v>
      </c>
      <c r="BA35" s="132" t="s">
        <v>1</v>
      </c>
      <c r="BB35" s="132" t="s">
        <v>1</v>
      </c>
      <c r="BC35" s="132" t="s">
        <v>152</v>
      </c>
      <c r="BD35" s="132" t="s">
        <v>90</v>
      </c>
    </row>
    <row r="36" spans="1:56" s="2" customFormat="1" ht="14.4" customHeight="1" hidden="1">
      <c r="A36" s="37"/>
      <c r="B36" s="43"/>
      <c r="C36" s="37"/>
      <c r="D36" s="37"/>
      <c r="E36" s="138" t="s">
        <v>47</v>
      </c>
      <c r="F36" s="153">
        <f>ROUND((SUM(BH122:BH264)),2)</f>
        <v>0</v>
      </c>
      <c r="G36" s="37"/>
      <c r="H36" s="37"/>
      <c r="I36" s="159">
        <v>0.15</v>
      </c>
      <c r="J36" s="139"/>
      <c r="K36" s="153">
        <f>0</f>
        <v>0</v>
      </c>
      <c r="L36" s="37"/>
      <c r="M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Z36" s="132" t="s">
        <v>153</v>
      </c>
      <c r="BA36" s="132" t="s">
        <v>1</v>
      </c>
      <c r="BB36" s="132" t="s">
        <v>1</v>
      </c>
      <c r="BC36" s="132" t="s">
        <v>90</v>
      </c>
      <c r="BD36" s="132" t="s">
        <v>90</v>
      </c>
    </row>
    <row r="37" spans="1:31" s="2" customFormat="1" ht="14.4" customHeight="1" hidden="1">
      <c r="A37" s="37"/>
      <c r="B37" s="43"/>
      <c r="C37" s="37"/>
      <c r="D37" s="37"/>
      <c r="E37" s="138" t="s">
        <v>48</v>
      </c>
      <c r="F37" s="153">
        <f>ROUND((SUM(BI122:BI264)),2)</f>
        <v>0</v>
      </c>
      <c r="G37" s="37"/>
      <c r="H37" s="37"/>
      <c r="I37" s="159">
        <v>0</v>
      </c>
      <c r="J37" s="139"/>
      <c r="K37" s="153">
        <f>0</f>
        <v>0</v>
      </c>
      <c r="L37" s="37"/>
      <c r="M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139"/>
      <c r="J38" s="139"/>
      <c r="K38" s="37"/>
      <c r="L38" s="37"/>
      <c r="M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60"/>
      <c r="D39" s="161" t="s">
        <v>49</v>
      </c>
      <c r="E39" s="162"/>
      <c r="F39" s="162"/>
      <c r="G39" s="163" t="s">
        <v>50</v>
      </c>
      <c r="H39" s="164" t="s">
        <v>51</v>
      </c>
      <c r="I39" s="165"/>
      <c r="J39" s="165"/>
      <c r="K39" s="166">
        <f>SUM(K30:K37)</f>
        <v>0</v>
      </c>
      <c r="L39" s="167"/>
      <c r="M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139"/>
      <c r="J40" s="139"/>
      <c r="K40" s="37"/>
      <c r="L40" s="37"/>
      <c r="M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3" s="1" customFormat="1" ht="14.4" customHeight="1">
      <c r="B41" s="19"/>
      <c r="I41" s="131"/>
      <c r="J41" s="131"/>
      <c r="M41" s="19"/>
    </row>
    <row r="42" spans="2:13" s="1" customFormat="1" ht="14.4" customHeight="1">
      <c r="B42" s="19"/>
      <c r="I42" s="131"/>
      <c r="J42" s="131"/>
      <c r="M42" s="19"/>
    </row>
    <row r="43" spans="2:13" s="1" customFormat="1" ht="14.4" customHeight="1">
      <c r="B43" s="19"/>
      <c r="I43" s="131"/>
      <c r="J43" s="131"/>
      <c r="M43" s="19"/>
    </row>
    <row r="44" spans="2:13" s="1" customFormat="1" ht="14.4" customHeight="1">
      <c r="B44" s="19"/>
      <c r="I44" s="131"/>
      <c r="J44" s="131"/>
      <c r="M44" s="19"/>
    </row>
    <row r="45" spans="2:13" s="1" customFormat="1" ht="14.4" customHeight="1">
      <c r="B45" s="19"/>
      <c r="I45" s="131"/>
      <c r="J45" s="131"/>
      <c r="M45" s="19"/>
    </row>
    <row r="46" spans="2:13" s="1" customFormat="1" ht="14.4" customHeight="1">
      <c r="B46" s="19"/>
      <c r="I46" s="131"/>
      <c r="J46" s="131"/>
      <c r="M46" s="19"/>
    </row>
    <row r="47" spans="2:13" s="1" customFormat="1" ht="14.4" customHeight="1">
      <c r="B47" s="19"/>
      <c r="I47" s="131"/>
      <c r="J47" s="131"/>
      <c r="M47" s="19"/>
    </row>
    <row r="48" spans="2:13" s="1" customFormat="1" ht="14.4" customHeight="1">
      <c r="B48" s="19"/>
      <c r="I48" s="131"/>
      <c r="J48" s="131"/>
      <c r="M48" s="19"/>
    </row>
    <row r="49" spans="2:13" s="1" customFormat="1" ht="14.4" customHeight="1">
      <c r="B49" s="19"/>
      <c r="I49" s="131"/>
      <c r="J49" s="131"/>
      <c r="M49" s="19"/>
    </row>
    <row r="50" spans="2:13" s="2" customFormat="1" ht="14.4" customHeight="1">
      <c r="B50" s="62"/>
      <c r="D50" s="168" t="s">
        <v>52</v>
      </c>
      <c r="E50" s="169"/>
      <c r="F50" s="169"/>
      <c r="G50" s="168" t="s">
        <v>53</v>
      </c>
      <c r="H50" s="169"/>
      <c r="I50" s="170"/>
      <c r="J50" s="170"/>
      <c r="K50" s="169"/>
      <c r="L50" s="169"/>
      <c r="M50" s="62"/>
    </row>
    <row r="51" spans="2:13" ht="12">
      <c r="B51" s="19"/>
      <c r="M51" s="19"/>
    </row>
    <row r="52" spans="2:13" ht="12">
      <c r="B52" s="19"/>
      <c r="M52" s="19"/>
    </row>
    <row r="53" spans="2:13" ht="12">
      <c r="B53" s="19"/>
      <c r="M53" s="19"/>
    </row>
    <row r="54" spans="2:13" ht="12">
      <c r="B54" s="19"/>
      <c r="M54" s="19"/>
    </row>
    <row r="55" spans="2:13" ht="12">
      <c r="B55" s="19"/>
      <c r="M55" s="19"/>
    </row>
    <row r="56" spans="2:13" ht="12">
      <c r="B56" s="19"/>
      <c r="M56" s="19"/>
    </row>
    <row r="57" spans="2:13" ht="12">
      <c r="B57" s="19"/>
      <c r="M57" s="19"/>
    </row>
    <row r="58" spans="2:13" ht="12">
      <c r="B58" s="19"/>
      <c r="M58" s="19"/>
    </row>
    <row r="59" spans="2:13" ht="12">
      <c r="B59" s="19"/>
      <c r="M59" s="19"/>
    </row>
    <row r="60" spans="2:13" ht="12">
      <c r="B60" s="19"/>
      <c r="M60" s="19"/>
    </row>
    <row r="61" spans="1:31" s="2" customFormat="1" ht="12">
      <c r="A61" s="37"/>
      <c r="B61" s="43"/>
      <c r="C61" s="37"/>
      <c r="D61" s="171" t="s">
        <v>54</v>
      </c>
      <c r="E61" s="172"/>
      <c r="F61" s="173" t="s">
        <v>55</v>
      </c>
      <c r="G61" s="171" t="s">
        <v>54</v>
      </c>
      <c r="H61" s="172"/>
      <c r="I61" s="174"/>
      <c r="J61" s="175" t="s">
        <v>55</v>
      </c>
      <c r="K61" s="172"/>
      <c r="L61" s="172"/>
      <c r="M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3" ht="12">
      <c r="B62" s="19"/>
      <c r="M62" s="19"/>
    </row>
    <row r="63" spans="2:13" ht="12">
      <c r="B63" s="19"/>
      <c r="M63" s="19"/>
    </row>
    <row r="64" spans="2:13" ht="12">
      <c r="B64" s="19"/>
      <c r="M64" s="19"/>
    </row>
    <row r="65" spans="1:31" s="2" customFormat="1" ht="12">
      <c r="A65" s="37"/>
      <c r="B65" s="43"/>
      <c r="C65" s="37"/>
      <c r="D65" s="168" t="s">
        <v>56</v>
      </c>
      <c r="E65" s="176"/>
      <c r="F65" s="176"/>
      <c r="G65" s="168" t="s">
        <v>57</v>
      </c>
      <c r="H65" s="176"/>
      <c r="I65" s="177"/>
      <c r="J65" s="177"/>
      <c r="K65" s="176"/>
      <c r="L65" s="176"/>
      <c r="M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3" ht="12">
      <c r="B66" s="19"/>
      <c r="M66" s="19"/>
    </row>
    <row r="67" spans="2:13" ht="12">
      <c r="B67" s="19"/>
      <c r="M67" s="19"/>
    </row>
    <row r="68" spans="2:13" ht="12">
      <c r="B68" s="19"/>
      <c r="M68" s="19"/>
    </row>
    <row r="69" spans="2:13" ht="12">
      <c r="B69" s="19"/>
      <c r="M69" s="19"/>
    </row>
    <row r="70" spans="2:13" ht="12">
      <c r="B70" s="19"/>
      <c r="M70" s="19"/>
    </row>
    <row r="71" spans="2:13" ht="12">
      <c r="B71" s="19"/>
      <c r="M71" s="19"/>
    </row>
    <row r="72" spans="2:13" ht="12">
      <c r="B72" s="19"/>
      <c r="M72" s="19"/>
    </row>
    <row r="73" spans="2:13" ht="12">
      <c r="B73" s="19"/>
      <c r="M73" s="19"/>
    </row>
    <row r="74" spans="2:13" ht="12">
      <c r="B74" s="19"/>
      <c r="M74" s="19"/>
    </row>
    <row r="75" spans="2:13" ht="12">
      <c r="B75" s="19"/>
      <c r="M75" s="19"/>
    </row>
    <row r="76" spans="1:31" s="2" customFormat="1" ht="12">
      <c r="A76" s="37"/>
      <c r="B76" s="43"/>
      <c r="C76" s="37"/>
      <c r="D76" s="171" t="s">
        <v>54</v>
      </c>
      <c r="E76" s="172"/>
      <c r="F76" s="173" t="s">
        <v>55</v>
      </c>
      <c r="G76" s="171" t="s">
        <v>54</v>
      </c>
      <c r="H76" s="172"/>
      <c r="I76" s="174"/>
      <c r="J76" s="175" t="s">
        <v>55</v>
      </c>
      <c r="K76" s="172"/>
      <c r="L76" s="172"/>
      <c r="M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78"/>
      <c r="C77" s="179"/>
      <c r="D77" s="179"/>
      <c r="E77" s="179"/>
      <c r="F77" s="179"/>
      <c r="G77" s="179"/>
      <c r="H77" s="179"/>
      <c r="I77" s="180"/>
      <c r="J77" s="180"/>
      <c r="K77" s="179"/>
      <c r="L77" s="179"/>
      <c r="M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81"/>
      <c r="C81" s="182"/>
      <c r="D81" s="182"/>
      <c r="E81" s="182"/>
      <c r="F81" s="182"/>
      <c r="G81" s="182"/>
      <c r="H81" s="182"/>
      <c r="I81" s="183"/>
      <c r="J81" s="183"/>
      <c r="K81" s="182"/>
      <c r="L81" s="182"/>
      <c r="M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154</v>
      </c>
      <c r="D82" s="39"/>
      <c r="E82" s="39"/>
      <c r="F82" s="39"/>
      <c r="G82" s="39"/>
      <c r="H82" s="39"/>
      <c r="I82" s="139"/>
      <c r="J82" s="139"/>
      <c r="K82" s="39"/>
      <c r="L82" s="39"/>
      <c r="M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39"/>
      <c r="J83" s="139"/>
      <c r="K83" s="39"/>
      <c r="L83" s="39"/>
      <c r="M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17</v>
      </c>
      <c r="D84" s="39"/>
      <c r="E84" s="39"/>
      <c r="F84" s="39"/>
      <c r="G84" s="39"/>
      <c r="H84" s="39"/>
      <c r="I84" s="139"/>
      <c r="J84" s="139"/>
      <c r="K84" s="39"/>
      <c r="L84" s="39"/>
      <c r="M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75" t="str">
        <f>E7</f>
        <v>Ostrov, Úprava ulice Hroznětínské pod mostem 221-032B</v>
      </c>
      <c r="F85" s="39"/>
      <c r="G85" s="39"/>
      <c r="H85" s="39"/>
      <c r="I85" s="139"/>
      <c r="J85" s="139"/>
      <c r="K85" s="39"/>
      <c r="L85" s="39"/>
      <c r="M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139"/>
      <c r="J86" s="139"/>
      <c r="K86" s="39"/>
      <c r="L86" s="39"/>
      <c r="M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2" customHeight="1">
      <c r="A87" s="37"/>
      <c r="B87" s="38"/>
      <c r="C87" s="31" t="s">
        <v>21</v>
      </c>
      <c r="D87" s="39"/>
      <c r="E87" s="39"/>
      <c r="F87" s="26" t="str">
        <f>F10</f>
        <v>Ostrov</v>
      </c>
      <c r="G87" s="39"/>
      <c r="H87" s="39"/>
      <c r="I87" s="142" t="s">
        <v>23</v>
      </c>
      <c r="J87" s="144" t="str">
        <f>IF(J10="","",J10)</f>
        <v>19. 1. 2020</v>
      </c>
      <c r="K87" s="39"/>
      <c r="L87" s="39"/>
      <c r="M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139"/>
      <c r="J88" s="139"/>
      <c r="K88" s="39"/>
      <c r="L88" s="39"/>
      <c r="M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5.15" customHeight="1">
      <c r="A89" s="37"/>
      <c r="B89" s="38"/>
      <c r="C89" s="31" t="s">
        <v>25</v>
      </c>
      <c r="D89" s="39"/>
      <c r="E89" s="39"/>
      <c r="F89" s="26" t="str">
        <f>E13</f>
        <v>Město Ostrov</v>
      </c>
      <c r="G89" s="39"/>
      <c r="H89" s="39"/>
      <c r="I89" s="142" t="s">
        <v>33</v>
      </c>
      <c r="J89" s="184" t="str">
        <f>E19</f>
        <v>Ing. Igor Hrazdil</v>
      </c>
      <c r="K89" s="39"/>
      <c r="L89" s="39"/>
      <c r="M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5.15" customHeight="1">
      <c r="A90" s="37"/>
      <c r="B90" s="38"/>
      <c r="C90" s="31" t="s">
        <v>31</v>
      </c>
      <c r="D90" s="39"/>
      <c r="E90" s="39"/>
      <c r="F90" s="26" t="str">
        <f>IF(E16="","",E16)</f>
        <v>Vyplň údaj</v>
      </c>
      <c r="G90" s="39"/>
      <c r="H90" s="39"/>
      <c r="I90" s="142" t="s">
        <v>37</v>
      </c>
      <c r="J90" s="184" t="str">
        <f>E22</f>
        <v>Ing. Igor Hrazdil</v>
      </c>
      <c r="K90" s="39"/>
      <c r="L90" s="39"/>
      <c r="M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0.3" customHeight="1">
      <c r="A91" s="37"/>
      <c r="B91" s="38"/>
      <c r="C91" s="39"/>
      <c r="D91" s="39"/>
      <c r="E91" s="39"/>
      <c r="F91" s="39"/>
      <c r="G91" s="39"/>
      <c r="H91" s="39"/>
      <c r="I91" s="139"/>
      <c r="J91" s="139"/>
      <c r="K91" s="39"/>
      <c r="L91" s="39"/>
      <c r="M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29.25" customHeight="1">
      <c r="A92" s="37"/>
      <c r="B92" s="38"/>
      <c r="C92" s="185" t="s">
        <v>155</v>
      </c>
      <c r="D92" s="186"/>
      <c r="E92" s="186"/>
      <c r="F92" s="186"/>
      <c r="G92" s="186"/>
      <c r="H92" s="186"/>
      <c r="I92" s="187" t="s">
        <v>156</v>
      </c>
      <c r="J92" s="187" t="s">
        <v>157</v>
      </c>
      <c r="K92" s="188" t="s">
        <v>158</v>
      </c>
      <c r="L92" s="186"/>
      <c r="M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139"/>
      <c r="J93" s="139"/>
      <c r="K93" s="39"/>
      <c r="L93" s="39"/>
      <c r="M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47" s="2" customFormat="1" ht="22.8" customHeight="1">
      <c r="A94" s="37"/>
      <c r="B94" s="38"/>
      <c r="C94" s="189" t="s">
        <v>159</v>
      </c>
      <c r="D94" s="39"/>
      <c r="E94" s="39"/>
      <c r="F94" s="39"/>
      <c r="G94" s="39"/>
      <c r="H94" s="39"/>
      <c r="I94" s="190">
        <f>Q122</f>
        <v>0</v>
      </c>
      <c r="J94" s="190">
        <f>R122</f>
        <v>0</v>
      </c>
      <c r="K94" s="109">
        <f>K122</f>
        <v>0</v>
      </c>
      <c r="L94" s="39"/>
      <c r="M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U94" s="16" t="s">
        <v>160</v>
      </c>
    </row>
    <row r="95" spans="1:31" s="9" customFormat="1" ht="24.95" customHeight="1">
      <c r="A95" s="9"/>
      <c r="B95" s="191"/>
      <c r="C95" s="192"/>
      <c r="D95" s="193" t="s">
        <v>161</v>
      </c>
      <c r="E95" s="194"/>
      <c r="F95" s="194"/>
      <c r="G95" s="194"/>
      <c r="H95" s="194"/>
      <c r="I95" s="195">
        <f>Q123</f>
        <v>0</v>
      </c>
      <c r="J95" s="195">
        <f>R123</f>
        <v>0</v>
      </c>
      <c r="K95" s="196">
        <f>K123</f>
        <v>0</v>
      </c>
      <c r="L95" s="192"/>
      <c r="M95" s="197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98"/>
      <c r="C96" s="199"/>
      <c r="D96" s="200" t="s">
        <v>162</v>
      </c>
      <c r="E96" s="201"/>
      <c r="F96" s="201"/>
      <c r="G96" s="201"/>
      <c r="H96" s="201"/>
      <c r="I96" s="202">
        <f>Q124</f>
        <v>0</v>
      </c>
      <c r="J96" s="202">
        <f>R124</f>
        <v>0</v>
      </c>
      <c r="K96" s="203">
        <f>K124</f>
        <v>0</v>
      </c>
      <c r="L96" s="199"/>
      <c r="M96" s="204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98"/>
      <c r="C97" s="199"/>
      <c r="D97" s="200" t="s">
        <v>163</v>
      </c>
      <c r="E97" s="201"/>
      <c r="F97" s="201"/>
      <c r="G97" s="201"/>
      <c r="H97" s="201"/>
      <c r="I97" s="202">
        <f>Q168</f>
        <v>0</v>
      </c>
      <c r="J97" s="202">
        <f>R168</f>
        <v>0</v>
      </c>
      <c r="K97" s="203">
        <f>K168</f>
        <v>0</v>
      </c>
      <c r="L97" s="199"/>
      <c r="M97" s="204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98"/>
      <c r="C98" s="199"/>
      <c r="D98" s="200" t="s">
        <v>164</v>
      </c>
      <c r="E98" s="201"/>
      <c r="F98" s="201"/>
      <c r="G98" s="201"/>
      <c r="H98" s="201"/>
      <c r="I98" s="202">
        <f>Q171</f>
        <v>0</v>
      </c>
      <c r="J98" s="202">
        <f>R171</f>
        <v>0</v>
      </c>
      <c r="K98" s="203">
        <f>K171</f>
        <v>0</v>
      </c>
      <c r="L98" s="199"/>
      <c r="M98" s="20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8"/>
      <c r="C99" s="199"/>
      <c r="D99" s="200" t="s">
        <v>165</v>
      </c>
      <c r="E99" s="201"/>
      <c r="F99" s="201"/>
      <c r="G99" s="201"/>
      <c r="H99" s="201"/>
      <c r="I99" s="202">
        <f>Q188</f>
        <v>0</v>
      </c>
      <c r="J99" s="202">
        <f>R188</f>
        <v>0</v>
      </c>
      <c r="K99" s="203">
        <f>K188</f>
        <v>0</v>
      </c>
      <c r="L99" s="199"/>
      <c r="M99" s="20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8"/>
      <c r="C100" s="199"/>
      <c r="D100" s="200" t="s">
        <v>166</v>
      </c>
      <c r="E100" s="201"/>
      <c r="F100" s="201"/>
      <c r="G100" s="201"/>
      <c r="H100" s="201"/>
      <c r="I100" s="202">
        <f>Q207</f>
        <v>0</v>
      </c>
      <c r="J100" s="202">
        <f>R207</f>
        <v>0</v>
      </c>
      <c r="K100" s="203">
        <f>K207</f>
        <v>0</v>
      </c>
      <c r="L100" s="199"/>
      <c r="M100" s="20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8"/>
      <c r="C101" s="199"/>
      <c r="D101" s="200" t="s">
        <v>167</v>
      </c>
      <c r="E101" s="201"/>
      <c r="F101" s="201"/>
      <c r="G101" s="201"/>
      <c r="H101" s="201"/>
      <c r="I101" s="202">
        <f>Q243</f>
        <v>0</v>
      </c>
      <c r="J101" s="202">
        <f>R243</f>
        <v>0</v>
      </c>
      <c r="K101" s="203">
        <f>K243</f>
        <v>0</v>
      </c>
      <c r="L101" s="199"/>
      <c r="M101" s="20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8"/>
      <c r="C102" s="199"/>
      <c r="D102" s="200" t="s">
        <v>168</v>
      </c>
      <c r="E102" s="201"/>
      <c r="F102" s="201"/>
      <c r="G102" s="201"/>
      <c r="H102" s="201"/>
      <c r="I102" s="202">
        <f>Q254</f>
        <v>0</v>
      </c>
      <c r="J102" s="202">
        <f>R254</f>
        <v>0</v>
      </c>
      <c r="K102" s="203">
        <f>K254</f>
        <v>0</v>
      </c>
      <c r="L102" s="199"/>
      <c r="M102" s="20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91"/>
      <c r="C103" s="192"/>
      <c r="D103" s="193" t="s">
        <v>169</v>
      </c>
      <c r="E103" s="194"/>
      <c r="F103" s="194"/>
      <c r="G103" s="194"/>
      <c r="H103" s="194"/>
      <c r="I103" s="195">
        <f>Q256</f>
        <v>0</v>
      </c>
      <c r="J103" s="195">
        <f>R256</f>
        <v>0</v>
      </c>
      <c r="K103" s="196">
        <f>K256</f>
        <v>0</v>
      </c>
      <c r="L103" s="192"/>
      <c r="M103" s="197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98"/>
      <c r="C104" s="199"/>
      <c r="D104" s="200" t="s">
        <v>170</v>
      </c>
      <c r="E104" s="201"/>
      <c r="F104" s="201"/>
      <c r="G104" s="201"/>
      <c r="H104" s="201"/>
      <c r="I104" s="202">
        <f>Q257</f>
        <v>0</v>
      </c>
      <c r="J104" s="202">
        <f>R257</f>
        <v>0</v>
      </c>
      <c r="K104" s="203">
        <f>K257</f>
        <v>0</v>
      </c>
      <c r="L104" s="199"/>
      <c r="M104" s="20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7"/>
      <c r="B105" s="38"/>
      <c r="C105" s="39"/>
      <c r="D105" s="39"/>
      <c r="E105" s="39"/>
      <c r="F105" s="39"/>
      <c r="G105" s="39"/>
      <c r="H105" s="39"/>
      <c r="I105" s="139"/>
      <c r="J105" s="139"/>
      <c r="K105" s="39"/>
      <c r="L105" s="39"/>
      <c r="M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6.95" customHeight="1">
      <c r="A106" s="37"/>
      <c r="B106" s="65"/>
      <c r="C106" s="66"/>
      <c r="D106" s="66"/>
      <c r="E106" s="66"/>
      <c r="F106" s="66"/>
      <c r="G106" s="66"/>
      <c r="H106" s="66"/>
      <c r="I106" s="180"/>
      <c r="J106" s="180"/>
      <c r="K106" s="66"/>
      <c r="L106" s="66"/>
      <c r="M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10" spans="1:31" s="2" customFormat="1" ht="6.95" customHeight="1">
      <c r="A110" s="37"/>
      <c r="B110" s="67"/>
      <c r="C110" s="68"/>
      <c r="D110" s="68"/>
      <c r="E110" s="68"/>
      <c r="F110" s="68"/>
      <c r="G110" s="68"/>
      <c r="H110" s="68"/>
      <c r="I110" s="183"/>
      <c r="J110" s="183"/>
      <c r="K110" s="68"/>
      <c r="L110" s="68"/>
      <c r="M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24.95" customHeight="1">
      <c r="A111" s="37"/>
      <c r="B111" s="38"/>
      <c r="C111" s="22" t="s">
        <v>171</v>
      </c>
      <c r="D111" s="39"/>
      <c r="E111" s="39"/>
      <c r="F111" s="39"/>
      <c r="G111" s="39"/>
      <c r="H111" s="39"/>
      <c r="I111" s="139"/>
      <c r="J111" s="139"/>
      <c r="K111" s="39"/>
      <c r="L111" s="39"/>
      <c r="M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6.95" customHeight="1">
      <c r="A112" s="37"/>
      <c r="B112" s="38"/>
      <c r="C112" s="39"/>
      <c r="D112" s="39"/>
      <c r="E112" s="39"/>
      <c r="F112" s="39"/>
      <c r="G112" s="39"/>
      <c r="H112" s="39"/>
      <c r="I112" s="139"/>
      <c r="J112" s="139"/>
      <c r="K112" s="39"/>
      <c r="L112" s="39"/>
      <c r="M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2" customHeight="1">
      <c r="A113" s="37"/>
      <c r="B113" s="38"/>
      <c r="C113" s="31" t="s">
        <v>17</v>
      </c>
      <c r="D113" s="39"/>
      <c r="E113" s="39"/>
      <c r="F113" s="39"/>
      <c r="G113" s="39"/>
      <c r="H113" s="39"/>
      <c r="I113" s="139"/>
      <c r="J113" s="139"/>
      <c r="K113" s="39"/>
      <c r="L113" s="39"/>
      <c r="M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6.5" customHeight="1">
      <c r="A114" s="37"/>
      <c r="B114" s="38"/>
      <c r="C114" s="39"/>
      <c r="D114" s="39"/>
      <c r="E114" s="75" t="str">
        <f>E7</f>
        <v>Ostrov, Úprava ulice Hroznětínské pod mostem 221-032B</v>
      </c>
      <c r="F114" s="39"/>
      <c r="G114" s="39"/>
      <c r="H114" s="39"/>
      <c r="I114" s="139"/>
      <c r="J114" s="139"/>
      <c r="K114" s="39"/>
      <c r="L114" s="39"/>
      <c r="M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6.95" customHeight="1">
      <c r="A115" s="37"/>
      <c r="B115" s="38"/>
      <c r="C115" s="39"/>
      <c r="D115" s="39"/>
      <c r="E115" s="39"/>
      <c r="F115" s="39"/>
      <c r="G115" s="39"/>
      <c r="H115" s="39"/>
      <c r="I115" s="139"/>
      <c r="J115" s="139"/>
      <c r="K115" s="39"/>
      <c r="L115" s="39"/>
      <c r="M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2" customHeight="1">
      <c r="A116" s="37"/>
      <c r="B116" s="38"/>
      <c r="C116" s="31" t="s">
        <v>21</v>
      </c>
      <c r="D116" s="39"/>
      <c r="E116" s="39"/>
      <c r="F116" s="26" t="str">
        <f>F10</f>
        <v>Ostrov</v>
      </c>
      <c r="G116" s="39"/>
      <c r="H116" s="39"/>
      <c r="I116" s="142" t="s">
        <v>23</v>
      </c>
      <c r="J116" s="144" t="str">
        <f>IF(J10="","",J10)</f>
        <v>19. 1. 2020</v>
      </c>
      <c r="K116" s="39"/>
      <c r="L116" s="39"/>
      <c r="M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9"/>
      <c r="D117" s="39"/>
      <c r="E117" s="39"/>
      <c r="F117" s="39"/>
      <c r="G117" s="39"/>
      <c r="H117" s="39"/>
      <c r="I117" s="139"/>
      <c r="J117" s="139"/>
      <c r="K117" s="39"/>
      <c r="L117" s="39"/>
      <c r="M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5.15" customHeight="1">
      <c r="A118" s="37"/>
      <c r="B118" s="38"/>
      <c r="C118" s="31" t="s">
        <v>25</v>
      </c>
      <c r="D118" s="39"/>
      <c r="E118" s="39"/>
      <c r="F118" s="26" t="str">
        <f>E13</f>
        <v>Město Ostrov</v>
      </c>
      <c r="G118" s="39"/>
      <c r="H118" s="39"/>
      <c r="I118" s="142" t="s">
        <v>33</v>
      </c>
      <c r="J118" s="184" t="str">
        <f>E19</f>
        <v>Ing. Igor Hrazdil</v>
      </c>
      <c r="K118" s="39"/>
      <c r="L118" s="39"/>
      <c r="M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5.15" customHeight="1">
      <c r="A119" s="37"/>
      <c r="B119" s="38"/>
      <c r="C119" s="31" t="s">
        <v>31</v>
      </c>
      <c r="D119" s="39"/>
      <c r="E119" s="39"/>
      <c r="F119" s="26" t="str">
        <f>IF(E16="","",E16)</f>
        <v>Vyplň údaj</v>
      </c>
      <c r="G119" s="39"/>
      <c r="H119" s="39"/>
      <c r="I119" s="142" t="s">
        <v>37</v>
      </c>
      <c r="J119" s="184" t="str">
        <f>E22</f>
        <v>Ing. Igor Hrazdil</v>
      </c>
      <c r="K119" s="39"/>
      <c r="L119" s="39"/>
      <c r="M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0.3" customHeight="1">
      <c r="A120" s="37"/>
      <c r="B120" s="38"/>
      <c r="C120" s="39"/>
      <c r="D120" s="39"/>
      <c r="E120" s="39"/>
      <c r="F120" s="39"/>
      <c r="G120" s="39"/>
      <c r="H120" s="39"/>
      <c r="I120" s="139"/>
      <c r="J120" s="139"/>
      <c r="K120" s="39"/>
      <c r="L120" s="39"/>
      <c r="M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11" customFormat="1" ht="29.25" customHeight="1">
      <c r="A121" s="205"/>
      <c r="B121" s="206"/>
      <c r="C121" s="207" t="s">
        <v>172</v>
      </c>
      <c r="D121" s="208" t="s">
        <v>64</v>
      </c>
      <c r="E121" s="208" t="s">
        <v>60</v>
      </c>
      <c r="F121" s="208" t="s">
        <v>61</v>
      </c>
      <c r="G121" s="208" t="s">
        <v>173</v>
      </c>
      <c r="H121" s="208" t="s">
        <v>174</v>
      </c>
      <c r="I121" s="209" t="s">
        <v>175</v>
      </c>
      <c r="J121" s="209" t="s">
        <v>176</v>
      </c>
      <c r="K121" s="210" t="s">
        <v>158</v>
      </c>
      <c r="L121" s="211" t="s">
        <v>177</v>
      </c>
      <c r="M121" s="212"/>
      <c r="N121" s="99" t="s">
        <v>1</v>
      </c>
      <c r="O121" s="100" t="s">
        <v>43</v>
      </c>
      <c r="P121" s="100" t="s">
        <v>178</v>
      </c>
      <c r="Q121" s="100" t="s">
        <v>179</v>
      </c>
      <c r="R121" s="100" t="s">
        <v>180</v>
      </c>
      <c r="S121" s="100" t="s">
        <v>181</v>
      </c>
      <c r="T121" s="100" t="s">
        <v>182</v>
      </c>
      <c r="U121" s="100" t="s">
        <v>183</v>
      </c>
      <c r="V121" s="100" t="s">
        <v>184</v>
      </c>
      <c r="W121" s="100" t="s">
        <v>185</v>
      </c>
      <c r="X121" s="101" t="s">
        <v>186</v>
      </c>
      <c r="Y121" s="205"/>
      <c r="Z121" s="205"/>
      <c r="AA121" s="205"/>
      <c r="AB121" s="205"/>
      <c r="AC121" s="205"/>
      <c r="AD121" s="205"/>
      <c r="AE121" s="205"/>
    </row>
    <row r="122" spans="1:63" s="2" customFormat="1" ht="22.8" customHeight="1">
      <c r="A122" s="37"/>
      <c r="B122" s="38"/>
      <c r="C122" s="106" t="s">
        <v>187</v>
      </c>
      <c r="D122" s="39"/>
      <c r="E122" s="39"/>
      <c r="F122" s="39"/>
      <c r="G122" s="39"/>
      <c r="H122" s="39"/>
      <c r="I122" s="139"/>
      <c r="J122" s="139"/>
      <c r="K122" s="213">
        <f>BK122</f>
        <v>0</v>
      </c>
      <c r="L122" s="39"/>
      <c r="M122" s="43"/>
      <c r="N122" s="102"/>
      <c r="O122" s="214"/>
      <c r="P122" s="103"/>
      <c r="Q122" s="215">
        <f>Q123+Q256</f>
        <v>0</v>
      </c>
      <c r="R122" s="215">
        <f>R123+R256</f>
        <v>0</v>
      </c>
      <c r="S122" s="103"/>
      <c r="T122" s="216">
        <f>T123+T256</f>
        <v>0</v>
      </c>
      <c r="U122" s="103"/>
      <c r="V122" s="216">
        <f>V123+V256</f>
        <v>60.6574527</v>
      </c>
      <c r="W122" s="103"/>
      <c r="X122" s="217">
        <f>X123+X256</f>
        <v>411.46547000000004</v>
      </c>
      <c r="Y122" s="37"/>
      <c r="Z122" s="37"/>
      <c r="AA122" s="37"/>
      <c r="AB122" s="37"/>
      <c r="AC122" s="37"/>
      <c r="AD122" s="37"/>
      <c r="AE122" s="37"/>
      <c r="AT122" s="16" t="s">
        <v>80</v>
      </c>
      <c r="AU122" s="16" t="s">
        <v>160</v>
      </c>
      <c r="BK122" s="218">
        <f>BK123+BK256</f>
        <v>0</v>
      </c>
    </row>
    <row r="123" spans="1:63" s="12" customFormat="1" ht="25.9" customHeight="1">
      <c r="A123" s="12"/>
      <c r="B123" s="219"/>
      <c r="C123" s="220"/>
      <c r="D123" s="221" t="s">
        <v>80</v>
      </c>
      <c r="E123" s="222" t="s">
        <v>188</v>
      </c>
      <c r="F123" s="222" t="s">
        <v>189</v>
      </c>
      <c r="G123" s="220"/>
      <c r="H123" s="220"/>
      <c r="I123" s="223"/>
      <c r="J123" s="223"/>
      <c r="K123" s="224">
        <f>BK123</f>
        <v>0</v>
      </c>
      <c r="L123" s="220"/>
      <c r="M123" s="225"/>
      <c r="N123" s="226"/>
      <c r="O123" s="227"/>
      <c r="P123" s="227"/>
      <c r="Q123" s="228">
        <f>Q124+Q168+Q171+Q188+Q207+Q243+Q254</f>
        <v>0</v>
      </c>
      <c r="R123" s="228">
        <f>R124+R168+R171+R188+R207+R243+R254</f>
        <v>0</v>
      </c>
      <c r="S123" s="227"/>
      <c r="T123" s="229">
        <f>T124+T168+T171+T188+T207+T243+T254</f>
        <v>0</v>
      </c>
      <c r="U123" s="227"/>
      <c r="V123" s="229">
        <f>V124+V168+V171+V188+V207+V243+V254</f>
        <v>60.6466527</v>
      </c>
      <c r="W123" s="227"/>
      <c r="X123" s="230">
        <f>X124+X168+X171+X188+X207+X243+X254</f>
        <v>411.46547000000004</v>
      </c>
      <c r="Y123" s="12"/>
      <c r="Z123" s="12"/>
      <c r="AA123" s="12"/>
      <c r="AB123" s="12"/>
      <c r="AC123" s="12"/>
      <c r="AD123" s="12"/>
      <c r="AE123" s="12"/>
      <c r="AR123" s="231" t="s">
        <v>86</v>
      </c>
      <c r="AT123" s="232" t="s">
        <v>80</v>
      </c>
      <c r="AU123" s="232" t="s">
        <v>81</v>
      </c>
      <c r="AY123" s="231" t="s">
        <v>190</v>
      </c>
      <c r="BK123" s="233">
        <f>BK124+BK168+BK171+BK188+BK207+BK243+BK254</f>
        <v>0</v>
      </c>
    </row>
    <row r="124" spans="1:63" s="12" customFormat="1" ht="22.8" customHeight="1">
      <c r="A124" s="12"/>
      <c r="B124" s="219"/>
      <c r="C124" s="220"/>
      <c r="D124" s="221" t="s">
        <v>80</v>
      </c>
      <c r="E124" s="234" t="s">
        <v>86</v>
      </c>
      <c r="F124" s="234" t="s">
        <v>191</v>
      </c>
      <c r="G124" s="220"/>
      <c r="H124" s="220"/>
      <c r="I124" s="223"/>
      <c r="J124" s="223"/>
      <c r="K124" s="235">
        <f>BK124</f>
        <v>0</v>
      </c>
      <c r="L124" s="220"/>
      <c r="M124" s="225"/>
      <c r="N124" s="226"/>
      <c r="O124" s="227"/>
      <c r="P124" s="227"/>
      <c r="Q124" s="228">
        <f>SUM(Q125:Q167)</f>
        <v>0</v>
      </c>
      <c r="R124" s="228">
        <f>SUM(R125:R167)</f>
        <v>0</v>
      </c>
      <c r="S124" s="227"/>
      <c r="T124" s="229">
        <f>SUM(T125:T167)</f>
        <v>0</v>
      </c>
      <c r="U124" s="227"/>
      <c r="V124" s="229">
        <f>SUM(V125:V167)</f>
        <v>0.2292377</v>
      </c>
      <c r="W124" s="227"/>
      <c r="X124" s="230">
        <f>SUM(X125:X167)</f>
        <v>411.18347000000006</v>
      </c>
      <c r="Y124" s="12"/>
      <c r="Z124" s="12"/>
      <c r="AA124" s="12"/>
      <c r="AB124" s="12"/>
      <c r="AC124" s="12"/>
      <c r="AD124" s="12"/>
      <c r="AE124" s="12"/>
      <c r="AR124" s="231" t="s">
        <v>86</v>
      </c>
      <c r="AT124" s="232" t="s">
        <v>80</v>
      </c>
      <c r="AU124" s="232" t="s">
        <v>86</v>
      </c>
      <c r="AY124" s="231" t="s">
        <v>190</v>
      </c>
      <c r="BK124" s="233">
        <f>SUM(BK125:BK167)</f>
        <v>0</v>
      </c>
    </row>
    <row r="125" spans="1:65" s="2" customFormat="1" ht="21.75" customHeight="1">
      <c r="A125" s="37"/>
      <c r="B125" s="38"/>
      <c r="C125" s="236" t="s">
        <v>86</v>
      </c>
      <c r="D125" s="236" t="s">
        <v>192</v>
      </c>
      <c r="E125" s="237" t="s">
        <v>193</v>
      </c>
      <c r="F125" s="238" t="s">
        <v>194</v>
      </c>
      <c r="G125" s="239" t="s">
        <v>195</v>
      </c>
      <c r="H125" s="240">
        <v>32.5</v>
      </c>
      <c r="I125" s="241"/>
      <c r="J125" s="241"/>
      <c r="K125" s="242">
        <f>ROUND(P125*H125,2)</f>
        <v>0</v>
      </c>
      <c r="L125" s="243"/>
      <c r="M125" s="43"/>
      <c r="N125" s="244" t="s">
        <v>1</v>
      </c>
      <c r="O125" s="245" t="s">
        <v>44</v>
      </c>
      <c r="P125" s="246">
        <f>I125+J125</f>
        <v>0</v>
      </c>
      <c r="Q125" s="246">
        <f>ROUND(I125*H125,2)</f>
        <v>0</v>
      </c>
      <c r="R125" s="246">
        <f>ROUND(J125*H125,2)</f>
        <v>0</v>
      </c>
      <c r="S125" s="90"/>
      <c r="T125" s="247">
        <f>S125*H125</f>
        <v>0</v>
      </c>
      <c r="U125" s="247">
        <v>0</v>
      </c>
      <c r="V125" s="247">
        <f>U125*H125</f>
        <v>0</v>
      </c>
      <c r="W125" s="247">
        <v>0.29</v>
      </c>
      <c r="X125" s="248">
        <f>W125*H125</f>
        <v>9.424999999999999</v>
      </c>
      <c r="Y125" s="37"/>
      <c r="Z125" s="37"/>
      <c r="AA125" s="37"/>
      <c r="AB125" s="37"/>
      <c r="AC125" s="37"/>
      <c r="AD125" s="37"/>
      <c r="AE125" s="37"/>
      <c r="AR125" s="249" t="s">
        <v>196</v>
      </c>
      <c r="AT125" s="249" t="s">
        <v>192</v>
      </c>
      <c r="AU125" s="249" t="s">
        <v>90</v>
      </c>
      <c r="AY125" s="16" t="s">
        <v>190</v>
      </c>
      <c r="BE125" s="250">
        <f>IF(O125="základní",K125,0)</f>
        <v>0</v>
      </c>
      <c r="BF125" s="250">
        <f>IF(O125="snížená",K125,0)</f>
        <v>0</v>
      </c>
      <c r="BG125" s="250">
        <f>IF(O125="zákl. přenesená",K125,0)</f>
        <v>0</v>
      </c>
      <c r="BH125" s="250">
        <f>IF(O125="sníž. přenesená",K125,0)</f>
        <v>0</v>
      </c>
      <c r="BI125" s="250">
        <f>IF(O125="nulová",K125,0)</f>
        <v>0</v>
      </c>
      <c r="BJ125" s="16" t="s">
        <v>86</v>
      </c>
      <c r="BK125" s="250">
        <f>ROUND(P125*H125,2)</f>
        <v>0</v>
      </c>
      <c r="BL125" s="16" t="s">
        <v>196</v>
      </c>
      <c r="BM125" s="249" t="s">
        <v>197</v>
      </c>
    </row>
    <row r="126" spans="1:51" s="13" customFormat="1" ht="12">
      <c r="A126" s="13"/>
      <c r="B126" s="251"/>
      <c r="C126" s="252"/>
      <c r="D126" s="253" t="s">
        <v>198</v>
      </c>
      <c r="E126" s="254" t="s">
        <v>1</v>
      </c>
      <c r="F126" s="255" t="s">
        <v>96</v>
      </c>
      <c r="G126" s="252"/>
      <c r="H126" s="256">
        <v>32.5</v>
      </c>
      <c r="I126" s="257"/>
      <c r="J126" s="257"/>
      <c r="K126" s="252"/>
      <c r="L126" s="252"/>
      <c r="M126" s="258"/>
      <c r="N126" s="259"/>
      <c r="O126" s="260"/>
      <c r="P126" s="260"/>
      <c r="Q126" s="260"/>
      <c r="R126" s="260"/>
      <c r="S126" s="260"/>
      <c r="T126" s="260"/>
      <c r="U126" s="260"/>
      <c r="V126" s="260"/>
      <c r="W126" s="260"/>
      <c r="X126" s="261"/>
      <c r="Y126" s="13"/>
      <c r="Z126" s="13"/>
      <c r="AA126" s="13"/>
      <c r="AB126" s="13"/>
      <c r="AC126" s="13"/>
      <c r="AD126" s="13"/>
      <c r="AE126" s="13"/>
      <c r="AT126" s="262" t="s">
        <v>198</v>
      </c>
      <c r="AU126" s="262" t="s">
        <v>90</v>
      </c>
      <c r="AV126" s="13" t="s">
        <v>90</v>
      </c>
      <c r="AW126" s="13" t="s">
        <v>5</v>
      </c>
      <c r="AX126" s="13" t="s">
        <v>86</v>
      </c>
      <c r="AY126" s="262" t="s">
        <v>190</v>
      </c>
    </row>
    <row r="127" spans="1:65" s="2" customFormat="1" ht="21.75" customHeight="1">
      <c r="A127" s="37"/>
      <c r="B127" s="38"/>
      <c r="C127" s="236" t="s">
        <v>90</v>
      </c>
      <c r="D127" s="236" t="s">
        <v>192</v>
      </c>
      <c r="E127" s="237" t="s">
        <v>199</v>
      </c>
      <c r="F127" s="238" t="s">
        <v>200</v>
      </c>
      <c r="G127" s="239" t="s">
        <v>195</v>
      </c>
      <c r="H127" s="240">
        <v>279.05</v>
      </c>
      <c r="I127" s="241"/>
      <c r="J127" s="241"/>
      <c r="K127" s="242">
        <f>ROUND(P127*H127,2)</f>
        <v>0</v>
      </c>
      <c r="L127" s="243"/>
      <c r="M127" s="43"/>
      <c r="N127" s="244" t="s">
        <v>1</v>
      </c>
      <c r="O127" s="245" t="s">
        <v>44</v>
      </c>
      <c r="P127" s="246">
        <f>I127+J127</f>
        <v>0</v>
      </c>
      <c r="Q127" s="246">
        <f>ROUND(I127*H127,2)</f>
        <v>0</v>
      </c>
      <c r="R127" s="246">
        <f>ROUND(J127*H127,2)</f>
        <v>0</v>
      </c>
      <c r="S127" s="90"/>
      <c r="T127" s="247">
        <f>S127*H127</f>
        <v>0</v>
      </c>
      <c r="U127" s="247">
        <v>0</v>
      </c>
      <c r="V127" s="247">
        <f>U127*H127</f>
        <v>0</v>
      </c>
      <c r="W127" s="247">
        <v>0.44</v>
      </c>
      <c r="X127" s="248">
        <f>W127*H127</f>
        <v>122.78200000000001</v>
      </c>
      <c r="Y127" s="37"/>
      <c r="Z127" s="37"/>
      <c r="AA127" s="37"/>
      <c r="AB127" s="37"/>
      <c r="AC127" s="37"/>
      <c r="AD127" s="37"/>
      <c r="AE127" s="37"/>
      <c r="AR127" s="249" t="s">
        <v>196</v>
      </c>
      <c r="AT127" s="249" t="s">
        <v>192</v>
      </c>
      <c r="AU127" s="249" t="s">
        <v>90</v>
      </c>
      <c r="AY127" s="16" t="s">
        <v>190</v>
      </c>
      <c r="BE127" s="250">
        <f>IF(O127="základní",K127,0)</f>
        <v>0</v>
      </c>
      <c r="BF127" s="250">
        <f>IF(O127="snížená",K127,0)</f>
        <v>0</v>
      </c>
      <c r="BG127" s="250">
        <f>IF(O127="zákl. přenesená",K127,0)</f>
        <v>0</v>
      </c>
      <c r="BH127" s="250">
        <f>IF(O127="sníž. přenesená",K127,0)</f>
        <v>0</v>
      </c>
      <c r="BI127" s="250">
        <f>IF(O127="nulová",K127,0)</f>
        <v>0</v>
      </c>
      <c r="BJ127" s="16" t="s">
        <v>86</v>
      </c>
      <c r="BK127" s="250">
        <f>ROUND(P127*H127,2)</f>
        <v>0</v>
      </c>
      <c r="BL127" s="16" t="s">
        <v>196</v>
      </c>
      <c r="BM127" s="249" t="s">
        <v>201</v>
      </c>
    </row>
    <row r="128" spans="1:51" s="13" customFormat="1" ht="12">
      <c r="A128" s="13"/>
      <c r="B128" s="251"/>
      <c r="C128" s="252"/>
      <c r="D128" s="253" t="s">
        <v>198</v>
      </c>
      <c r="E128" s="254" t="s">
        <v>1</v>
      </c>
      <c r="F128" s="255" t="s">
        <v>94</v>
      </c>
      <c r="G128" s="252"/>
      <c r="H128" s="256">
        <v>279.05</v>
      </c>
      <c r="I128" s="257"/>
      <c r="J128" s="257"/>
      <c r="K128" s="252"/>
      <c r="L128" s="252"/>
      <c r="M128" s="258"/>
      <c r="N128" s="259"/>
      <c r="O128" s="260"/>
      <c r="P128" s="260"/>
      <c r="Q128" s="260"/>
      <c r="R128" s="260"/>
      <c r="S128" s="260"/>
      <c r="T128" s="260"/>
      <c r="U128" s="260"/>
      <c r="V128" s="260"/>
      <c r="W128" s="260"/>
      <c r="X128" s="261"/>
      <c r="Y128" s="13"/>
      <c r="Z128" s="13"/>
      <c r="AA128" s="13"/>
      <c r="AB128" s="13"/>
      <c r="AC128" s="13"/>
      <c r="AD128" s="13"/>
      <c r="AE128" s="13"/>
      <c r="AT128" s="262" t="s">
        <v>198</v>
      </c>
      <c r="AU128" s="262" t="s">
        <v>90</v>
      </c>
      <c r="AV128" s="13" t="s">
        <v>90</v>
      </c>
      <c r="AW128" s="13" t="s">
        <v>5</v>
      </c>
      <c r="AX128" s="13" t="s">
        <v>86</v>
      </c>
      <c r="AY128" s="262" t="s">
        <v>190</v>
      </c>
    </row>
    <row r="129" spans="1:65" s="2" customFormat="1" ht="21.75" customHeight="1">
      <c r="A129" s="37"/>
      <c r="B129" s="38"/>
      <c r="C129" s="236" t="s">
        <v>147</v>
      </c>
      <c r="D129" s="236" t="s">
        <v>192</v>
      </c>
      <c r="E129" s="237" t="s">
        <v>202</v>
      </c>
      <c r="F129" s="238" t="s">
        <v>203</v>
      </c>
      <c r="G129" s="239" t="s">
        <v>195</v>
      </c>
      <c r="H129" s="240">
        <v>311.55</v>
      </c>
      <c r="I129" s="241"/>
      <c r="J129" s="241"/>
      <c r="K129" s="242">
        <f>ROUND(P129*H129,2)</f>
        <v>0</v>
      </c>
      <c r="L129" s="243"/>
      <c r="M129" s="43"/>
      <c r="N129" s="244" t="s">
        <v>1</v>
      </c>
      <c r="O129" s="245" t="s">
        <v>44</v>
      </c>
      <c r="P129" s="246">
        <f>I129+J129</f>
        <v>0</v>
      </c>
      <c r="Q129" s="246">
        <f>ROUND(I129*H129,2)</f>
        <v>0</v>
      </c>
      <c r="R129" s="246">
        <f>ROUND(J129*H129,2)</f>
        <v>0</v>
      </c>
      <c r="S129" s="90"/>
      <c r="T129" s="247">
        <f>S129*H129</f>
        <v>0</v>
      </c>
      <c r="U129" s="247">
        <v>0</v>
      </c>
      <c r="V129" s="247">
        <f>U129*H129</f>
        <v>0</v>
      </c>
      <c r="W129" s="247">
        <v>0.316</v>
      </c>
      <c r="X129" s="248">
        <f>W129*H129</f>
        <v>98.44980000000001</v>
      </c>
      <c r="Y129" s="37"/>
      <c r="Z129" s="37"/>
      <c r="AA129" s="37"/>
      <c r="AB129" s="37"/>
      <c r="AC129" s="37"/>
      <c r="AD129" s="37"/>
      <c r="AE129" s="37"/>
      <c r="AR129" s="249" t="s">
        <v>196</v>
      </c>
      <c r="AT129" s="249" t="s">
        <v>192</v>
      </c>
      <c r="AU129" s="249" t="s">
        <v>90</v>
      </c>
      <c r="AY129" s="16" t="s">
        <v>190</v>
      </c>
      <c r="BE129" s="250">
        <f>IF(O129="základní",K129,0)</f>
        <v>0</v>
      </c>
      <c r="BF129" s="250">
        <f>IF(O129="snížená",K129,0)</f>
        <v>0</v>
      </c>
      <c r="BG129" s="250">
        <f>IF(O129="zákl. přenesená",K129,0)</f>
        <v>0</v>
      </c>
      <c r="BH129" s="250">
        <f>IF(O129="sníž. přenesená",K129,0)</f>
        <v>0</v>
      </c>
      <c r="BI129" s="250">
        <f>IF(O129="nulová",K129,0)</f>
        <v>0</v>
      </c>
      <c r="BJ129" s="16" t="s">
        <v>86</v>
      </c>
      <c r="BK129" s="250">
        <f>ROUND(P129*H129,2)</f>
        <v>0</v>
      </c>
      <c r="BL129" s="16" t="s">
        <v>196</v>
      </c>
      <c r="BM129" s="249" t="s">
        <v>204</v>
      </c>
    </row>
    <row r="130" spans="1:51" s="13" customFormat="1" ht="12">
      <c r="A130" s="13"/>
      <c r="B130" s="251"/>
      <c r="C130" s="252"/>
      <c r="D130" s="253" t="s">
        <v>198</v>
      </c>
      <c r="E130" s="254" t="s">
        <v>96</v>
      </c>
      <c r="F130" s="255" t="s">
        <v>205</v>
      </c>
      <c r="G130" s="252"/>
      <c r="H130" s="256">
        <v>32.5</v>
      </c>
      <c r="I130" s="257"/>
      <c r="J130" s="257"/>
      <c r="K130" s="252"/>
      <c r="L130" s="252"/>
      <c r="M130" s="258"/>
      <c r="N130" s="259"/>
      <c r="O130" s="260"/>
      <c r="P130" s="260"/>
      <c r="Q130" s="260"/>
      <c r="R130" s="260"/>
      <c r="S130" s="260"/>
      <c r="T130" s="260"/>
      <c r="U130" s="260"/>
      <c r="V130" s="260"/>
      <c r="W130" s="260"/>
      <c r="X130" s="261"/>
      <c r="Y130" s="13"/>
      <c r="Z130" s="13"/>
      <c r="AA130" s="13"/>
      <c r="AB130" s="13"/>
      <c r="AC130" s="13"/>
      <c r="AD130" s="13"/>
      <c r="AE130" s="13"/>
      <c r="AT130" s="262" t="s">
        <v>198</v>
      </c>
      <c r="AU130" s="262" t="s">
        <v>90</v>
      </c>
      <c r="AV130" s="13" t="s">
        <v>90</v>
      </c>
      <c r="AW130" s="13" t="s">
        <v>5</v>
      </c>
      <c r="AX130" s="13" t="s">
        <v>81</v>
      </c>
      <c r="AY130" s="262" t="s">
        <v>190</v>
      </c>
    </row>
    <row r="131" spans="1:51" s="13" customFormat="1" ht="12">
      <c r="A131" s="13"/>
      <c r="B131" s="251"/>
      <c r="C131" s="252"/>
      <c r="D131" s="253" t="s">
        <v>198</v>
      </c>
      <c r="E131" s="254" t="s">
        <v>94</v>
      </c>
      <c r="F131" s="255" t="s">
        <v>95</v>
      </c>
      <c r="G131" s="252"/>
      <c r="H131" s="256">
        <v>279.05</v>
      </c>
      <c r="I131" s="257"/>
      <c r="J131" s="257"/>
      <c r="K131" s="252"/>
      <c r="L131" s="252"/>
      <c r="M131" s="258"/>
      <c r="N131" s="259"/>
      <c r="O131" s="260"/>
      <c r="P131" s="260"/>
      <c r="Q131" s="260"/>
      <c r="R131" s="260"/>
      <c r="S131" s="260"/>
      <c r="T131" s="260"/>
      <c r="U131" s="260"/>
      <c r="V131" s="260"/>
      <c r="W131" s="260"/>
      <c r="X131" s="261"/>
      <c r="Y131" s="13"/>
      <c r="Z131" s="13"/>
      <c r="AA131" s="13"/>
      <c r="AB131" s="13"/>
      <c r="AC131" s="13"/>
      <c r="AD131" s="13"/>
      <c r="AE131" s="13"/>
      <c r="AT131" s="262" t="s">
        <v>198</v>
      </c>
      <c r="AU131" s="262" t="s">
        <v>90</v>
      </c>
      <c r="AV131" s="13" t="s">
        <v>90</v>
      </c>
      <c r="AW131" s="13" t="s">
        <v>5</v>
      </c>
      <c r="AX131" s="13" t="s">
        <v>81</v>
      </c>
      <c r="AY131" s="262" t="s">
        <v>190</v>
      </c>
    </row>
    <row r="132" spans="1:51" s="14" customFormat="1" ht="12">
      <c r="A132" s="14"/>
      <c r="B132" s="263"/>
      <c r="C132" s="264"/>
      <c r="D132" s="253" t="s">
        <v>198</v>
      </c>
      <c r="E132" s="265" t="s">
        <v>98</v>
      </c>
      <c r="F132" s="266" t="s">
        <v>206</v>
      </c>
      <c r="G132" s="264"/>
      <c r="H132" s="267">
        <v>311.55</v>
      </c>
      <c r="I132" s="268"/>
      <c r="J132" s="268"/>
      <c r="K132" s="264"/>
      <c r="L132" s="264"/>
      <c r="M132" s="269"/>
      <c r="N132" s="270"/>
      <c r="O132" s="271"/>
      <c r="P132" s="271"/>
      <c r="Q132" s="271"/>
      <c r="R132" s="271"/>
      <c r="S132" s="271"/>
      <c r="T132" s="271"/>
      <c r="U132" s="271"/>
      <c r="V132" s="271"/>
      <c r="W132" s="271"/>
      <c r="X132" s="272"/>
      <c r="Y132" s="14"/>
      <c r="Z132" s="14"/>
      <c r="AA132" s="14"/>
      <c r="AB132" s="14"/>
      <c r="AC132" s="14"/>
      <c r="AD132" s="14"/>
      <c r="AE132" s="14"/>
      <c r="AT132" s="273" t="s">
        <v>198</v>
      </c>
      <c r="AU132" s="273" t="s">
        <v>90</v>
      </c>
      <c r="AV132" s="14" t="s">
        <v>196</v>
      </c>
      <c r="AW132" s="14" t="s">
        <v>5</v>
      </c>
      <c r="AX132" s="14" t="s">
        <v>86</v>
      </c>
      <c r="AY132" s="273" t="s">
        <v>190</v>
      </c>
    </row>
    <row r="133" spans="1:65" s="2" customFormat="1" ht="21.75" customHeight="1">
      <c r="A133" s="37"/>
      <c r="B133" s="38"/>
      <c r="C133" s="236" t="s">
        <v>196</v>
      </c>
      <c r="D133" s="236" t="s">
        <v>192</v>
      </c>
      <c r="E133" s="237" t="s">
        <v>207</v>
      </c>
      <c r="F133" s="238" t="s">
        <v>208</v>
      </c>
      <c r="G133" s="239" t="s">
        <v>195</v>
      </c>
      <c r="H133" s="240">
        <v>512.13</v>
      </c>
      <c r="I133" s="241"/>
      <c r="J133" s="241"/>
      <c r="K133" s="242">
        <f>ROUND(P133*H133,2)</f>
        <v>0</v>
      </c>
      <c r="L133" s="243"/>
      <c r="M133" s="43"/>
      <c r="N133" s="244" t="s">
        <v>1</v>
      </c>
      <c r="O133" s="245" t="s">
        <v>44</v>
      </c>
      <c r="P133" s="246">
        <f>I133+J133</f>
        <v>0</v>
      </c>
      <c r="Q133" s="246">
        <f>ROUND(I133*H133,2)</f>
        <v>0</v>
      </c>
      <c r="R133" s="246">
        <f>ROUND(J133*H133,2)</f>
        <v>0</v>
      </c>
      <c r="S133" s="90"/>
      <c r="T133" s="247">
        <f>S133*H133</f>
        <v>0</v>
      </c>
      <c r="U133" s="247">
        <v>6E-05</v>
      </c>
      <c r="V133" s="247">
        <f>U133*H133</f>
        <v>0.0307278</v>
      </c>
      <c r="W133" s="247">
        <v>0.103</v>
      </c>
      <c r="X133" s="248">
        <f>W133*H133</f>
        <v>52.74939</v>
      </c>
      <c r="Y133" s="37"/>
      <c r="Z133" s="37"/>
      <c r="AA133" s="37"/>
      <c r="AB133" s="37"/>
      <c r="AC133" s="37"/>
      <c r="AD133" s="37"/>
      <c r="AE133" s="37"/>
      <c r="AR133" s="249" t="s">
        <v>196</v>
      </c>
      <c r="AT133" s="249" t="s">
        <v>192</v>
      </c>
      <c r="AU133" s="249" t="s">
        <v>90</v>
      </c>
      <c r="AY133" s="16" t="s">
        <v>190</v>
      </c>
      <c r="BE133" s="250">
        <f>IF(O133="základní",K133,0)</f>
        <v>0</v>
      </c>
      <c r="BF133" s="250">
        <f>IF(O133="snížená",K133,0)</f>
        <v>0</v>
      </c>
      <c r="BG133" s="250">
        <f>IF(O133="zákl. přenesená",K133,0)</f>
        <v>0</v>
      </c>
      <c r="BH133" s="250">
        <f>IF(O133="sníž. přenesená",K133,0)</f>
        <v>0</v>
      </c>
      <c r="BI133" s="250">
        <f>IF(O133="nulová",K133,0)</f>
        <v>0</v>
      </c>
      <c r="BJ133" s="16" t="s">
        <v>86</v>
      </c>
      <c r="BK133" s="250">
        <f>ROUND(P133*H133,2)</f>
        <v>0</v>
      </c>
      <c r="BL133" s="16" t="s">
        <v>196</v>
      </c>
      <c r="BM133" s="249" t="s">
        <v>209</v>
      </c>
    </row>
    <row r="134" spans="1:51" s="13" customFormat="1" ht="12">
      <c r="A134" s="13"/>
      <c r="B134" s="251"/>
      <c r="C134" s="252"/>
      <c r="D134" s="253" t="s">
        <v>198</v>
      </c>
      <c r="E134" s="254" t="s">
        <v>88</v>
      </c>
      <c r="F134" s="255" t="s">
        <v>89</v>
      </c>
      <c r="G134" s="252"/>
      <c r="H134" s="256">
        <v>512.13</v>
      </c>
      <c r="I134" s="257"/>
      <c r="J134" s="257"/>
      <c r="K134" s="252"/>
      <c r="L134" s="252"/>
      <c r="M134" s="258"/>
      <c r="N134" s="259"/>
      <c r="O134" s="260"/>
      <c r="P134" s="260"/>
      <c r="Q134" s="260"/>
      <c r="R134" s="260"/>
      <c r="S134" s="260"/>
      <c r="T134" s="260"/>
      <c r="U134" s="260"/>
      <c r="V134" s="260"/>
      <c r="W134" s="260"/>
      <c r="X134" s="261"/>
      <c r="Y134" s="13"/>
      <c r="Z134" s="13"/>
      <c r="AA134" s="13"/>
      <c r="AB134" s="13"/>
      <c r="AC134" s="13"/>
      <c r="AD134" s="13"/>
      <c r="AE134" s="13"/>
      <c r="AT134" s="262" t="s">
        <v>198</v>
      </c>
      <c r="AU134" s="262" t="s">
        <v>90</v>
      </c>
      <c r="AV134" s="13" t="s">
        <v>90</v>
      </c>
      <c r="AW134" s="13" t="s">
        <v>5</v>
      </c>
      <c r="AX134" s="13" t="s">
        <v>86</v>
      </c>
      <c r="AY134" s="262" t="s">
        <v>190</v>
      </c>
    </row>
    <row r="135" spans="1:65" s="2" customFormat="1" ht="21.75" customHeight="1">
      <c r="A135" s="37"/>
      <c r="B135" s="38"/>
      <c r="C135" s="236" t="s">
        <v>210</v>
      </c>
      <c r="D135" s="236" t="s">
        <v>192</v>
      </c>
      <c r="E135" s="237" t="s">
        <v>211</v>
      </c>
      <c r="F135" s="238" t="s">
        <v>212</v>
      </c>
      <c r="G135" s="239" t="s">
        <v>195</v>
      </c>
      <c r="H135" s="240">
        <v>499.13</v>
      </c>
      <c r="I135" s="241"/>
      <c r="J135" s="241"/>
      <c r="K135" s="242">
        <f>ROUND(P135*H135,2)</f>
        <v>0</v>
      </c>
      <c r="L135" s="243"/>
      <c r="M135" s="43"/>
      <c r="N135" s="244" t="s">
        <v>1</v>
      </c>
      <c r="O135" s="245" t="s">
        <v>44</v>
      </c>
      <c r="P135" s="246">
        <f>I135+J135</f>
        <v>0</v>
      </c>
      <c r="Q135" s="246">
        <f>ROUND(I135*H135,2)</f>
        <v>0</v>
      </c>
      <c r="R135" s="246">
        <f>ROUND(J135*H135,2)</f>
        <v>0</v>
      </c>
      <c r="S135" s="90"/>
      <c r="T135" s="247">
        <f>S135*H135</f>
        <v>0</v>
      </c>
      <c r="U135" s="247">
        <v>0.00013</v>
      </c>
      <c r="V135" s="247">
        <f>U135*H135</f>
        <v>0.0648869</v>
      </c>
      <c r="W135" s="247">
        <v>0.256</v>
      </c>
      <c r="X135" s="248">
        <f>W135*H135</f>
        <v>127.77728</v>
      </c>
      <c r="Y135" s="37"/>
      <c r="Z135" s="37"/>
      <c r="AA135" s="37"/>
      <c r="AB135" s="37"/>
      <c r="AC135" s="37"/>
      <c r="AD135" s="37"/>
      <c r="AE135" s="37"/>
      <c r="AR135" s="249" t="s">
        <v>196</v>
      </c>
      <c r="AT135" s="249" t="s">
        <v>192</v>
      </c>
      <c r="AU135" s="249" t="s">
        <v>90</v>
      </c>
      <c r="AY135" s="16" t="s">
        <v>190</v>
      </c>
      <c r="BE135" s="250">
        <f>IF(O135="základní",K135,0)</f>
        <v>0</v>
      </c>
      <c r="BF135" s="250">
        <f>IF(O135="snížená",K135,0)</f>
        <v>0</v>
      </c>
      <c r="BG135" s="250">
        <f>IF(O135="zákl. přenesená",K135,0)</f>
        <v>0</v>
      </c>
      <c r="BH135" s="250">
        <f>IF(O135="sníž. přenesená",K135,0)</f>
        <v>0</v>
      </c>
      <c r="BI135" s="250">
        <f>IF(O135="nulová",K135,0)</f>
        <v>0</v>
      </c>
      <c r="BJ135" s="16" t="s">
        <v>86</v>
      </c>
      <c r="BK135" s="250">
        <f>ROUND(P135*H135,2)</f>
        <v>0</v>
      </c>
      <c r="BL135" s="16" t="s">
        <v>196</v>
      </c>
      <c r="BM135" s="249" t="s">
        <v>213</v>
      </c>
    </row>
    <row r="136" spans="1:51" s="13" customFormat="1" ht="12">
      <c r="A136" s="13"/>
      <c r="B136" s="251"/>
      <c r="C136" s="252"/>
      <c r="D136" s="253" t="s">
        <v>198</v>
      </c>
      <c r="E136" s="254" t="s">
        <v>91</v>
      </c>
      <c r="F136" s="255" t="s">
        <v>92</v>
      </c>
      <c r="G136" s="252"/>
      <c r="H136" s="256">
        <v>499.13</v>
      </c>
      <c r="I136" s="257"/>
      <c r="J136" s="257"/>
      <c r="K136" s="252"/>
      <c r="L136" s="252"/>
      <c r="M136" s="258"/>
      <c r="N136" s="259"/>
      <c r="O136" s="260"/>
      <c r="P136" s="260"/>
      <c r="Q136" s="260"/>
      <c r="R136" s="260"/>
      <c r="S136" s="260"/>
      <c r="T136" s="260"/>
      <c r="U136" s="260"/>
      <c r="V136" s="260"/>
      <c r="W136" s="260"/>
      <c r="X136" s="261"/>
      <c r="Y136" s="13"/>
      <c r="Z136" s="13"/>
      <c r="AA136" s="13"/>
      <c r="AB136" s="13"/>
      <c r="AC136" s="13"/>
      <c r="AD136" s="13"/>
      <c r="AE136" s="13"/>
      <c r="AT136" s="262" t="s">
        <v>198</v>
      </c>
      <c r="AU136" s="262" t="s">
        <v>90</v>
      </c>
      <c r="AV136" s="13" t="s">
        <v>90</v>
      </c>
      <c r="AW136" s="13" t="s">
        <v>5</v>
      </c>
      <c r="AX136" s="13" t="s">
        <v>86</v>
      </c>
      <c r="AY136" s="262" t="s">
        <v>190</v>
      </c>
    </row>
    <row r="137" spans="1:65" s="2" customFormat="1" ht="33" customHeight="1">
      <c r="A137" s="37"/>
      <c r="B137" s="38"/>
      <c r="C137" s="236" t="s">
        <v>214</v>
      </c>
      <c r="D137" s="236" t="s">
        <v>192</v>
      </c>
      <c r="E137" s="237" t="s">
        <v>215</v>
      </c>
      <c r="F137" s="238" t="s">
        <v>216</v>
      </c>
      <c r="G137" s="239" t="s">
        <v>217</v>
      </c>
      <c r="H137" s="240">
        <v>166.5</v>
      </c>
      <c r="I137" s="241"/>
      <c r="J137" s="241"/>
      <c r="K137" s="242">
        <f>ROUND(P137*H137,2)</f>
        <v>0</v>
      </c>
      <c r="L137" s="243"/>
      <c r="M137" s="43"/>
      <c r="N137" s="244" t="s">
        <v>1</v>
      </c>
      <c r="O137" s="245" t="s">
        <v>44</v>
      </c>
      <c r="P137" s="246">
        <f>I137+J137</f>
        <v>0</v>
      </c>
      <c r="Q137" s="246">
        <f>ROUND(I137*H137,2)</f>
        <v>0</v>
      </c>
      <c r="R137" s="246">
        <f>ROUND(J137*H137,2)</f>
        <v>0</v>
      </c>
      <c r="S137" s="90"/>
      <c r="T137" s="247">
        <f>S137*H137</f>
        <v>0</v>
      </c>
      <c r="U137" s="247">
        <v>0</v>
      </c>
      <c r="V137" s="247">
        <f>U137*H137</f>
        <v>0</v>
      </c>
      <c r="W137" s="247">
        <v>0</v>
      </c>
      <c r="X137" s="248">
        <f>W137*H137</f>
        <v>0</v>
      </c>
      <c r="Y137" s="37"/>
      <c r="Z137" s="37"/>
      <c r="AA137" s="37"/>
      <c r="AB137" s="37"/>
      <c r="AC137" s="37"/>
      <c r="AD137" s="37"/>
      <c r="AE137" s="37"/>
      <c r="AR137" s="249" t="s">
        <v>196</v>
      </c>
      <c r="AT137" s="249" t="s">
        <v>192</v>
      </c>
      <c r="AU137" s="249" t="s">
        <v>90</v>
      </c>
      <c r="AY137" s="16" t="s">
        <v>190</v>
      </c>
      <c r="BE137" s="250">
        <f>IF(O137="základní",K137,0)</f>
        <v>0</v>
      </c>
      <c r="BF137" s="250">
        <f>IF(O137="snížená",K137,0)</f>
        <v>0</v>
      </c>
      <c r="BG137" s="250">
        <f>IF(O137="zákl. přenesená",K137,0)</f>
        <v>0</v>
      </c>
      <c r="BH137" s="250">
        <f>IF(O137="sníž. přenesená",K137,0)</f>
        <v>0</v>
      </c>
      <c r="BI137" s="250">
        <f>IF(O137="nulová",K137,0)</f>
        <v>0</v>
      </c>
      <c r="BJ137" s="16" t="s">
        <v>86</v>
      </c>
      <c r="BK137" s="250">
        <f>ROUND(P137*H137,2)</f>
        <v>0</v>
      </c>
      <c r="BL137" s="16" t="s">
        <v>196</v>
      </c>
      <c r="BM137" s="249" t="s">
        <v>218</v>
      </c>
    </row>
    <row r="138" spans="1:51" s="13" customFormat="1" ht="12">
      <c r="A138" s="13"/>
      <c r="B138" s="251"/>
      <c r="C138" s="252"/>
      <c r="D138" s="253" t="s">
        <v>198</v>
      </c>
      <c r="E138" s="254" t="s">
        <v>122</v>
      </c>
      <c r="F138" s="255" t="s">
        <v>219</v>
      </c>
      <c r="G138" s="252"/>
      <c r="H138" s="256">
        <v>166.5</v>
      </c>
      <c r="I138" s="257"/>
      <c r="J138" s="257"/>
      <c r="K138" s="252"/>
      <c r="L138" s="252"/>
      <c r="M138" s="258"/>
      <c r="N138" s="259"/>
      <c r="O138" s="260"/>
      <c r="P138" s="260"/>
      <c r="Q138" s="260"/>
      <c r="R138" s="260"/>
      <c r="S138" s="260"/>
      <c r="T138" s="260"/>
      <c r="U138" s="260"/>
      <c r="V138" s="260"/>
      <c r="W138" s="260"/>
      <c r="X138" s="261"/>
      <c r="Y138" s="13"/>
      <c r="Z138" s="13"/>
      <c r="AA138" s="13"/>
      <c r="AB138" s="13"/>
      <c r="AC138" s="13"/>
      <c r="AD138" s="13"/>
      <c r="AE138" s="13"/>
      <c r="AT138" s="262" t="s">
        <v>198</v>
      </c>
      <c r="AU138" s="262" t="s">
        <v>90</v>
      </c>
      <c r="AV138" s="13" t="s">
        <v>90</v>
      </c>
      <c r="AW138" s="13" t="s">
        <v>5</v>
      </c>
      <c r="AX138" s="13" t="s">
        <v>86</v>
      </c>
      <c r="AY138" s="262" t="s">
        <v>190</v>
      </c>
    </row>
    <row r="139" spans="1:65" s="2" customFormat="1" ht="33" customHeight="1">
      <c r="A139" s="37"/>
      <c r="B139" s="38"/>
      <c r="C139" s="236" t="s">
        <v>220</v>
      </c>
      <c r="D139" s="236" t="s">
        <v>192</v>
      </c>
      <c r="E139" s="237" t="s">
        <v>221</v>
      </c>
      <c r="F139" s="238" t="s">
        <v>222</v>
      </c>
      <c r="G139" s="239" t="s">
        <v>217</v>
      </c>
      <c r="H139" s="240">
        <v>1</v>
      </c>
      <c r="I139" s="241"/>
      <c r="J139" s="241"/>
      <c r="K139" s="242">
        <f>ROUND(P139*H139,2)</f>
        <v>0</v>
      </c>
      <c r="L139" s="243"/>
      <c r="M139" s="43"/>
      <c r="N139" s="244" t="s">
        <v>1</v>
      </c>
      <c r="O139" s="245" t="s">
        <v>44</v>
      </c>
      <c r="P139" s="246">
        <f>I139+J139</f>
        <v>0</v>
      </c>
      <c r="Q139" s="246">
        <f>ROUND(I139*H139,2)</f>
        <v>0</v>
      </c>
      <c r="R139" s="246">
        <f>ROUND(J139*H139,2)</f>
        <v>0</v>
      </c>
      <c r="S139" s="90"/>
      <c r="T139" s="247">
        <f>S139*H139</f>
        <v>0</v>
      </c>
      <c r="U139" s="247">
        <v>0</v>
      </c>
      <c r="V139" s="247">
        <f>U139*H139</f>
        <v>0</v>
      </c>
      <c r="W139" s="247">
        <v>0</v>
      </c>
      <c r="X139" s="248">
        <f>W139*H139</f>
        <v>0</v>
      </c>
      <c r="Y139" s="37"/>
      <c r="Z139" s="37"/>
      <c r="AA139" s="37"/>
      <c r="AB139" s="37"/>
      <c r="AC139" s="37"/>
      <c r="AD139" s="37"/>
      <c r="AE139" s="37"/>
      <c r="AR139" s="249" t="s">
        <v>196</v>
      </c>
      <c r="AT139" s="249" t="s">
        <v>192</v>
      </c>
      <c r="AU139" s="249" t="s">
        <v>90</v>
      </c>
      <c r="AY139" s="16" t="s">
        <v>190</v>
      </c>
      <c r="BE139" s="250">
        <f>IF(O139="základní",K139,0)</f>
        <v>0</v>
      </c>
      <c r="BF139" s="250">
        <f>IF(O139="snížená",K139,0)</f>
        <v>0</v>
      </c>
      <c r="BG139" s="250">
        <f>IF(O139="zákl. přenesená",K139,0)</f>
        <v>0</v>
      </c>
      <c r="BH139" s="250">
        <f>IF(O139="sníž. přenesená",K139,0)</f>
        <v>0</v>
      </c>
      <c r="BI139" s="250">
        <f>IF(O139="nulová",K139,0)</f>
        <v>0</v>
      </c>
      <c r="BJ139" s="16" t="s">
        <v>86</v>
      </c>
      <c r="BK139" s="250">
        <f>ROUND(P139*H139,2)</f>
        <v>0</v>
      </c>
      <c r="BL139" s="16" t="s">
        <v>196</v>
      </c>
      <c r="BM139" s="249" t="s">
        <v>223</v>
      </c>
    </row>
    <row r="140" spans="1:51" s="13" customFormat="1" ht="12">
      <c r="A140" s="13"/>
      <c r="B140" s="251"/>
      <c r="C140" s="252"/>
      <c r="D140" s="253" t="s">
        <v>198</v>
      </c>
      <c r="E140" s="254" t="s">
        <v>124</v>
      </c>
      <c r="F140" s="255" t="s">
        <v>224</v>
      </c>
      <c r="G140" s="252"/>
      <c r="H140" s="256">
        <v>1</v>
      </c>
      <c r="I140" s="257"/>
      <c r="J140" s="257"/>
      <c r="K140" s="252"/>
      <c r="L140" s="252"/>
      <c r="M140" s="258"/>
      <c r="N140" s="259"/>
      <c r="O140" s="260"/>
      <c r="P140" s="260"/>
      <c r="Q140" s="260"/>
      <c r="R140" s="260"/>
      <c r="S140" s="260"/>
      <c r="T140" s="260"/>
      <c r="U140" s="260"/>
      <c r="V140" s="260"/>
      <c r="W140" s="260"/>
      <c r="X140" s="261"/>
      <c r="Y140" s="13"/>
      <c r="Z140" s="13"/>
      <c r="AA140" s="13"/>
      <c r="AB140" s="13"/>
      <c r="AC140" s="13"/>
      <c r="AD140" s="13"/>
      <c r="AE140" s="13"/>
      <c r="AT140" s="262" t="s">
        <v>198</v>
      </c>
      <c r="AU140" s="262" t="s">
        <v>90</v>
      </c>
      <c r="AV140" s="13" t="s">
        <v>90</v>
      </c>
      <c r="AW140" s="13" t="s">
        <v>5</v>
      </c>
      <c r="AX140" s="13" t="s">
        <v>86</v>
      </c>
      <c r="AY140" s="262" t="s">
        <v>190</v>
      </c>
    </row>
    <row r="141" spans="1:65" s="2" customFormat="1" ht="21.75" customHeight="1">
      <c r="A141" s="37"/>
      <c r="B141" s="38"/>
      <c r="C141" s="236" t="s">
        <v>111</v>
      </c>
      <c r="D141" s="236" t="s">
        <v>192</v>
      </c>
      <c r="E141" s="237" t="s">
        <v>225</v>
      </c>
      <c r="F141" s="238" t="s">
        <v>226</v>
      </c>
      <c r="G141" s="239" t="s">
        <v>217</v>
      </c>
      <c r="H141" s="240">
        <v>7.02</v>
      </c>
      <c r="I141" s="241"/>
      <c r="J141" s="241"/>
      <c r="K141" s="242">
        <f>ROUND(P141*H141,2)</f>
        <v>0</v>
      </c>
      <c r="L141" s="243"/>
      <c r="M141" s="43"/>
      <c r="N141" s="244" t="s">
        <v>1</v>
      </c>
      <c r="O141" s="245" t="s">
        <v>44</v>
      </c>
      <c r="P141" s="246">
        <f>I141+J141</f>
        <v>0</v>
      </c>
      <c r="Q141" s="246">
        <f>ROUND(I141*H141,2)</f>
        <v>0</v>
      </c>
      <c r="R141" s="246">
        <f>ROUND(J141*H141,2)</f>
        <v>0</v>
      </c>
      <c r="S141" s="90"/>
      <c r="T141" s="247">
        <f>S141*H141</f>
        <v>0</v>
      </c>
      <c r="U141" s="247">
        <v>0</v>
      </c>
      <c r="V141" s="247">
        <f>U141*H141</f>
        <v>0</v>
      </c>
      <c r="W141" s="247">
        <v>0</v>
      </c>
      <c r="X141" s="248">
        <f>W141*H141</f>
        <v>0</v>
      </c>
      <c r="Y141" s="37"/>
      <c r="Z141" s="37"/>
      <c r="AA141" s="37"/>
      <c r="AB141" s="37"/>
      <c r="AC141" s="37"/>
      <c r="AD141" s="37"/>
      <c r="AE141" s="37"/>
      <c r="AR141" s="249" t="s">
        <v>196</v>
      </c>
      <c r="AT141" s="249" t="s">
        <v>192</v>
      </c>
      <c r="AU141" s="249" t="s">
        <v>90</v>
      </c>
      <c r="AY141" s="16" t="s">
        <v>190</v>
      </c>
      <c r="BE141" s="250">
        <f>IF(O141="základní",K141,0)</f>
        <v>0</v>
      </c>
      <c r="BF141" s="250">
        <f>IF(O141="snížená",K141,0)</f>
        <v>0</v>
      </c>
      <c r="BG141" s="250">
        <f>IF(O141="zákl. přenesená",K141,0)</f>
        <v>0</v>
      </c>
      <c r="BH141" s="250">
        <f>IF(O141="sníž. přenesená",K141,0)</f>
        <v>0</v>
      </c>
      <c r="BI141" s="250">
        <f>IF(O141="nulová",K141,0)</f>
        <v>0</v>
      </c>
      <c r="BJ141" s="16" t="s">
        <v>86</v>
      </c>
      <c r="BK141" s="250">
        <f>ROUND(P141*H141,2)</f>
        <v>0</v>
      </c>
      <c r="BL141" s="16" t="s">
        <v>196</v>
      </c>
      <c r="BM141" s="249" t="s">
        <v>227</v>
      </c>
    </row>
    <row r="142" spans="1:51" s="13" customFormat="1" ht="12">
      <c r="A142" s="13"/>
      <c r="B142" s="251"/>
      <c r="C142" s="252"/>
      <c r="D142" s="253" t="s">
        <v>198</v>
      </c>
      <c r="E142" s="254" t="s">
        <v>116</v>
      </c>
      <c r="F142" s="255" t="s">
        <v>228</v>
      </c>
      <c r="G142" s="252"/>
      <c r="H142" s="256">
        <v>7.02</v>
      </c>
      <c r="I142" s="257"/>
      <c r="J142" s="257"/>
      <c r="K142" s="252"/>
      <c r="L142" s="252"/>
      <c r="M142" s="258"/>
      <c r="N142" s="259"/>
      <c r="O142" s="260"/>
      <c r="P142" s="260"/>
      <c r="Q142" s="260"/>
      <c r="R142" s="260"/>
      <c r="S142" s="260"/>
      <c r="T142" s="260"/>
      <c r="U142" s="260"/>
      <c r="V142" s="260"/>
      <c r="W142" s="260"/>
      <c r="X142" s="261"/>
      <c r="Y142" s="13"/>
      <c r="Z142" s="13"/>
      <c r="AA142" s="13"/>
      <c r="AB142" s="13"/>
      <c r="AC142" s="13"/>
      <c r="AD142" s="13"/>
      <c r="AE142" s="13"/>
      <c r="AT142" s="262" t="s">
        <v>198</v>
      </c>
      <c r="AU142" s="262" t="s">
        <v>90</v>
      </c>
      <c r="AV142" s="13" t="s">
        <v>90</v>
      </c>
      <c r="AW142" s="13" t="s">
        <v>5</v>
      </c>
      <c r="AX142" s="13" t="s">
        <v>86</v>
      </c>
      <c r="AY142" s="262" t="s">
        <v>190</v>
      </c>
    </row>
    <row r="143" spans="1:65" s="2" customFormat="1" ht="33" customHeight="1">
      <c r="A143" s="37"/>
      <c r="B143" s="38"/>
      <c r="C143" s="236" t="s">
        <v>229</v>
      </c>
      <c r="D143" s="236" t="s">
        <v>192</v>
      </c>
      <c r="E143" s="237" t="s">
        <v>230</v>
      </c>
      <c r="F143" s="238" t="s">
        <v>231</v>
      </c>
      <c r="G143" s="239" t="s">
        <v>217</v>
      </c>
      <c r="H143" s="240">
        <v>2.4</v>
      </c>
      <c r="I143" s="241"/>
      <c r="J143" s="241"/>
      <c r="K143" s="242">
        <f>ROUND(P143*H143,2)</f>
        <v>0</v>
      </c>
      <c r="L143" s="243"/>
      <c r="M143" s="43"/>
      <c r="N143" s="244" t="s">
        <v>1</v>
      </c>
      <c r="O143" s="245" t="s">
        <v>44</v>
      </c>
      <c r="P143" s="246">
        <f>I143+J143</f>
        <v>0</v>
      </c>
      <c r="Q143" s="246">
        <f>ROUND(I143*H143,2)</f>
        <v>0</v>
      </c>
      <c r="R143" s="246">
        <f>ROUND(J143*H143,2)</f>
        <v>0</v>
      </c>
      <c r="S143" s="90"/>
      <c r="T143" s="247">
        <f>S143*H143</f>
        <v>0</v>
      </c>
      <c r="U143" s="247">
        <v>0</v>
      </c>
      <c r="V143" s="247">
        <f>U143*H143</f>
        <v>0</v>
      </c>
      <c r="W143" s="247">
        <v>0</v>
      </c>
      <c r="X143" s="248">
        <f>W143*H143</f>
        <v>0</v>
      </c>
      <c r="Y143" s="37"/>
      <c r="Z143" s="37"/>
      <c r="AA143" s="37"/>
      <c r="AB143" s="37"/>
      <c r="AC143" s="37"/>
      <c r="AD143" s="37"/>
      <c r="AE143" s="37"/>
      <c r="AR143" s="249" t="s">
        <v>196</v>
      </c>
      <c r="AT143" s="249" t="s">
        <v>192</v>
      </c>
      <c r="AU143" s="249" t="s">
        <v>90</v>
      </c>
      <c r="AY143" s="16" t="s">
        <v>190</v>
      </c>
      <c r="BE143" s="250">
        <f>IF(O143="základní",K143,0)</f>
        <v>0</v>
      </c>
      <c r="BF143" s="250">
        <f>IF(O143="snížená",K143,0)</f>
        <v>0</v>
      </c>
      <c r="BG143" s="250">
        <f>IF(O143="zákl. přenesená",K143,0)</f>
        <v>0</v>
      </c>
      <c r="BH143" s="250">
        <f>IF(O143="sníž. přenesená",K143,0)</f>
        <v>0</v>
      </c>
      <c r="BI143" s="250">
        <f>IF(O143="nulová",K143,0)</f>
        <v>0</v>
      </c>
      <c r="BJ143" s="16" t="s">
        <v>86</v>
      </c>
      <c r="BK143" s="250">
        <f>ROUND(P143*H143,2)</f>
        <v>0</v>
      </c>
      <c r="BL143" s="16" t="s">
        <v>196</v>
      </c>
      <c r="BM143" s="249" t="s">
        <v>232</v>
      </c>
    </row>
    <row r="144" spans="1:51" s="13" customFormat="1" ht="12">
      <c r="A144" s="13"/>
      <c r="B144" s="251"/>
      <c r="C144" s="252"/>
      <c r="D144" s="253" t="s">
        <v>198</v>
      </c>
      <c r="E144" s="254" t="s">
        <v>133</v>
      </c>
      <c r="F144" s="255" t="s">
        <v>233</v>
      </c>
      <c r="G144" s="252"/>
      <c r="H144" s="256">
        <v>2.4</v>
      </c>
      <c r="I144" s="257"/>
      <c r="J144" s="257"/>
      <c r="K144" s="252"/>
      <c r="L144" s="252"/>
      <c r="M144" s="258"/>
      <c r="N144" s="259"/>
      <c r="O144" s="260"/>
      <c r="P144" s="260"/>
      <c r="Q144" s="260"/>
      <c r="R144" s="260"/>
      <c r="S144" s="260"/>
      <c r="T144" s="260"/>
      <c r="U144" s="260"/>
      <c r="V144" s="260"/>
      <c r="W144" s="260"/>
      <c r="X144" s="261"/>
      <c r="Y144" s="13"/>
      <c r="Z144" s="13"/>
      <c r="AA144" s="13"/>
      <c r="AB144" s="13"/>
      <c r="AC144" s="13"/>
      <c r="AD144" s="13"/>
      <c r="AE144" s="13"/>
      <c r="AT144" s="262" t="s">
        <v>198</v>
      </c>
      <c r="AU144" s="262" t="s">
        <v>90</v>
      </c>
      <c r="AV144" s="13" t="s">
        <v>90</v>
      </c>
      <c r="AW144" s="13" t="s">
        <v>5</v>
      </c>
      <c r="AX144" s="13" t="s">
        <v>86</v>
      </c>
      <c r="AY144" s="262" t="s">
        <v>190</v>
      </c>
    </row>
    <row r="145" spans="1:65" s="2" customFormat="1" ht="33" customHeight="1">
      <c r="A145" s="37"/>
      <c r="B145" s="38"/>
      <c r="C145" s="236" t="s">
        <v>136</v>
      </c>
      <c r="D145" s="236" t="s">
        <v>192</v>
      </c>
      <c r="E145" s="237" t="s">
        <v>234</v>
      </c>
      <c r="F145" s="238" t="s">
        <v>235</v>
      </c>
      <c r="G145" s="239" t="s">
        <v>217</v>
      </c>
      <c r="H145" s="240">
        <v>2.4</v>
      </c>
      <c r="I145" s="241"/>
      <c r="J145" s="241"/>
      <c r="K145" s="242">
        <f>ROUND(P145*H145,2)</f>
        <v>0</v>
      </c>
      <c r="L145" s="243"/>
      <c r="M145" s="43"/>
      <c r="N145" s="244" t="s">
        <v>1</v>
      </c>
      <c r="O145" s="245" t="s">
        <v>44</v>
      </c>
      <c r="P145" s="246">
        <f>I145+J145</f>
        <v>0</v>
      </c>
      <c r="Q145" s="246">
        <f>ROUND(I145*H145,2)</f>
        <v>0</v>
      </c>
      <c r="R145" s="246">
        <f>ROUND(J145*H145,2)</f>
        <v>0</v>
      </c>
      <c r="S145" s="90"/>
      <c r="T145" s="247">
        <f>S145*H145</f>
        <v>0</v>
      </c>
      <c r="U145" s="247">
        <v>0</v>
      </c>
      <c r="V145" s="247">
        <f>U145*H145</f>
        <v>0</v>
      </c>
      <c r="W145" s="247">
        <v>0</v>
      </c>
      <c r="X145" s="248">
        <f>W145*H145</f>
        <v>0</v>
      </c>
      <c r="Y145" s="37"/>
      <c r="Z145" s="37"/>
      <c r="AA145" s="37"/>
      <c r="AB145" s="37"/>
      <c r="AC145" s="37"/>
      <c r="AD145" s="37"/>
      <c r="AE145" s="37"/>
      <c r="AR145" s="249" t="s">
        <v>196</v>
      </c>
      <c r="AT145" s="249" t="s">
        <v>192</v>
      </c>
      <c r="AU145" s="249" t="s">
        <v>90</v>
      </c>
      <c r="AY145" s="16" t="s">
        <v>190</v>
      </c>
      <c r="BE145" s="250">
        <f>IF(O145="základní",K145,0)</f>
        <v>0</v>
      </c>
      <c r="BF145" s="250">
        <f>IF(O145="snížená",K145,0)</f>
        <v>0</v>
      </c>
      <c r="BG145" s="250">
        <f>IF(O145="zákl. přenesená",K145,0)</f>
        <v>0</v>
      </c>
      <c r="BH145" s="250">
        <f>IF(O145="sníž. přenesená",K145,0)</f>
        <v>0</v>
      </c>
      <c r="BI145" s="250">
        <f>IF(O145="nulová",K145,0)</f>
        <v>0</v>
      </c>
      <c r="BJ145" s="16" t="s">
        <v>86</v>
      </c>
      <c r="BK145" s="250">
        <f>ROUND(P145*H145,2)</f>
        <v>0</v>
      </c>
      <c r="BL145" s="16" t="s">
        <v>196</v>
      </c>
      <c r="BM145" s="249" t="s">
        <v>236</v>
      </c>
    </row>
    <row r="146" spans="1:51" s="13" customFormat="1" ht="12">
      <c r="A146" s="13"/>
      <c r="B146" s="251"/>
      <c r="C146" s="252"/>
      <c r="D146" s="253" t="s">
        <v>198</v>
      </c>
      <c r="E146" s="254" t="s">
        <v>1</v>
      </c>
      <c r="F146" s="255" t="s">
        <v>237</v>
      </c>
      <c r="G146" s="252"/>
      <c r="H146" s="256">
        <v>2.4</v>
      </c>
      <c r="I146" s="257"/>
      <c r="J146" s="257"/>
      <c r="K146" s="252"/>
      <c r="L146" s="252"/>
      <c r="M146" s="258"/>
      <c r="N146" s="259"/>
      <c r="O146" s="260"/>
      <c r="P146" s="260"/>
      <c r="Q146" s="260"/>
      <c r="R146" s="260"/>
      <c r="S146" s="260"/>
      <c r="T146" s="260"/>
      <c r="U146" s="260"/>
      <c r="V146" s="260"/>
      <c r="W146" s="260"/>
      <c r="X146" s="261"/>
      <c r="Y146" s="13"/>
      <c r="Z146" s="13"/>
      <c r="AA146" s="13"/>
      <c r="AB146" s="13"/>
      <c r="AC146" s="13"/>
      <c r="AD146" s="13"/>
      <c r="AE146" s="13"/>
      <c r="AT146" s="262" t="s">
        <v>198</v>
      </c>
      <c r="AU146" s="262" t="s">
        <v>90</v>
      </c>
      <c r="AV146" s="13" t="s">
        <v>90</v>
      </c>
      <c r="AW146" s="13" t="s">
        <v>5</v>
      </c>
      <c r="AX146" s="13" t="s">
        <v>86</v>
      </c>
      <c r="AY146" s="262" t="s">
        <v>190</v>
      </c>
    </row>
    <row r="147" spans="1:65" s="2" customFormat="1" ht="21.75" customHeight="1">
      <c r="A147" s="37"/>
      <c r="B147" s="38"/>
      <c r="C147" s="236" t="s">
        <v>152</v>
      </c>
      <c r="D147" s="236" t="s">
        <v>192</v>
      </c>
      <c r="E147" s="237" t="s">
        <v>238</v>
      </c>
      <c r="F147" s="238" t="s">
        <v>239</v>
      </c>
      <c r="G147" s="239" t="s">
        <v>195</v>
      </c>
      <c r="H147" s="240">
        <v>316.33</v>
      </c>
      <c r="I147" s="241"/>
      <c r="J147" s="241"/>
      <c r="K147" s="242">
        <f>ROUND(P147*H147,2)</f>
        <v>0</v>
      </c>
      <c r="L147" s="243"/>
      <c r="M147" s="43"/>
      <c r="N147" s="244" t="s">
        <v>1</v>
      </c>
      <c r="O147" s="245" t="s">
        <v>44</v>
      </c>
      <c r="P147" s="246">
        <f>I147+J147</f>
        <v>0</v>
      </c>
      <c r="Q147" s="246">
        <f>ROUND(I147*H147,2)</f>
        <v>0</v>
      </c>
      <c r="R147" s="246">
        <f>ROUND(J147*H147,2)</f>
        <v>0</v>
      </c>
      <c r="S147" s="90"/>
      <c r="T147" s="247">
        <f>S147*H147</f>
        <v>0</v>
      </c>
      <c r="U147" s="247">
        <v>0</v>
      </c>
      <c r="V147" s="247">
        <f>U147*H147</f>
        <v>0</v>
      </c>
      <c r="W147" s="247">
        <v>0</v>
      </c>
      <c r="X147" s="248">
        <f>W147*H147</f>
        <v>0</v>
      </c>
      <c r="Y147" s="37"/>
      <c r="Z147" s="37"/>
      <c r="AA147" s="37"/>
      <c r="AB147" s="37"/>
      <c r="AC147" s="37"/>
      <c r="AD147" s="37"/>
      <c r="AE147" s="37"/>
      <c r="AR147" s="249" t="s">
        <v>196</v>
      </c>
      <c r="AT147" s="249" t="s">
        <v>192</v>
      </c>
      <c r="AU147" s="249" t="s">
        <v>90</v>
      </c>
      <c r="AY147" s="16" t="s">
        <v>190</v>
      </c>
      <c r="BE147" s="250">
        <f>IF(O147="základní",K147,0)</f>
        <v>0</v>
      </c>
      <c r="BF147" s="250">
        <f>IF(O147="snížená",K147,0)</f>
        <v>0</v>
      </c>
      <c r="BG147" s="250">
        <f>IF(O147="zákl. přenesená",K147,0)</f>
        <v>0</v>
      </c>
      <c r="BH147" s="250">
        <f>IF(O147="sníž. přenesená",K147,0)</f>
        <v>0</v>
      </c>
      <c r="BI147" s="250">
        <f>IF(O147="nulová",K147,0)</f>
        <v>0</v>
      </c>
      <c r="BJ147" s="16" t="s">
        <v>86</v>
      </c>
      <c r="BK147" s="250">
        <f>ROUND(P147*H147,2)</f>
        <v>0</v>
      </c>
      <c r="BL147" s="16" t="s">
        <v>196</v>
      </c>
      <c r="BM147" s="249" t="s">
        <v>240</v>
      </c>
    </row>
    <row r="148" spans="1:51" s="13" customFormat="1" ht="12">
      <c r="A148" s="13"/>
      <c r="B148" s="251"/>
      <c r="C148" s="252"/>
      <c r="D148" s="253" t="s">
        <v>198</v>
      </c>
      <c r="E148" s="254" t="s">
        <v>1</v>
      </c>
      <c r="F148" s="255" t="s">
        <v>241</v>
      </c>
      <c r="G148" s="252"/>
      <c r="H148" s="256">
        <v>316.33</v>
      </c>
      <c r="I148" s="257"/>
      <c r="J148" s="257"/>
      <c r="K148" s="252"/>
      <c r="L148" s="252"/>
      <c r="M148" s="258"/>
      <c r="N148" s="259"/>
      <c r="O148" s="260"/>
      <c r="P148" s="260"/>
      <c r="Q148" s="260"/>
      <c r="R148" s="260"/>
      <c r="S148" s="260"/>
      <c r="T148" s="260"/>
      <c r="U148" s="260"/>
      <c r="V148" s="260"/>
      <c r="W148" s="260"/>
      <c r="X148" s="261"/>
      <c r="Y148" s="13"/>
      <c r="Z148" s="13"/>
      <c r="AA148" s="13"/>
      <c r="AB148" s="13"/>
      <c r="AC148" s="13"/>
      <c r="AD148" s="13"/>
      <c r="AE148" s="13"/>
      <c r="AT148" s="262" t="s">
        <v>198</v>
      </c>
      <c r="AU148" s="262" t="s">
        <v>90</v>
      </c>
      <c r="AV148" s="13" t="s">
        <v>90</v>
      </c>
      <c r="AW148" s="13" t="s">
        <v>5</v>
      </c>
      <c r="AX148" s="13" t="s">
        <v>86</v>
      </c>
      <c r="AY148" s="262" t="s">
        <v>190</v>
      </c>
    </row>
    <row r="149" spans="1:65" s="2" customFormat="1" ht="33" customHeight="1">
      <c r="A149" s="37"/>
      <c r="B149" s="38"/>
      <c r="C149" s="236" t="s">
        <v>242</v>
      </c>
      <c r="D149" s="236" t="s">
        <v>192</v>
      </c>
      <c r="E149" s="237" t="s">
        <v>243</v>
      </c>
      <c r="F149" s="238" t="s">
        <v>244</v>
      </c>
      <c r="G149" s="239" t="s">
        <v>245</v>
      </c>
      <c r="H149" s="240">
        <v>4.08</v>
      </c>
      <c r="I149" s="241"/>
      <c r="J149" s="241"/>
      <c r="K149" s="242">
        <f>ROUND(P149*H149,2)</f>
        <v>0</v>
      </c>
      <c r="L149" s="243"/>
      <c r="M149" s="43"/>
      <c r="N149" s="244" t="s">
        <v>1</v>
      </c>
      <c r="O149" s="245" t="s">
        <v>44</v>
      </c>
      <c r="P149" s="246">
        <f>I149+J149</f>
        <v>0</v>
      </c>
      <c r="Q149" s="246">
        <f>ROUND(I149*H149,2)</f>
        <v>0</v>
      </c>
      <c r="R149" s="246">
        <f>ROUND(J149*H149,2)</f>
        <v>0</v>
      </c>
      <c r="S149" s="90"/>
      <c r="T149" s="247">
        <f>S149*H149</f>
        <v>0</v>
      </c>
      <c r="U149" s="247">
        <v>0</v>
      </c>
      <c r="V149" s="247">
        <f>U149*H149</f>
        <v>0</v>
      </c>
      <c r="W149" s="247">
        <v>0</v>
      </c>
      <c r="X149" s="248">
        <f>W149*H149</f>
        <v>0</v>
      </c>
      <c r="Y149" s="37"/>
      <c r="Z149" s="37"/>
      <c r="AA149" s="37"/>
      <c r="AB149" s="37"/>
      <c r="AC149" s="37"/>
      <c r="AD149" s="37"/>
      <c r="AE149" s="37"/>
      <c r="AR149" s="249" t="s">
        <v>196</v>
      </c>
      <c r="AT149" s="249" t="s">
        <v>192</v>
      </c>
      <c r="AU149" s="249" t="s">
        <v>90</v>
      </c>
      <c r="AY149" s="16" t="s">
        <v>190</v>
      </c>
      <c r="BE149" s="250">
        <f>IF(O149="základní",K149,0)</f>
        <v>0</v>
      </c>
      <c r="BF149" s="250">
        <f>IF(O149="snížená",K149,0)</f>
        <v>0</v>
      </c>
      <c r="BG149" s="250">
        <f>IF(O149="zákl. přenesená",K149,0)</f>
        <v>0</v>
      </c>
      <c r="BH149" s="250">
        <f>IF(O149="sníž. přenesená",K149,0)</f>
        <v>0</v>
      </c>
      <c r="BI149" s="250">
        <f>IF(O149="nulová",K149,0)</f>
        <v>0</v>
      </c>
      <c r="BJ149" s="16" t="s">
        <v>86</v>
      </c>
      <c r="BK149" s="250">
        <f>ROUND(P149*H149,2)</f>
        <v>0</v>
      </c>
      <c r="BL149" s="16" t="s">
        <v>196</v>
      </c>
      <c r="BM149" s="249" t="s">
        <v>246</v>
      </c>
    </row>
    <row r="150" spans="1:51" s="13" customFormat="1" ht="12">
      <c r="A150" s="13"/>
      <c r="B150" s="251"/>
      <c r="C150" s="252"/>
      <c r="D150" s="253" t="s">
        <v>198</v>
      </c>
      <c r="E150" s="254" t="s">
        <v>1</v>
      </c>
      <c r="F150" s="255" t="s">
        <v>247</v>
      </c>
      <c r="G150" s="252"/>
      <c r="H150" s="256">
        <v>4.08</v>
      </c>
      <c r="I150" s="257"/>
      <c r="J150" s="257"/>
      <c r="K150" s="252"/>
      <c r="L150" s="252"/>
      <c r="M150" s="258"/>
      <c r="N150" s="259"/>
      <c r="O150" s="260"/>
      <c r="P150" s="260"/>
      <c r="Q150" s="260"/>
      <c r="R150" s="260"/>
      <c r="S150" s="260"/>
      <c r="T150" s="260"/>
      <c r="U150" s="260"/>
      <c r="V150" s="260"/>
      <c r="W150" s="260"/>
      <c r="X150" s="261"/>
      <c r="Y150" s="13"/>
      <c r="Z150" s="13"/>
      <c r="AA150" s="13"/>
      <c r="AB150" s="13"/>
      <c r="AC150" s="13"/>
      <c r="AD150" s="13"/>
      <c r="AE150" s="13"/>
      <c r="AT150" s="262" t="s">
        <v>198</v>
      </c>
      <c r="AU150" s="262" t="s">
        <v>90</v>
      </c>
      <c r="AV150" s="13" t="s">
        <v>90</v>
      </c>
      <c r="AW150" s="13" t="s">
        <v>5</v>
      </c>
      <c r="AX150" s="13" t="s">
        <v>86</v>
      </c>
      <c r="AY150" s="262" t="s">
        <v>190</v>
      </c>
    </row>
    <row r="151" spans="1:65" s="2" customFormat="1" ht="21.75" customHeight="1">
      <c r="A151" s="37"/>
      <c r="B151" s="38"/>
      <c r="C151" s="236" t="s">
        <v>248</v>
      </c>
      <c r="D151" s="236" t="s">
        <v>192</v>
      </c>
      <c r="E151" s="237" t="s">
        <v>249</v>
      </c>
      <c r="F151" s="238" t="s">
        <v>250</v>
      </c>
      <c r="G151" s="239" t="s">
        <v>217</v>
      </c>
      <c r="H151" s="240">
        <v>4.62</v>
      </c>
      <c r="I151" s="241"/>
      <c r="J151" s="241"/>
      <c r="K151" s="242">
        <f>ROUND(P151*H151,2)</f>
        <v>0</v>
      </c>
      <c r="L151" s="243"/>
      <c r="M151" s="43"/>
      <c r="N151" s="244" t="s">
        <v>1</v>
      </c>
      <c r="O151" s="245" t="s">
        <v>44</v>
      </c>
      <c r="P151" s="246">
        <f>I151+J151</f>
        <v>0</v>
      </c>
      <c r="Q151" s="246">
        <f>ROUND(I151*H151,2)</f>
        <v>0</v>
      </c>
      <c r="R151" s="246">
        <f>ROUND(J151*H151,2)</f>
        <v>0</v>
      </c>
      <c r="S151" s="90"/>
      <c r="T151" s="247">
        <f>S151*H151</f>
        <v>0</v>
      </c>
      <c r="U151" s="247">
        <v>0</v>
      </c>
      <c r="V151" s="247">
        <f>U151*H151</f>
        <v>0</v>
      </c>
      <c r="W151" s="247">
        <v>0</v>
      </c>
      <c r="X151" s="248">
        <f>W151*H151</f>
        <v>0</v>
      </c>
      <c r="Y151" s="37"/>
      <c r="Z151" s="37"/>
      <c r="AA151" s="37"/>
      <c r="AB151" s="37"/>
      <c r="AC151" s="37"/>
      <c r="AD151" s="37"/>
      <c r="AE151" s="37"/>
      <c r="AR151" s="249" t="s">
        <v>196</v>
      </c>
      <c r="AT151" s="249" t="s">
        <v>192</v>
      </c>
      <c r="AU151" s="249" t="s">
        <v>90</v>
      </c>
      <c r="AY151" s="16" t="s">
        <v>190</v>
      </c>
      <c r="BE151" s="250">
        <f>IF(O151="základní",K151,0)</f>
        <v>0</v>
      </c>
      <c r="BF151" s="250">
        <f>IF(O151="snížená",K151,0)</f>
        <v>0</v>
      </c>
      <c r="BG151" s="250">
        <f>IF(O151="zákl. přenesená",K151,0)</f>
        <v>0</v>
      </c>
      <c r="BH151" s="250">
        <f>IF(O151="sníž. přenesená",K151,0)</f>
        <v>0</v>
      </c>
      <c r="BI151" s="250">
        <f>IF(O151="nulová",K151,0)</f>
        <v>0</v>
      </c>
      <c r="BJ151" s="16" t="s">
        <v>86</v>
      </c>
      <c r="BK151" s="250">
        <f>ROUND(P151*H151,2)</f>
        <v>0</v>
      </c>
      <c r="BL151" s="16" t="s">
        <v>196</v>
      </c>
      <c r="BM151" s="249" t="s">
        <v>251</v>
      </c>
    </row>
    <row r="152" spans="1:51" s="13" customFormat="1" ht="12">
      <c r="A152" s="13"/>
      <c r="B152" s="251"/>
      <c r="C152" s="252"/>
      <c r="D152" s="253" t="s">
        <v>198</v>
      </c>
      <c r="E152" s="254" t="s">
        <v>131</v>
      </c>
      <c r="F152" s="255" t="s">
        <v>252</v>
      </c>
      <c r="G152" s="252"/>
      <c r="H152" s="256">
        <v>4.62</v>
      </c>
      <c r="I152" s="257"/>
      <c r="J152" s="257"/>
      <c r="K152" s="252"/>
      <c r="L152" s="252"/>
      <c r="M152" s="258"/>
      <c r="N152" s="259"/>
      <c r="O152" s="260"/>
      <c r="P152" s="260"/>
      <c r="Q152" s="260"/>
      <c r="R152" s="260"/>
      <c r="S152" s="260"/>
      <c r="T152" s="260"/>
      <c r="U152" s="260"/>
      <c r="V152" s="260"/>
      <c r="W152" s="260"/>
      <c r="X152" s="261"/>
      <c r="Y152" s="13"/>
      <c r="Z152" s="13"/>
      <c r="AA152" s="13"/>
      <c r="AB152" s="13"/>
      <c r="AC152" s="13"/>
      <c r="AD152" s="13"/>
      <c r="AE152" s="13"/>
      <c r="AT152" s="262" t="s">
        <v>198</v>
      </c>
      <c r="AU152" s="262" t="s">
        <v>90</v>
      </c>
      <c r="AV152" s="13" t="s">
        <v>90</v>
      </c>
      <c r="AW152" s="13" t="s">
        <v>5</v>
      </c>
      <c r="AX152" s="13" t="s">
        <v>86</v>
      </c>
      <c r="AY152" s="262" t="s">
        <v>190</v>
      </c>
    </row>
    <row r="153" spans="1:65" s="2" customFormat="1" ht="21.75" customHeight="1">
      <c r="A153" s="37"/>
      <c r="B153" s="38"/>
      <c r="C153" s="236" t="s">
        <v>253</v>
      </c>
      <c r="D153" s="236" t="s">
        <v>192</v>
      </c>
      <c r="E153" s="237" t="s">
        <v>254</v>
      </c>
      <c r="F153" s="238" t="s">
        <v>255</v>
      </c>
      <c r="G153" s="239" t="s">
        <v>195</v>
      </c>
      <c r="H153" s="240">
        <v>107.11</v>
      </c>
      <c r="I153" s="241"/>
      <c r="J153" s="241"/>
      <c r="K153" s="242">
        <f>ROUND(P153*H153,2)</f>
        <v>0</v>
      </c>
      <c r="L153" s="243"/>
      <c r="M153" s="43"/>
      <c r="N153" s="244" t="s">
        <v>1</v>
      </c>
      <c r="O153" s="245" t="s">
        <v>44</v>
      </c>
      <c r="P153" s="246">
        <f>I153+J153</f>
        <v>0</v>
      </c>
      <c r="Q153" s="246">
        <f>ROUND(I153*H153,2)</f>
        <v>0</v>
      </c>
      <c r="R153" s="246">
        <f>ROUND(J153*H153,2)</f>
        <v>0</v>
      </c>
      <c r="S153" s="90"/>
      <c r="T153" s="247">
        <f>S153*H153</f>
        <v>0</v>
      </c>
      <c r="U153" s="247">
        <v>0</v>
      </c>
      <c r="V153" s="247">
        <f>U153*H153</f>
        <v>0</v>
      </c>
      <c r="W153" s="247">
        <v>0</v>
      </c>
      <c r="X153" s="248">
        <f>W153*H153</f>
        <v>0</v>
      </c>
      <c r="Y153" s="37"/>
      <c r="Z153" s="37"/>
      <c r="AA153" s="37"/>
      <c r="AB153" s="37"/>
      <c r="AC153" s="37"/>
      <c r="AD153" s="37"/>
      <c r="AE153" s="37"/>
      <c r="AR153" s="249" t="s">
        <v>196</v>
      </c>
      <c r="AT153" s="249" t="s">
        <v>192</v>
      </c>
      <c r="AU153" s="249" t="s">
        <v>90</v>
      </c>
      <c r="AY153" s="16" t="s">
        <v>190</v>
      </c>
      <c r="BE153" s="250">
        <f>IF(O153="základní",K153,0)</f>
        <v>0</v>
      </c>
      <c r="BF153" s="250">
        <f>IF(O153="snížená",K153,0)</f>
        <v>0</v>
      </c>
      <c r="BG153" s="250">
        <f>IF(O153="zákl. přenesená",K153,0)</f>
        <v>0</v>
      </c>
      <c r="BH153" s="250">
        <f>IF(O153="sníž. přenesená",K153,0)</f>
        <v>0</v>
      </c>
      <c r="BI153" s="250">
        <f>IF(O153="nulová",K153,0)</f>
        <v>0</v>
      </c>
      <c r="BJ153" s="16" t="s">
        <v>86</v>
      </c>
      <c r="BK153" s="250">
        <f>ROUND(P153*H153,2)</f>
        <v>0</v>
      </c>
      <c r="BL153" s="16" t="s">
        <v>196</v>
      </c>
      <c r="BM153" s="249" t="s">
        <v>256</v>
      </c>
    </row>
    <row r="154" spans="1:51" s="13" customFormat="1" ht="12">
      <c r="A154" s="13"/>
      <c r="B154" s="251"/>
      <c r="C154" s="252"/>
      <c r="D154" s="253" t="s">
        <v>198</v>
      </c>
      <c r="E154" s="254" t="s">
        <v>1</v>
      </c>
      <c r="F154" s="255" t="s">
        <v>127</v>
      </c>
      <c r="G154" s="252"/>
      <c r="H154" s="256">
        <v>107.11</v>
      </c>
      <c r="I154" s="257"/>
      <c r="J154" s="257"/>
      <c r="K154" s="252"/>
      <c r="L154" s="252"/>
      <c r="M154" s="258"/>
      <c r="N154" s="259"/>
      <c r="O154" s="260"/>
      <c r="P154" s="260"/>
      <c r="Q154" s="260"/>
      <c r="R154" s="260"/>
      <c r="S154" s="260"/>
      <c r="T154" s="260"/>
      <c r="U154" s="260"/>
      <c r="V154" s="260"/>
      <c r="W154" s="260"/>
      <c r="X154" s="261"/>
      <c r="Y154" s="13"/>
      <c r="Z154" s="13"/>
      <c r="AA154" s="13"/>
      <c r="AB154" s="13"/>
      <c r="AC154" s="13"/>
      <c r="AD154" s="13"/>
      <c r="AE154" s="13"/>
      <c r="AT154" s="262" t="s">
        <v>198</v>
      </c>
      <c r="AU154" s="262" t="s">
        <v>90</v>
      </c>
      <c r="AV154" s="13" t="s">
        <v>90</v>
      </c>
      <c r="AW154" s="13" t="s">
        <v>5</v>
      </c>
      <c r="AX154" s="13" t="s">
        <v>86</v>
      </c>
      <c r="AY154" s="262" t="s">
        <v>190</v>
      </c>
    </row>
    <row r="155" spans="1:65" s="2" customFormat="1" ht="21.75" customHeight="1">
      <c r="A155" s="37"/>
      <c r="B155" s="38"/>
      <c r="C155" s="236" t="s">
        <v>9</v>
      </c>
      <c r="D155" s="236" t="s">
        <v>192</v>
      </c>
      <c r="E155" s="237" t="s">
        <v>257</v>
      </c>
      <c r="F155" s="238" t="s">
        <v>258</v>
      </c>
      <c r="G155" s="239" t="s">
        <v>195</v>
      </c>
      <c r="H155" s="240">
        <v>107.11</v>
      </c>
      <c r="I155" s="241"/>
      <c r="J155" s="241"/>
      <c r="K155" s="242">
        <f>ROUND(P155*H155,2)</f>
        <v>0</v>
      </c>
      <c r="L155" s="243"/>
      <c r="M155" s="43"/>
      <c r="N155" s="244" t="s">
        <v>1</v>
      </c>
      <c r="O155" s="245" t="s">
        <v>44</v>
      </c>
      <c r="P155" s="246">
        <f>I155+J155</f>
        <v>0</v>
      </c>
      <c r="Q155" s="246">
        <f>ROUND(I155*H155,2)</f>
        <v>0</v>
      </c>
      <c r="R155" s="246">
        <f>ROUND(J155*H155,2)</f>
        <v>0</v>
      </c>
      <c r="S155" s="90"/>
      <c r="T155" s="247">
        <f>S155*H155</f>
        <v>0</v>
      </c>
      <c r="U155" s="247">
        <v>0</v>
      </c>
      <c r="V155" s="247">
        <f>U155*H155</f>
        <v>0</v>
      </c>
      <c r="W155" s="247">
        <v>0</v>
      </c>
      <c r="X155" s="248">
        <f>W155*H155</f>
        <v>0</v>
      </c>
      <c r="Y155" s="37"/>
      <c r="Z155" s="37"/>
      <c r="AA155" s="37"/>
      <c r="AB155" s="37"/>
      <c r="AC155" s="37"/>
      <c r="AD155" s="37"/>
      <c r="AE155" s="37"/>
      <c r="AR155" s="249" t="s">
        <v>196</v>
      </c>
      <c r="AT155" s="249" t="s">
        <v>192</v>
      </c>
      <c r="AU155" s="249" t="s">
        <v>90</v>
      </c>
      <c r="AY155" s="16" t="s">
        <v>190</v>
      </c>
      <c r="BE155" s="250">
        <f>IF(O155="základní",K155,0)</f>
        <v>0</v>
      </c>
      <c r="BF155" s="250">
        <f>IF(O155="snížená",K155,0)</f>
        <v>0</v>
      </c>
      <c r="BG155" s="250">
        <f>IF(O155="zákl. přenesená",K155,0)</f>
        <v>0</v>
      </c>
      <c r="BH155" s="250">
        <f>IF(O155="sníž. přenesená",K155,0)</f>
        <v>0</v>
      </c>
      <c r="BI155" s="250">
        <f>IF(O155="nulová",K155,0)</f>
        <v>0</v>
      </c>
      <c r="BJ155" s="16" t="s">
        <v>86</v>
      </c>
      <c r="BK155" s="250">
        <f>ROUND(P155*H155,2)</f>
        <v>0</v>
      </c>
      <c r="BL155" s="16" t="s">
        <v>196</v>
      </c>
      <c r="BM155" s="249" t="s">
        <v>259</v>
      </c>
    </row>
    <row r="156" spans="1:51" s="13" customFormat="1" ht="12">
      <c r="A156" s="13"/>
      <c r="B156" s="251"/>
      <c r="C156" s="252"/>
      <c r="D156" s="253" t="s">
        <v>198</v>
      </c>
      <c r="E156" s="254" t="s">
        <v>1</v>
      </c>
      <c r="F156" s="255" t="s">
        <v>127</v>
      </c>
      <c r="G156" s="252"/>
      <c r="H156" s="256">
        <v>107.11</v>
      </c>
      <c r="I156" s="257"/>
      <c r="J156" s="257"/>
      <c r="K156" s="252"/>
      <c r="L156" s="252"/>
      <c r="M156" s="258"/>
      <c r="N156" s="259"/>
      <c r="O156" s="260"/>
      <c r="P156" s="260"/>
      <c r="Q156" s="260"/>
      <c r="R156" s="260"/>
      <c r="S156" s="260"/>
      <c r="T156" s="260"/>
      <c r="U156" s="260"/>
      <c r="V156" s="260"/>
      <c r="W156" s="260"/>
      <c r="X156" s="261"/>
      <c r="Y156" s="13"/>
      <c r="Z156" s="13"/>
      <c r="AA156" s="13"/>
      <c r="AB156" s="13"/>
      <c r="AC156" s="13"/>
      <c r="AD156" s="13"/>
      <c r="AE156" s="13"/>
      <c r="AT156" s="262" t="s">
        <v>198</v>
      </c>
      <c r="AU156" s="262" t="s">
        <v>90</v>
      </c>
      <c r="AV156" s="13" t="s">
        <v>90</v>
      </c>
      <c r="AW156" s="13" t="s">
        <v>5</v>
      </c>
      <c r="AX156" s="13" t="s">
        <v>86</v>
      </c>
      <c r="AY156" s="262" t="s">
        <v>190</v>
      </c>
    </row>
    <row r="157" spans="1:65" s="2" customFormat="1" ht="16.5" customHeight="1">
      <c r="A157" s="37"/>
      <c r="B157" s="38"/>
      <c r="C157" s="274" t="s">
        <v>260</v>
      </c>
      <c r="D157" s="274" t="s">
        <v>261</v>
      </c>
      <c r="E157" s="275" t="s">
        <v>262</v>
      </c>
      <c r="F157" s="276" t="s">
        <v>263</v>
      </c>
      <c r="G157" s="277" t="s">
        <v>264</v>
      </c>
      <c r="H157" s="278">
        <v>3.213</v>
      </c>
      <c r="I157" s="279"/>
      <c r="J157" s="280"/>
      <c r="K157" s="281">
        <f>ROUND(P157*H157,2)</f>
        <v>0</v>
      </c>
      <c r="L157" s="282"/>
      <c r="M157" s="283"/>
      <c r="N157" s="284" t="s">
        <v>1</v>
      </c>
      <c r="O157" s="245" t="s">
        <v>44</v>
      </c>
      <c r="P157" s="246">
        <f>I157+J157</f>
        <v>0</v>
      </c>
      <c r="Q157" s="246">
        <f>ROUND(I157*H157,2)</f>
        <v>0</v>
      </c>
      <c r="R157" s="246">
        <f>ROUND(J157*H157,2)</f>
        <v>0</v>
      </c>
      <c r="S157" s="90"/>
      <c r="T157" s="247">
        <f>S157*H157</f>
        <v>0</v>
      </c>
      <c r="U157" s="247">
        <v>0.001</v>
      </c>
      <c r="V157" s="247">
        <f>U157*H157</f>
        <v>0.003213</v>
      </c>
      <c r="W157" s="247">
        <v>0</v>
      </c>
      <c r="X157" s="248">
        <f>W157*H157</f>
        <v>0</v>
      </c>
      <c r="Y157" s="37"/>
      <c r="Z157" s="37"/>
      <c r="AA157" s="37"/>
      <c r="AB157" s="37"/>
      <c r="AC157" s="37"/>
      <c r="AD157" s="37"/>
      <c r="AE157" s="37"/>
      <c r="AR157" s="249" t="s">
        <v>111</v>
      </c>
      <c r="AT157" s="249" t="s">
        <v>261</v>
      </c>
      <c r="AU157" s="249" t="s">
        <v>90</v>
      </c>
      <c r="AY157" s="16" t="s">
        <v>190</v>
      </c>
      <c r="BE157" s="250">
        <f>IF(O157="základní",K157,0)</f>
        <v>0</v>
      </c>
      <c r="BF157" s="250">
        <f>IF(O157="snížená",K157,0)</f>
        <v>0</v>
      </c>
      <c r="BG157" s="250">
        <f>IF(O157="zákl. přenesená",K157,0)</f>
        <v>0</v>
      </c>
      <c r="BH157" s="250">
        <f>IF(O157="sníž. přenesená",K157,0)</f>
        <v>0</v>
      </c>
      <c r="BI157" s="250">
        <f>IF(O157="nulová",K157,0)</f>
        <v>0</v>
      </c>
      <c r="BJ157" s="16" t="s">
        <v>86</v>
      </c>
      <c r="BK157" s="250">
        <f>ROUND(P157*H157,2)</f>
        <v>0</v>
      </c>
      <c r="BL157" s="16" t="s">
        <v>196</v>
      </c>
      <c r="BM157" s="249" t="s">
        <v>265</v>
      </c>
    </row>
    <row r="158" spans="1:51" s="13" customFormat="1" ht="12">
      <c r="A158" s="13"/>
      <c r="B158" s="251"/>
      <c r="C158" s="252"/>
      <c r="D158" s="253" t="s">
        <v>198</v>
      </c>
      <c r="E158" s="254" t="s">
        <v>1</v>
      </c>
      <c r="F158" s="255" t="s">
        <v>266</v>
      </c>
      <c r="G158" s="252"/>
      <c r="H158" s="256">
        <v>3.213</v>
      </c>
      <c r="I158" s="257"/>
      <c r="J158" s="257"/>
      <c r="K158" s="252"/>
      <c r="L158" s="252"/>
      <c r="M158" s="258"/>
      <c r="N158" s="259"/>
      <c r="O158" s="260"/>
      <c r="P158" s="260"/>
      <c r="Q158" s="260"/>
      <c r="R158" s="260"/>
      <c r="S158" s="260"/>
      <c r="T158" s="260"/>
      <c r="U158" s="260"/>
      <c r="V158" s="260"/>
      <c r="W158" s="260"/>
      <c r="X158" s="261"/>
      <c r="Y158" s="13"/>
      <c r="Z158" s="13"/>
      <c r="AA158" s="13"/>
      <c r="AB158" s="13"/>
      <c r="AC158" s="13"/>
      <c r="AD158" s="13"/>
      <c r="AE158" s="13"/>
      <c r="AT158" s="262" t="s">
        <v>198</v>
      </c>
      <c r="AU158" s="262" t="s">
        <v>90</v>
      </c>
      <c r="AV158" s="13" t="s">
        <v>90</v>
      </c>
      <c r="AW158" s="13" t="s">
        <v>5</v>
      </c>
      <c r="AX158" s="13" t="s">
        <v>86</v>
      </c>
      <c r="AY158" s="262" t="s">
        <v>190</v>
      </c>
    </row>
    <row r="159" spans="1:65" s="2" customFormat="1" ht="21.75" customHeight="1">
      <c r="A159" s="37"/>
      <c r="B159" s="38"/>
      <c r="C159" s="236" t="s">
        <v>267</v>
      </c>
      <c r="D159" s="236" t="s">
        <v>192</v>
      </c>
      <c r="E159" s="237" t="s">
        <v>268</v>
      </c>
      <c r="F159" s="238" t="s">
        <v>269</v>
      </c>
      <c r="G159" s="239" t="s">
        <v>195</v>
      </c>
      <c r="H159" s="240">
        <v>107.11</v>
      </c>
      <c r="I159" s="241"/>
      <c r="J159" s="241"/>
      <c r="K159" s="242">
        <f>ROUND(P159*H159,2)</f>
        <v>0</v>
      </c>
      <c r="L159" s="243"/>
      <c r="M159" s="43"/>
      <c r="N159" s="244" t="s">
        <v>1</v>
      </c>
      <c r="O159" s="245" t="s">
        <v>44</v>
      </c>
      <c r="P159" s="246">
        <f>I159+J159</f>
        <v>0</v>
      </c>
      <c r="Q159" s="246">
        <f>ROUND(I159*H159,2)</f>
        <v>0</v>
      </c>
      <c r="R159" s="246">
        <f>ROUND(J159*H159,2)</f>
        <v>0</v>
      </c>
      <c r="S159" s="90"/>
      <c r="T159" s="247">
        <f>S159*H159</f>
        <v>0</v>
      </c>
      <c r="U159" s="247">
        <v>0</v>
      </c>
      <c r="V159" s="247">
        <f>U159*H159</f>
        <v>0</v>
      </c>
      <c r="W159" s="247">
        <v>0</v>
      </c>
      <c r="X159" s="248">
        <f>W159*H159</f>
        <v>0</v>
      </c>
      <c r="Y159" s="37"/>
      <c r="Z159" s="37"/>
      <c r="AA159" s="37"/>
      <c r="AB159" s="37"/>
      <c r="AC159" s="37"/>
      <c r="AD159" s="37"/>
      <c r="AE159" s="37"/>
      <c r="AR159" s="249" t="s">
        <v>196</v>
      </c>
      <c r="AT159" s="249" t="s">
        <v>192</v>
      </c>
      <c r="AU159" s="249" t="s">
        <v>90</v>
      </c>
      <c r="AY159" s="16" t="s">
        <v>190</v>
      </c>
      <c r="BE159" s="250">
        <f>IF(O159="základní",K159,0)</f>
        <v>0</v>
      </c>
      <c r="BF159" s="250">
        <f>IF(O159="snížená",K159,0)</f>
        <v>0</v>
      </c>
      <c r="BG159" s="250">
        <f>IF(O159="zákl. přenesená",K159,0)</f>
        <v>0</v>
      </c>
      <c r="BH159" s="250">
        <f>IF(O159="sníž. přenesená",K159,0)</f>
        <v>0</v>
      </c>
      <c r="BI159" s="250">
        <f>IF(O159="nulová",K159,0)</f>
        <v>0</v>
      </c>
      <c r="BJ159" s="16" t="s">
        <v>86</v>
      </c>
      <c r="BK159" s="250">
        <f>ROUND(P159*H159,2)</f>
        <v>0</v>
      </c>
      <c r="BL159" s="16" t="s">
        <v>196</v>
      </c>
      <c r="BM159" s="249" t="s">
        <v>270</v>
      </c>
    </row>
    <row r="160" spans="1:51" s="13" customFormat="1" ht="12">
      <c r="A160" s="13"/>
      <c r="B160" s="251"/>
      <c r="C160" s="252"/>
      <c r="D160" s="253" t="s">
        <v>198</v>
      </c>
      <c r="E160" s="254" t="s">
        <v>127</v>
      </c>
      <c r="F160" s="255" t="s">
        <v>128</v>
      </c>
      <c r="G160" s="252"/>
      <c r="H160" s="256">
        <v>107.11</v>
      </c>
      <c r="I160" s="257"/>
      <c r="J160" s="257"/>
      <c r="K160" s="252"/>
      <c r="L160" s="252"/>
      <c r="M160" s="258"/>
      <c r="N160" s="259"/>
      <c r="O160" s="260"/>
      <c r="P160" s="260"/>
      <c r="Q160" s="260"/>
      <c r="R160" s="260"/>
      <c r="S160" s="260"/>
      <c r="T160" s="260"/>
      <c r="U160" s="260"/>
      <c r="V160" s="260"/>
      <c r="W160" s="260"/>
      <c r="X160" s="261"/>
      <c r="Y160" s="13"/>
      <c r="Z160" s="13"/>
      <c r="AA160" s="13"/>
      <c r="AB160" s="13"/>
      <c r="AC160" s="13"/>
      <c r="AD160" s="13"/>
      <c r="AE160" s="13"/>
      <c r="AT160" s="262" t="s">
        <v>198</v>
      </c>
      <c r="AU160" s="262" t="s">
        <v>90</v>
      </c>
      <c r="AV160" s="13" t="s">
        <v>90</v>
      </c>
      <c r="AW160" s="13" t="s">
        <v>5</v>
      </c>
      <c r="AX160" s="13" t="s">
        <v>86</v>
      </c>
      <c r="AY160" s="262" t="s">
        <v>190</v>
      </c>
    </row>
    <row r="161" spans="1:65" s="2" customFormat="1" ht="16.5" customHeight="1">
      <c r="A161" s="37"/>
      <c r="B161" s="38"/>
      <c r="C161" s="274" t="s">
        <v>271</v>
      </c>
      <c r="D161" s="274" t="s">
        <v>261</v>
      </c>
      <c r="E161" s="275" t="s">
        <v>272</v>
      </c>
      <c r="F161" s="276" t="s">
        <v>273</v>
      </c>
      <c r="G161" s="277" t="s">
        <v>217</v>
      </c>
      <c r="H161" s="278">
        <v>0.621</v>
      </c>
      <c r="I161" s="279"/>
      <c r="J161" s="280"/>
      <c r="K161" s="281">
        <f>ROUND(P161*H161,2)</f>
        <v>0</v>
      </c>
      <c r="L161" s="282"/>
      <c r="M161" s="283"/>
      <c r="N161" s="284" t="s">
        <v>1</v>
      </c>
      <c r="O161" s="245" t="s">
        <v>44</v>
      </c>
      <c r="P161" s="246">
        <f>I161+J161</f>
        <v>0</v>
      </c>
      <c r="Q161" s="246">
        <f>ROUND(I161*H161,2)</f>
        <v>0</v>
      </c>
      <c r="R161" s="246">
        <f>ROUND(J161*H161,2)</f>
        <v>0</v>
      </c>
      <c r="S161" s="90"/>
      <c r="T161" s="247">
        <f>S161*H161</f>
        <v>0</v>
      </c>
      <c r="U161" s="247">
        <v>0.21</v>
      </c>
      <c r="V161" s="247">
        <f>U161*H161</f>
        <v>0.13041</v>
      </c>
      <c r="W161" s="247">
        <v>0</v>
      </c>
      <c r="X161" s="248">
        <f>W161*H161</f>
        <v>0</v>
      </c>
      <c r="Y161" s="37"/>
      <c r="Z161" s="37"/>
      <c r="AA161" s="37"/>
      <c r="AB161" s="37"/>
      <c r="AC161" s="37"/>
      <c r="AD161" s="37"/>
      <c r="AE161" s="37"/>
      <c r="AR161" s="249" t="s">
        <v>111</v>
      </c>
      <c r="AT161" s="249" t="s">
        <v>261</v>
      </c>
      <c r="AU161" s="249" t="s">
        <v>90</v>
      </c>
      <c r="AY161" s="16" t="s">
        <v>190</v>
      </c>
      <c r="BE161" s="250">
        <f>IF(O161="základní",K161,0)</f>
        <v>0</v>
      </c>
      <c r="BF161" s="250">
        <f>IF(O161="snížená",K161,0)</f>
        <v>0</v>
      </c>
      <c r="BG161" s="250">
        <f>IF(O161="zákl. přenesená",K161,0)</f>
        <v>0</v>
      </c>
      <c r="BH161" s="250">
        <f>IF(O161="sníž. přenesená",K161,0)</f>
        <v>0</v>
      </c>
      <c r="BI161" s="250">
        <f>IF(O161="nulová",K161,0)</f>
        <v>0</v>
      </c>
      <c r="BJ161" s="16" t="s">
        <v>86</v>
      </c>
      <c r="BK161" s="250">
        <f>ROUND(P161*H161,2)</f>
        <v>0</v>
      </c>
      <c r="BL161" s="16" t="s">
        <v>196</v>
      </c>
      <c r="BM161" s="249" t="s">
        <v>274</v>
      </c>
    </row>
    <row r="162" spans="1:51" s="13" customFormat="1" ht="12">
      <c r="A162" s="13"/>
      <c r="B162" s="251"/>
      <c r="C162" s="252"/>
      <c r="D162" s="253" t="s">
        <v>198</v>
      </c>
      <c r="E162" s="254" t="s">
        <v>1</v>
      </c>
      <c r="F162" s="255" t="s">
        <v>275</v>
      </c>
      <c r="G162" s="252"/>
      <c r="H162" s="256">
        <v>10.711</v>
      </c>
      <c r="I162" s="257"/>
      <c r="J162" s="257"/>
      <c r="K162" s="252"/>
      <c r="L162" s="252"/>
      <c r="M162" s="258"/>
      <c r="N162" s="259"/>
      <c r="O162" s="260"/>
      <c r="P162" s="260"/>
      <c r="Q162" s="260"/>
      <c r="R162" s="260"/>
      <c r="S162" s="260"/>
      <c r="T162" s="260"/>
      <c r="U162" s="260"/>
      <c r="V162" s="260"/>
      <c r="W162" s="260"/>
      <c r="X162" s="261"/>
      <c r="Y162" s="13"/>
      <c r="Z162" s="13"/>
      <c r="AA162" s="13"/>
      <c r="AB162" s="13"/>
      <c r="AC162" s="13"/>
      <c r="AD162" s="13"/>
      <c r="AE162" s="13"/>
      <c r="AT162" s="262" t="s">
        <v>198</v>
      </c>
      <c r="AU162" s="262" t="s">
        <v>90</v>
      </c>
      <c r="AV162" s="13" t="s">
        <v>90</v>
      </c>
      <c r="AW162" s="13" t="s">
        <v>5</v>
      </c>
      <c r="AX162" s="13" t="s">
        <v>86</v>
      </c>
      <c r="AY162" s="262" t="s">
        <v>190</v>
      </c>
    </row>
    <row r="163" spans="1:51" s="13" customFormat="1" ht="12">
      <c r="A163" s="13"/>
      <c r="B163" s="251"/>
      <c r="C163" s="252"/>
      <c r="D163" s="253" t="s">
        <v>198</v>
      </c>
      <c r="E163" s="252"/>
      <c r="F163" s="255" t="s">
        <v>276</v>
      </c>
      <c r="G163" s="252"/>
      <c r="H163" s="256">
        <v>0.621</v>
      </c>
      <c r="I163" s="257"/>
      <c r="J163" s="257"/>
      <c r="K163" s="252"/>
      <c r="L163" s="252"/>
      <c r="M163" s="258"/>
      <c r="N163" s="259"/>
      <c r="O163" s="260"/>
      <c r="P163" s="260"/>
      <c r="Q163" s="260"/>
      <c r="R163" s="260"/>
      <c r="S163" s="260"/>
      <c r="T163" s="260"/>
      <c r="U163" s="260"/>
      <c r="V163" s="260"/>
      <c r="W163" s="260"/>
      <c r="X163" s="261"/>
      <c r="Y163" s="13"/>
      <c r="Z163" s="13"/>
      <c r="AA163" s="13"/>
      <c r="AB163" s="13"/>
      <c r="AC163" s="13"/>
      <c r="AD163" s="13"/>
      <c r="AE163" s="13"/>
      <c r="AT163" s="262" t="s">
        <v>198</v>
      </c>
      <c r="AU163" s="262" t="s">
        <v>90</v>
      </c>
      <c r="AV163" s="13" t="s">
        <v>90</v>
      </c>
      <c r="AW163" s="13" t="s">
        <v>4</v>
      </c>
      <c r="AX163" s="13" t="s">
        <v>86</v>
      </c>
      <c r="AY163" s="262" t="s">
        <v>190</v>
      </c>
    </row>
    <row r="164" spans="1:65" s="2" customFormat="1" ht="16.5" customHeight="1">
      <c r="A164" s="37"/>
      <c r="B164" s="38"/>
      <c r="C164" s="236" t="s">
        <v>277</v>
      </c>
      <c r="D164" s="236" t="s">
        <v>192</v>
      </c>
      <c r="E164" s="237" t="s">
        <v>278</v>
      </c>
      <c r="F164" s="238" t="s">
        <v>279</v>
      </c>
      <c r="G164" s="239" t="s">
        <v>217</v>
      </c>
      <c r="H164" s="240">
        <v>1.071</v>
      </c>
      <c r="I164" s="241"/>
      <c r="J164" s="241"/>
      <c r="K164" s="242">
        <f>ROUND(P164*H164,2)</f>
        <v>0</v>
      </c>
      <c r="L164" s="243"/>
      <c r="M164" s="43"/>
      <c r="N164" s="244" t="s">
        <v>1</v>
      </c>
      <c r="O164" s="245" t="s">
        <v>44</v>
      </c>
      <c r="P164" s="246">
        <f>I164+J164</f>
        <v>0</v>
      </c>
      <c r="Q164" s="246">
        <f>ROUND(I164*H164,2)</f>
        <v>0</v>
      </c>
      <c r="R164" s="246">
        <f>ROUND(J164*H164,2)</f>
        <v>0</v>
      </c>
      <c r="S164" s="90"/>
      <c r="T164" s="247">
        <f>S164*H164</f>
        <v>0</v>
      </c>
      <c r="U164" s="247">
        <v>0</v>
      </c>
      <c r="V164" s="247">
        <f>U164*H164</f>
        <v>0</v>
      </c>
      <c r="W164" s="247">
        <v>0</v>
      </c>
      <c r="X164" s="248">
        <f>W164*H164</f>
        <v>0</v>
      </c>
      <c r="Y164" s="37"/>
      <c r="Z164" s="37"/>
      <c r="AA164" s="37"/>
      <c r="AB164" s="37"/>
      <c r="AC164" s="37"/>
      <c r="AD164" s="37"/>
      <c r="AE164" s="37"/>
      <c r="AR164" s="249" t="s">
        <v>196</v>
      </c>
      <c r="AT164" s="249" t="s">
        <v>192</v>
      </c>
      <c r="AU164" s="249" t="s">
        <v>90</v>
      </c>
      <c r="AY164" s="16" t="s">
        <v>190</v>
      </c>
      <c r="BE164" s="250">
        <f>IF(O164="základní",K164,0)</f>
        <v>0</v>
      </c>
      <c r="BF164" s="250">
        <f>IF(O164="snížená",K164,0)</f>
        <v>0</v>
      </c>
      <c r="BG164" s="250">
        <f>IF(O164="zákl. přenesená",K164,0)</f>
        <v>0</v>
      </c>
      <c r="BH164" s="250">
        <f>IF(O164="sníž. přenesená",K164,0)</f>
        <v>0</v>
      </c>
      <c r="BI164" s="250">
        <f>IF(O164="nulová",K164,0)</f>
        <v>0</v>
      </c>
      <c r="BJ164" s="16" t="s">
        <v>86</v>
      </c>
      <c r="BK164" s="250">
        <f>ROUND(P164*H164,2)</f>
        <v>0</v>
      </c>
      <c r="BL164" s="16" t="s">
        <v>196</v>
      </c>
      <c r="BM164" s="249" t="s">
        <v>280</v>
      </c>
    </row>
    <row r="165" spans="1:51" s="13" customFormat="1" ht="12">
      <c r="A165" s="13"/>
      <c r="B165" s="251"/>
      <c r="C165" s="252"/>
      <c r="D165" s="253" t="s">
        <v>198</v>
      </c>
      <c r="E165" s="254" t="s">
        <v>129</v>
      </c>
      <c r="F165" s="255" t="s">
        <v>281</v>
      </c>
      <c r="G165" s="252"/>
      <c r="H165" s="256">
        <v>1.071</v>
      </c>
      <c r="I165" s="257"/>
      <c r="J165" s="257"/>
      <c r="K165" s="252"/>
      <c r="L165" s="252"/>
      <c r="M165" s="258"/>
      <c r="N165" s="259"/>
      <c r="O165" s="260"/>
      <c r="P165" s="260"/>
      <c r="Q165" s="260"/>
      <c r="R165" s="260"/>
      <c r="S165" s="260"/>
      <c r="T165" s="260"/>
      <c r="U165" s="260"/>
      <c r="V165" s="260"/>
      <c r="W165" s="260"/>
      <c r="X165" s="261"/>
      <c r="Y165" s="13"/>
      <c r="Z165" s="13"/>
      <c r="AA165" s="13"/>
      <c r="AB165" s="13"/>
      <c r="AC165" s="13"/>
      <c r="AD165" s="13"/>
      <c r="AE165" s="13"/>
      <c r="AT165" s="262" t="s">
        <v>198</v>
      </c>
      <c r="AU165" s="262" t="s">
        <v>90</v>
      </c>
      <c r="AV165" s="13" t="s">
        <v>90</v>
      </c>
      <c r="AW165" s="13" t="s">
        <v>5</v>
      </c>
      <c r="AX165" s="13" t="s">
        <v>86</v>
      </c>
      <c r="AY165" s="262" t="s">
        <v>190</v>
      </c>
    </row>
    <row r="166" spans="1:65" s="2" customFormat="1" ht="16.5" customHeight="1">
      <c r="A166" s="37"/>
      <c r="B166" s="38"/>
      <c r="C166" s="236" t="s">
        <v>282</v>
      </c>
      <c r="D166" s="236" t="s">
        <v>192</v>
      </c>
      <c r="E166" s="237" t="s">
        <v>283</v>
      </c>
      <c r="F166" s="238" t="s">
        <v>284</v>
      </c>
      <c r="G166" s="239" t="s">
        <v>217</v>
      </c>
      <c r="H166" s="240">
        <v>1.071</v>
      </c>
      <c r="I166" s="241"/>
      <c r="J166" s="241"/>
      <c r="K166" s="242">
        <f>ROUND(P166*H166,2)</f>
        <v>0</v>
      </c>
      <c r="L166" s="243"/>
      <c r="M166" s="43"/>
      <c r="N166" s="244" t="s">
        <v>1</v>
      </c>
      <c r="O166" s="245" t="s">
        <v>44</v>
      </c>
      <c r="P166" s="246">
        <f>I166+J166</f>
        <v>0</v>
      </c>
      <c r="Q166" s="246">
        <f>ROUND(I166*H166,2)</f>
        <v>0</v>
      </c>
      <c r="R166" s="246">
        <f>ROUND(J166*H166,2)</f>
        <v>0</v>
      </c>
      <c r="S166" s="90"/>
      <c r="T166" s="247">
        <f>S166*H166</f>
        <v>0</v>
      </c>
      <c r="U166" s="247">
        <v>0</v>
      </c>
      <c r="V166" s="247">
        <f>U166*H166</f>
        <v>0</v>
      </c>
      <c r="W166" s="247">
        <v>0</v>
      </c>
      <c r="X166" s="248">
        <f>W166*H166</f>
        <v>0</v>
      </c>
      <c r="Y166" s="37"/>
      <c r="Z166" s="37"/>
      <c r="AA166" s="37"/>
      <c r="AB166" s="37"/>
      <c r="AC166" s="37"/>
      <c r="AD166" s="37"/>
      <c r="AE166" s="37"/>
      <c r="AR166" s="249" t="s">
        <v>196</v>
      </c>
      <c r="AT166" s="249" t="s">
        <v>192</v>
      </c>
      <c r="AU166" s="249" t="s">
        <v>90</v>
      </c>
      <c r="AY166" s="16" t="s">
        <v>190</v>
      </c>
      <c r="BE166" s="250">
        <f>IF(O166="základní",K166,0)</f>
        <v>0</v>
      </c>
      <c r="BF166" s="250">
        <f>IF(O166="snížená",K166,0)</f>
        <v>0</v>
      </c>
      <c r="BG166" s="250">
        <f>IF(O166="zákl. přenesená",K166,0)</f>
        <v>0</v>
      </c>
      <c r="BH166" s="250">
        <f>IF(O166="sníž. přenesená",K166,0)</f>
        <v>0</v>
      </c>
      <c r="BI166" s="250">
        <f>IF(O166="nulová",K166,0)</f>
        <v>0</v>
      </c>
      <c r="BJ166" s="16" t="s">
        <v>86</v>
      </c>
      <c r="BK166" s="250">
        <f>ROUND(P166*H166,2)</f>
        <v>0</v>
      </c>
      <c r="BL166" s="16" t="s">
        <v>196</v>
      </c>
      <c r="BM166" s="249" t="s">
        <v>285</v>
      </c>
    </row>
    <row r="167" spans="1:51" s="13" customFormat="1" ht="12">
      <c r="A167" s="13"/>
      <c r="B167" s="251"/>
      <c r="C167" s="252"/>
      <c r="D167" s="253" t="s">
        <v>198</v>
      </c>
      <c r="E167" s="254" t="s">
        <v>1</v>
      </c>
      <c r="F167" s="255" t="s">
        <v>129</v>
      </c>
      <c r="G167" s="252"/>
      <c r="H167" s="256">
        <v>1.071</v>
      </c>
      <c r="I167" s="257"/>
      <c r="J167" s="257"/>
      <c r="K167" s="252"/>
      <c r="L167" s="252"/>
      <c r="M167" s="258"/>
      <c r="N167" s="259"/>
      <c r="O167" s="260"/>
      <c r="P167" s="260"/>
      <c r="Q167" s="260"/>
      <c r="R167" s="260"/>
      <c r="S167" s="260"/>
      <c r="T167" s="260"/>
      <c r="U167" s="260"/>
      <c r="V167" s="260"/>
      <c r="W167" s="260"/>
      <c r="X167" s="261"/>
      <c r="Y167" s="13"/>
      <c r="Z167" s="13"/>
      <c r="AA167" s="13"/>
      <c r="AB167" s="13"/>
      <c r="AC167" s="13"/>
      <c r="AD167" s="13"/>
      <c r="AE167" s="13"/>
      <c r="AT167" s="262" t="s">
        <v>198</v>
      </c>
      <c r="AU167" s="262" t="s">
        <v>90</v>
      </c>
      <c r="AV167" s="13" t="s">
        <v>90</v>
      </c>
      <c r="AW167" s="13" t="s">
        <v>5</v>
      </c>
      <c r="AX167" s="13" t="s">
        <v>86</v>
      </c>
      <c r="AY167" s="262" t="s">
        <v>190</v>
      </c>
    </row>
    <row r="168" spans="1:63" s="12" customFormat="1" ht="22.8" customHeight="1">
      <c r="A168" s="12"/>
      <c r="B168" s="219"/>
      <c r="C168" s="220"/>
      <c r="D168" s="221" t="s">
        <v>80</v>
      </c>
      <c r="E168" s="234" t="s">
        <v>196</v>
      </c>
      <c r="F168" s="234" t="s">
        <v>286</v>
      </c>
      <c r="G168" s="220"/>
      <c r="H168" s="220"/>
      <c r="I168" s="223"/>
      <c r="J168" s="223"/>
      <c r="K168" s="235">
        <f>BK168</f>
        <v>0</v>
      </c>
      <c r="L168" s="220"/>
      <c r="M168" s="225"/>
      <c r="N168" s="226"/>
      <c r="O168" s="227"/>
      <c r="P168" s="227"/>
      <c r="Q168" s="228">
        <f>SUM(Q169:Q170)</f>
        <v>0</v>
      </c>
      <c r="R168" s="228">
        <f>SUM(R169:R170)</f>
        <v>0</v>
      </c>
      <c r="S168" s="227"/>
      <c r="T168" s="229">
        <f>SUM(T169:T170)</f>
        <v>0</v>
      </c>
      <c r="U168" s="227"/>
      <c r="V168" s="229">
        <f>SUM(V169:V170)</f>
        <v>0</v>
      </c>
      <c r="W168" s="227"/>
      <c r="X168" s="230">
        <f>SUM(X169:X170)</f>
        <v>0</v>
      </c>
      <c r="Y168" s="12"/>
      <c r="Z168" s="12"/>
      <c r="AA168" s="12"/>
      <c r="AB168" s="12"/>
      <c r="AC168" s="12"/>
      <c r="AD168" s="12"/>
      <c r="AE168" s="12"/>
      <c r="AR168" s="231" t="s">
        <v>86</v>
      </c>
      <c r="AT168" s="232" t="s">
        <v>80</v>
      </c>
      <c r="AU168" s="232" t="s">
        <v>86</v>
      </c>
      <c r="AY168" s="231" t="s">
        <v>190</v>
      </c>
      <c r="BK168" s="233">
        <f>SUM(BK169:BK170)</f>
        <v>0</v>
      </c>
    </row>
    <row r="169" spans="1:65" s="2" customFormat="1" ht="21.75" customHeight="1">
      <c r="A169" s="37"/>
      <c r="B169" s="38"/>
      <c r="C169" s="236" t="s">
        <v>8</v>
      </c>
      <c r="D169" s="236" t="s">
        <v>192</v>
      </c>
      <c r="E169" s="237" t="s">
        <v>287</v>
      </c>
      <c r="F169" s="238" t="s">
        <v>288</v>
      </c>
      <c r="G169" s="239" t="s">
        <v>217</v>
      </c>
      <c r="H169" s="240">
        <v>0.72</v>
      </c>
      <c r="I169" s="241"/>
      <c r="J169" s="241"/>
      <c r="K169" s="242">
        <f>ROUND(P169*H169,2)</f>
        <v>0</v>
      </c>
      <c r="L169" s="243"/>
      <c r="M169" s="43"/>
      <c r="N169" s="244" t="s">
        <v>1</v>
      </c>
      <c r="O169" s="245" t="s">
        <v>44</v>
      </c>
      <c r="P169" s="246">
        <f>I169+J169</f>
        <v>0</v>
      </c>
      <c r="Q169" s="246">
        <f>ROUND(I169*H169,2)</f>
        <v>0</v>
      </c>
      <c r="R169" s="246">
        <f>ROUND(J169*H169,2)</f>
        <v>0</v>
      </c>
      <c r="S169" s="90"/>
      <c r="T169" s="247">
        <f>S169*H169</f>
        <v>0</v>
      </c>
      <c r="U169" s="247">
        <v>0</v>
      </c>
      <c r="V169" s="247">
        <f>U169*H169</f>
        <v>0</v>
      </c>
      <c r="W169" s="247">
        <v>0</v>
      </c>
      <c r="X169" s="248">
        <f>W169*H169</f>
        <v>0</v>
      </c>
      <c r="Y169" s="37"/>
      <c r="Z169" s="37"/>
      <c r="AA169" s="37"/>
      <c r="AB169" s="37"/>
      <c r="AC169" s="37"/>
      <c r="AD169" s="37"/>
      <c r="AE169" s="37"/>
      <c r="AR169" s="249" t="s">
        <v>196</v>
      </c>
      <c r="AT169" s="249" t="s">
        <v>192</v>
      </c>
      <c r="AU169" s="249" t="s">
        <v>90</v>
      </c>
      <c r="AY169" s="16" t="s">
        <v>190</v>
      </c>
      <c r="BE169" s="250">
        <f>IF(O169="základní",K169,0)</f>
        <v>0</v>
      </c>
      <c r="BF169" s="250">
        <f>IF(O169="snížená",K169,0)</f>
        <v>0</v>
      </c>
      <c r="BG169" s="250">
        <f>IF(O169="zákl. přenesená",K169,0)</f>
        <v>0</v>
      </c>
      <c r="BH169" s="250">
        <f>IF(O169="sníž. přenesená",K169,0)</f>
        <v>0</v>
      </c>
      <c r="BI169" s="250">
        <f>IF(O169="nulová",K169,0)</f>
        <v>0</v>
      </c>
      <c r="BJ169" s="16" t="s">
        <v>86</v>
      </c>
      <c r="BK169" s="250">
        <f>ROUND(P169*H169,2)</f>
        <v>0</v>
      </c>
      <c r="BL169" s="16" t="s">
        <v>196</v>
      </c>
      <c r="BM169" s="249" t="s">
        <v>289</v>
      </c>
    </row>
    <row r="170" spans="1:51" s="13" customFormat="1" ht="12">
      <c r="A170" s="13"/>
      <c r="B170" s="251"/>
      <c r="C170" s="252"/>
      <c r="D170" s="253" t="s">
        <v>198</v>
      </c>
      <c r="E170" s="254" t="s">
        <v>112</v>
      </c>
      <c r="F170" s="255" t="s">
        <v>290</v>
      </c>
      <c r="G170" s="252"/>
      <c r="H170" s="256">
        <v>0.72</v>
      </c>
      <c r="I170" s="257"/>
      <c r="J170" s="257"/>
      <c r="K170" s="252"/>
      <c r="L170" s="252"/>
      <c r="M170" s="258"/>
      <c r="N170" s="259"/>
      <c r="O170" s="260"/>
      <c r="P170" s="260"/>
      <c r="Q170" s="260"/>
      <c r="R170" s="260"/>
      <c r="S170" s="260"/>
      <c r="T170" s="260"/>
      <c r="U170" s="260"/>
      <c r="V170" s="260"/>
      <c r="W170" s="260"/>
      <c r="X170" s="261"/>
      <c r="Y170" s="13"/>
      <c r="Z170" s="13"/>
      <c r="AA170" s="13"/>
      <c r="AB170" s="13"/>
      <c r="AC170" s="13"/>
      <c r="AD170" s="13"/>
      <c r="AE170" s="13"/>
      <c r="AT170" s="262" t="s">
        <v>198</v>
      </c>
      <c r="AU170" s="262" t="s">
        <v>90</v>
      </c>
      <c r="AV170" s="13" t="s">
        <v>90</v>
      </c>
      <c r="AW170" s="13" t="s">
        <v>5</v>
      </c>
      <c r="AX170" s="13" t="s">
        <v>86</v>
      </c>
      <c r="AY170" s="262" t="s">
        <v>190</v>
      </c>
    </row>
    <row r="171" spans="1:63" s="12" customFormat="1" ht="22.8" customHeight="1">
      <c r="A171" s="12"/>
      <c r="B171" s="219"/>
      <c r="C171" s="220"/>
      <c r="D171" s="221" t="s">
        <v>80</v>
      </c>
      <c r="E171" s="234" t="s">
        <v>210</v>
      </c>
      <c r="F171" s="234" t="s">
        <v>291</v>
      </c>
      <c r="G171" s="220"/>
      <c r="H171" s="220"/>
      <c r="I171" s="223"/>
      <c r="J171" s="223"/>
      <c r="K171" s="235">
        <f>BK171</f>
        <v>0</v>
      </c>
      <c r="L171" s="220"/>
      <c r="M171" s="225"/>
      <c r="N171" s="226"/>
      <c r="O171" s="227"/>
      <c r="P171" s="227"/>
      <c r="Q171" s="228">
        <f>SUM(Q172:Q187)</f>
        <v>0</v>
      </c>
      <c r="R171" s="228">
        <f>SUM(R172:R187)</f>
        <v>0</v>
      </c>
      <c r="S171" s="227"/>
      <c r="T171" s="229">
        <f>SUM(T172:T187)</f>
        <v>0</v>
      </c>
      <c r="U171" s="227"/>
      <c r="V171" s="229">
        <f>SUM(V172:V187)</f>
        <v>18.04464</v>
      </c>
      <c r="W171" s="227"/>
      <c r="X171" s="230">
        <f>SUM(X172:X187)</f>
        <v>0</v>
      </c>
      <c r="Y171" s="12"/>
      <c r="Z171" s="12"/>
      <c r="AA171" s="12"/>
      <c r="AB171" s="12"/>
      <c r="AC171" s="12"/>
      <c r="AD171" s="12"/>
      <c r="AE171" s="12"/>
      <c r="AR171" s="231" t="s">
        <v>86</v>
      </c>
      <c r="AT171" s="232" t="s">
        <v>80</v>
      </c>
      <c r="AU171" s="232" t="s">
        <v>86</v>
      </c>
      <c r="AY171" s="231" t="s">
        <v>190</v>
      </c>
      <c r="BK171" s="233">
        <f>SUM(BK172:BK187)</f>
        <v>0</v>
      </c>
    </row>
    <row r="172" spans="1:65" s="2" customFormat="1" ht="16.5" customHeight="1">
      <c r="A172" s="37"/>
      <c r="B172" s="38"/>
      <c r="C172" s="236" t="s">
        <v>292</v>
      </c>
      <c r="D172" s="236" t="s">
        <v>192</v>
      </c>
      <c r="E172" s="237" t="s">
        <v>293</v>
      </c>
      <c r="F172" s="238" t="s">
        <v>294</v>
      </c>
      <c r="G172" s="239" t="s">
        <v>195</v>
      </c>
      <c r="H172" s="240">
        <v>37.28</v>
      </c>
      <c r="I172" s="241"/>
      <c r="J172" s="241"/>
      <c r="K172" s="242">
        <f>ROUND(P172*H172,2)</f>
        <v>0</v>
      </c>
      <c r="L172" s="243"/>
      <c r="M172" s="43"/>
      <c r="N172" s="244" t="s">
        <v>1</v>
      </c>
      <c r="O172" s="245" t="s">
        <v>44</v>
      </c>
      <c r="P172" s="246">
        <f>I172+J172</f>
        <v>0</v>
      </c>
      <c r="Q172" s="246">
        <f>ROUND(I172*H172,2)</f>
        <v>0</v>
      </c>
      <c r="R172" s="246">
        <f>ROUND(J172*H172,2)</f>
        <v>0</v>
      </c>
      <c r="S172" s="90"/>
      <c r="T172" s="247">
        <f>S172*H172</f>
        <v>0</v>
      </c>
      <c r="U172" s="247">
        <v>0</v>
      </c>
      <c r="V172" s="247">
        <f>U172*H172</f>
        <v>0</v>
      </c>
      <c r="W172" s="247">
        <v>0</v>
      </c>
      <c r="X172" s="248">
        <f>W172*H172</f>
        <v>0</v>
      </c>
      <c r="Y172" s="37"/>
      <c r="Z172" s="37"/>
      <c r="AA172" s="37"/>
      <c r="AB172" s="37"/>
      <c r="AC172" s="37"/>
      <c r="AD172" s="37"/>
      <c r="AE172" s="37"/>
      <c r="AR172" s="249" t="s">
        <v>196</v>
      </c>
      <c r="AT172" s="249" t="s">
        <v>192</v>
      </c>
      <c r="AU172" s="249" t="s">
        <v>90</v>
      </c>
      <c r="AY172" s="16" t="s">
        <v>190</v>
      </c>
      <c r="BE172" s="250">
        <f>IF(O172="základní",K172,0)</f>
        <v>0</v>
      </c>
      <c r="BF172" s="250">
        <f>IF(O172="snížená",K172,0)</f>
        <v>0</v>
      </c>
      <c r="BG172" s="250">
        <f>IF(O172="zákl. přenesená",K172,0)</f>
        <v>0</v>
      </c>
      <c r="BH172" s="250">
        <f>IF(O172="sníž. přenesená",K172,0)</f>
        <v>0</v>
      </c>
      <c r="BI172" s="250">
        <f>IF(O172="nulová",K172,0)</f>
        <v>0</v>
      </c>
      <c r="BJ172" s="16" t="s">
        <v>86</v>
      </c>
      <c r="BK172" s="250">
        <f>ROUND(P172*H172,2)</f>
        <v>0</v>
      </c>
      <c r="BL172" s="16" t="s">
        <v>196</v>
      </c>
      <c r="BM172" s="249" t="s">
        <v>295</v>
      </c>
    </row>
    <row r="173" spans="1:51" s="13" customFormat="1" ht="12">
      <c r="A173" s="13"/>
      <c r="B173" s="251"/>
      <c r="C173" s="252"/>
      <c r="D173" s="253" t="s">
        <v>198</v>
      </c>
      <c r="E173" s="254" t="s">
        <v>120</v>
      </c>
      <c r="F173" s="255" t="s">
        <v>296</v>
      </c>
      <c r="G173" s="252"/>
      <c r="H173" s="256">
        <v>37.28</v>
      </c>
      <c r="I173" s="257"/>
      <c r="J173" s="257"/>
      <c r="K173" s="252"/>
      <c r="L173" s="252"/>
      <c r="M173" s="258"/>
      <c r="N173" s="259"/>
      <c r="O173" s="260"/>
      <c r="P173" s="260"/>
      <c r="Q173" s="260"/>
      <c r="R173" s="260"/>
      <c r="S173" s="260"/>
      <c r="T173" s="260"/>
      <c r="U173" s="260"/>
      <c r="V173" s="260"/>
      <c r="W173" s="260"/>
      <c r="X173" s="261"/>
      <c r="Y173" s="13"/>
      <c r="Z173" s="13"/>
      <c r="AA173" s="13"/>
      <c r="AB173" s="13"/>
      <c r="AC173" s="13"/>
      <c r="AD173" s="13"/>
      <c r="AE173" s="13"/>
      <c r="AT173" s="262" t="s">
        <v>198</v>
      </c>
      <c r="AU173" s="262" t="s">
        <v>90</v>
      </c>
      <c r="AV173" s="13" t="s">
        <v>90</v>
      </c>
      <c r="AW173" s="13" t="s">
        <v>5</v>
      </c>
      <c r="AX173" s="13" t="s">
        <v>86</v>
      </c>
      <c r="AY173" s="262" t="s">
        <v>190</v>
      </c>
    </row>
    <row r="174" spans="1:65" s="2" customFormat="1" ht="16.5" customHeight="1">
      <c r="A174" s="37"/>
      <c r="B174" s="38"/>
      <c r="C174" s="236" t="s">
        <v>297</v>
      </c>
      <c r="D174" s="236" t="s">
        <v>192</v>
      </c>
      <c r="E174" s="237" t="s">
        <v>298</v>
      </c>
      <c r="F174" s="238" t="s">
        <v>299</v>
      </c>
      <c r="G174" s="239" t="s">
        <v>195</v>
      </c>
      <c r="H174" s="240">
        <v>279.05</v>
      </c>
      <c r="I174" s="241"/>
      <c r="J174" s="241"/>
      <c r="K174" s="242">
        <f>ROUND(P174*H174,2)</f>
        <v>0</v>
      </c>
      <c r="L174" s="243"/>
      <c r="M174" s="43"/>
      <c r="N174" s="244" t="s">
        <v>1</v>
      </c>
      <c r="O174" s="245" t="s">
        <v>44</v>
      </c>
      <c r="P174" s="246">
        <f>I174+J174</f>
        <v>0</v>
      </c>
      <c r="Q174" s="246">
        <f>ROUND(I174*H174,2)</f>
        <v>0</v>
      </c>
      <c r="R174" s="246">
        <f>ROUND(J174*H174,2)</f>
        <v>0</v>
      </c>
      <c r="S174" s="90"/>
      <c r="T174" s="247">
        <f>S174*H174</f>
        <v>0</v>
      </c>
      <c r="U174" s="247">
        <v>0</v>
      </c>
      <c r="V174" s="247">
        <f>U174*H174</f>
        <v>0</v>
      </c>
      <c r="W174" s="247">
        <v>0</v>
      </c>
      <c r="X174" s="248">
        <f>W174*H174</f>
        <v>0</v>
      </c>
      <c r="Y174" s="37"/>
      <c r="Z174" s="37"/>
      <c r="AA174" s="37"/>
      <c r="AB174" s="37"/>
      <c r="AC174" s="37"/>
      <c r="AD174" s="37"/>
      <c r="AE174" s="37"/>
      <c r="AR174" s="249" t="s">
        <v>196</v>
      </c>
      <c r="AT174" s="249" t="s">
        <v>192</v>
      </c>
      <c r="AU174" s="249" t="s">
        <v>90</v>
      </c>
      <c r="AY174" s="16" t="s">
        <v>190</v>
      </c>
      <c r="BE174" s="250">
        <f>IF(O174="základní",K174,0)</f>
        <v>0</v>
      </c>
      <c r="BF174" s="250">
        <f>IF(O174="snížená",K174,0)</f>
        <v>0</v>
      </c>
      <c r="BG174" s="250">
        <f>IF(O174="zákl. přenesená",K174,0)</f>
        <v>0</v>
      </c>
      <c r="BH174" s="250">
        <f>IF(O174="sníž. přenesená",K174,0)</f>
        <v>0</v>
      </c>
      <c r="BI174" s="250">
        <f>IF(O174="nulová",K174,0)</f>
        <v>0</v>
      </c>
      <c r="BJ174" s="16" t="s">
        <v>86</v>
      </c>
      <c r="BK174" s="250">
        <f>ROUND(P174*H174,2)</f>
        <v>0</v>
      </c>
      <c r="BL174" s="16" t="s">
        <v>196</v>
      </c>
      <c r="BM174" s="249" t="s">
        <v>300</v>
      </c>
    </row>
    <row r="175" spans="1:51" s="13" customFormat="1" ht="12">
      <c r="A175" s="13"/>
      <c r="B175" s="251"/>
      <c r="C175" s="252"/>
      <c r="D175" s="253" t="s">
        <v>198</v>
      </c>
      <c r="E175" s="254" t="s">
        <v>106</v>
      </c>
      <c r="F175" s="255" t="s">
        <v>94</v>
      </c>
      <c r="G175" s="252"/>
      <c r="H175" s="256">
        <v>279.05</v>
      </c>
      <c r="I175" s="257"/>
      <c r="J175" s="257"/>
      <c r="K175" s="252"/>
      <c r="L175" s="252"/>
      <c r="M175" s="258"/>
      <c r="N175" s="259"/>
      <c r="O175" s="260"/>
      <c r="P175" s="260"/>
      <c r="Q175" s="260"/>
      <c r="R175" s="260"/>
      <c r="S175" s="260"/>
      <c r="T175" s="260"/>
      <c r="U175" s="260"/>
      <c r="V175" s="260"/>
      <c r="W175" s="260"/>
      <c r="X175" s="261"/>
      <c r="Y175" s="13"/>
      <c r="Z175" s="13"/>
      <c r="AA175" s="13"/>
      <c r="AB175" s="13"/>
      <c r="AC175" s="13"/>
      <c r="AD175" s="13"/>
      <c r="AE175" s="13"/>
      <c r="AT175" s="262" t="s">
        <v>198</v>
      </c>
      <c r="AU175" s="262" t="s">
        <v>90</v>
      </c>
      <c r="AV175" s="13" t="s">
        <v>90</v>
      </c>
      <c r="AW175" s="13" t="s">
        <v>5</v>
      </c>
      <c r="AX175" s="13" t="s">
        <v>86</v>
      </c>
      <c r="AY175" s="262" t="s">
        <v>190</v>
      </c>
    </row>
    <row r="176" spans="1:65" s="2" customFormat="1" ht="21.75" customHeight="1">
      <c r="A176" s="37"/>
      <c r="B176" s="38"/>
      <c r="C176" s="236" t="s">
        <v>301</v>
      </c>
      <c r="D176" s="236" t="s">
        <v>192</v>
      </c>
      <c r="E176" s="237" t="s">
        <v>302</v>
      </c>
      <c r="F176" s="238" t="s">
        <v>303</v>
      </c>
      <c r="G176" s="239" t="s">
        <v>195</v>
      </c>
      <c r="H176" s="240">
        <v>810.68</v>
      </c>
      <c r="I176" s="241"/>
      <c r="J176" s="241"/>
      <c r="K176" s="242">
        <f>ROUND(P176*H176,2)</f>
        <v>0</v>
      </c>
      <c r="L176" s="243"/>
      <c r="M176" s="43"/>
      <c r="N176" s="244" t="s">
        <v>1</v>
      </c>
      <c r="O176" s="245" t="s">
        <v>44</v>
      </c>
      <c r="P176" s="246">
        <f>I176+J176</f>
        <v>0</v>
      </c>
      <c r="Q176" s="246">
        <f>ROUND(I176*H176,2)</f>
        <v>0</v>
      </c>
      <c r="R176" s="246">
        <f>ROUND(J176*H176,2)</f>
        <v>0</v>
      </c>
      <c r="S176" s="90"/>
      <c r="T176" s="247">
        <f>S176*H176</f>
        <v>0</v>
      </c>
      <c r="U176" s="247">
        <v>0</v>
      </c>
      <c r="V176" s="247">
        <f>U176*H176</f>
        <v>0</v>
      </c>
      <c r="W176" s="247">
        <v>0</v>
      </c>
      <c r="X176" s="248">
        <f>W176*H176</f>
        <v>0</v>
      </c>
      <c r="Y176" s="37"/>
      <c r="Z176" s="37"/>
      <c r="AA176" s="37"/>
      <c r="AB176" s="37"/>
      <c r="AC176" s="37"/>
      <c r="AD176" s="37"/>
      <c r="AE176" s="37"/>
      <c r="AR176" s="249" t="s">
        <v>196</v>
      </c>
      <c r="AT176" s="249" t="s">
        <v>192</v>
      </c>
      <c r="AU176" s="249" t="s">
        <v>90</v>
      </c>
      <c r="AY176" s="16" t="s">
        <v>190</v>
      </c>
      <c r="BE176" s="250">
        <f>IF(O176="základní",K176,0)</f>
        <v>0</v>
      </c>
      <c r="BF176" s="250">
        <f>IF(O176="snížená",K176,0)</f>
        <v>0</v>
      </c>
      <c r="BG176" s="250">
        <f>IF(O176="zákl. přenesená",K176,0)</f>
        <v>0</v>
      </c>
      <c r="BH176" s="250">
        <f>IF(O176="sníž. přenesená",K176,0)</f>
        <v>0</v>
      </c>
      <c r="BI176" s="250">
        <f>IF(O176="nulová",K176,0)</f>
        <v>0</v>
      </c>
      <c r="BJ176" s="16" t="s">
        <v>86</v>
      </c>
      <c r="BK176" s="250">
        <f>ROUND(P176*H176,2)</f>
        <v>0</v>
      </c>
      <c r="BL176" s="16" t="s">
        <v>196</v>
      </c>
      <c r="BM176" s="249" t="s">
        <v>304</v>
      </c>
    </row>
    <row r="177" spans="1:51" s="13" customFormat="1" ht="12">
      <c r="A177" s="13"/>
      <c r="B177" s="251"/>
      <c r="C177" s="252"/>
      <c r="D177" s="253" t="s">
        <v>198</v>
      </c>
      <c r="E177" s="254" t="s">
        <v>102</v>
      </c>
      <c r="F177" s="255" t="s">
        <v>305</v>
      </c>
      <c r="G177" s="252"/>
      <c r="H177" s="256">
        <v>810.68</v>
      </c>
      <c r="I177" s="257"/>
      <c r="J177" s="257"/>
      <c r="K177" s="252"/>
      <c r="L177" s="252"/>
      <c r="M177" s="258"/>
      <c r="N177" s="259"/>
      <c r="O177" s="260"/>
      <c r="P177" s="260"/>
      <c r="Q177" s="260"/>
      <c r="R177" s="260"/>
      <c r="S177" s="260"/>
      <c r="T177" s="260"/>
      <c r="U177" s="260"/>
      <c r="V177" s="260"/>
      <c r="W177" s="260"/>
      <c r="X177" s="261"/>
      <c r="Y177" s="13"/>
      <c r="Z177" s="13"/>
      <c r="AA177" s="13"/>
      <c r="AB177" s="13"/>
      <c r="AC177" s="13"/>
      <c r="AD177" s="13"/>
      <c r="AE177" s="13"/>
      <c r="AT177" s="262" t="s">
        <v>198</v>
      </c>
      <c r="AU177" s="262" t="s">
        <v>90</v>
      </c>
      <c r="AV177" s="13" t="s">
        <v>90</v>
      </c>
      <c r="AW177" s="13" t="s">
        <v>5</v>
      </c>
      <c r="AX177" s="13" t="s">
        <v>86</v>
      </c>
      <c r="AY177" s="262" t="s">
        <v>190</v>
      </c>
    </row>
    <row r="178" spans="1:65" s="2" customFormat="1" ht="21.75" customHeight="1">
      <c r="A178" s="37"/>
      <c r="B178" s="38"/>
      <c r="C178" s="236" t="s">
        <v>306</v>
      </c>
      <c r="D178" s="236" t="s">
        <v>192</v>
      </c>
      <c r="E178" s="237" t="s">
        <v>307</v>
      </c>
      <c r="F178" s="238" t="s">
        <v>308</v>
      </c>
      <c r="G178" s="239" t="s">
        <v>195</v>
      </c>
      <c r="H178" s="240">
        <v>311.55</v>
      </c>
      <c r="I178" s="241"/>
      <c r="J178" s="241"/>
      <c r="K178" s="242">
        <f>ROUND(P178*H178,2)</f>
        <v>0</v>
      </c>
      <c r="L178" s="243"/>
      <c r="M178" s="43"/>
      <c r="N178" s="244" t="s">
        <v>1</v>
      </c>
      <c r="O178" s="245" t="s">
        <v>44</v>
      </c>
      <c r="P178" s="246">
        <f>I178+J178</f>
        <v>0</v>
      </c>
      <c r="Q178" s="246">
        <f>ROUND(I178*H178,2)</f>
        <v>0</v>
      </c>
      <c r="R178" s="246">
        <f>ROUND(J178*H178,2)</f>
        <v>0</v>
      </c>
      <c r="S178" s="90"/>
      <c r="T178" s="247">
        <f>S178*H178</f>
        <v>0</v>
      </c>
      <c r="U178" s="247">
        <v>0</v>
      </c>
      <c r="V178" s="247">
        <f>U178*H178</f>
        <v>0</v>
      </c>
      <c r="W178" s="247">
        <v>0</v>
      </c>
      <c r="X178" s="248">
        <f>W178*H178</f>
        <v>0</v>
      </c>
      <c r="Y178" s="37"/>
      <c r="Z178" s="37"/>
      <c r="AA178" s="37"/>
      <c r="AB178" s="37"/>
      <c r="AC178" s="37"/>
      <c r="AD178" s="37"/>
      <c r="AE178" s="37"/>
      <c r="AR178" s="249" t="s">
        <v>196</v>
      </c>
      <c r="AT178" s="249" t="s">
        <v>192</v>
      </c>
      <c r="AU178" s="249" t="s">
        <v>90</v>
      </c>
      <c r="AY178" s="16" t="s">
        <v>190</v>
      </c>
      <c r="BE178" s="250">
        <f>IF(O178="základní",K178,0)</f>
        <v>0</v>
      </c>
      <c r="BF178" s="250">
        <f>IF(O178="snížená",K178,0)</f>
        <v>0</v>
      </c>
      <c r="BG178" s="250">
        <f>IF(O178="zákl. přenesená",K178,0)</f>
        <v>0</v>
      </c>
      <c r="BH178" s="250">
        <f>IF(O178="sníž. přenesená",K178,0)</f>
        <v>0</v>
      </c>
      <c r="BI178" s="250">
        <f>IF(O178="nulová",K178,0)</f>
        <v>0</v>
      </c>
      <c r="BJ178" s="16" t="s">
        <v>86</v>
      </c>
      <c r="BK178" s="250">
        <f>ROUND(P178*H178,2)</f>
        <v>0</v>
      </c>
      <c r="BL178" s="16" t="s">
        <v>196</v>
      </c>
      <c r="BM178" s="249" t="s">
        <v>309</v>
      </c>
    </row>
    <row r="179" spans="1:51" s="13" customFormat="1" ht="12">
      <c r="A179" s="13"/>
      <c r="B179" s="251"/>
      <c r="C179" s="252"/>
      <c r="D179" s="253" t="s">
        <v>198</v>
      </c>
      <c r="E179" s="254" t="s">
        <v>1</v>
      </c>
      <c r="F179" s="255" t="s">
        <v>98</v>
      </c>
      <c r="G179" s="252"/>
      <c r="H179" s="256">
        <v>311.55</v>
      </c>
      <c r="I179" s="257"/>
      <c r="J179" s="257"/>
      <c r="K179" s="252"/>
      <c r="L179" s="252"/>
      <c r="M179" s="258"/>
      <c r="N179" s="259"/>
      <c r="O179" s="260"/>
      <c r="P179" s="260"/>
      <c r="Q179" s="260"/>
      <c r="R179" s="260"/>
      <c r="S179" s="260"/>
      <c r="T179" s="260"/>
      <c r="U179" s="260"/>
      <c r="V179" s="260"/>
      <c r="W179" s="260"/>
      <c r="X179" s="261"/>
      <c r="Y179" s="13"/>
      <c r="Z179" s="13"/>
      <c r="AA179" s="13"/>
      <c r="AB179" s="13"/>
      <c r="AC179" s="13"/>
      <c r="AD179" s="13"/>
      <c r="AE179" s="13"/>
      <c r="AT179" s="262" t="s">
        <v>198</v>
      </c>
      <c r="AU179" s="262" t="s">
        <v>90</v>
      </c>
      <c r="AV179" s="13" t="s">
        <v>90</v>
      </c>
      <c r="AW179" s="13" t="s">
        <v>5</v>
      </c>
      <c r="AX179" s="13" t="s">
        <v>86</v>
      </c>
      <c r="AY179" s="262" t="s">
        <v>190</v>
      </c>
    </row>
    <row r="180" spans="1:65" s="2" customFormat="1" ht="16.5" customHeight="1">
      <c r="A180" s="37"/>
      <c r="B180" s="38"/>
      <c r="C180" s="236" t="s">
        <v>310</v>
      </c>
      <c r="D180" s="236" t="s">
        <v>192</v>
      </c>
      <c r="E180" s="237" t="s">
        <v>311</v>
      </c>
      <c r="F180" s="238" t="s">
        <v>312</v>
      </c>
      <c r="G180" s="239" t="s">
        <v>195</v>
      </c>
      <c r="H180" s="240">
        <v>83.54</v>
      </c>
      <c r="I180" s="241"/>
      <c r="J180" s="241"/>
      <c r="K180" s="242">
        <f>ROUND(P180*H180,2)</f>
        <v>0</v>
      </c>
      <c r="L180" s="243"/>
      <c r="M180" s="43"/>
      <c r="N180" s="244" t="s">
        <v>1</v>
      </c>
      <c r="O180" s="245" t="s">
        <v>44</v>
      </c>
      <c r="P180" s="246">
        <f>I180+J180</f>
        <v>0</v>
      </c>
      <c r="Q180" s="246">
        <f>ROUND(I180*H180,2)</f>
        <v>0</v>
      </c>
      <c r="R180" s="246">
        <f>ROUND(J180*H180,2)</f>
        <v>0</v>
      </c>
      <c r="S180" s="90"/>
      <c r="T180" s="247">
        <f>S180*H180</f>
        <v>0</v>
      </c>
      <c r="U180" s="247">
        <v>0.216</v>
      </c>
      <c r="V180" s="247">
        <f>U180*H180</f>
        <v>18.04464</v>
      </c>
      <c r="W180" s="247">
        <v>0</v>
      </c>
      <c r="X180" s="248">
        <f>W180*H180</f>
        <v>0</v>
      </c>
      <c r="Y180" s="37"/>
      <c r="Z180" s="37"/>
      <c r="AA180" s="37"/>
      <c r="AB180" s="37"/>
      <c r="AC180" s="37"/>
      <c r="AD180" s="37"/>
      <c r="AE180" s="37"/>
      <c r="AR180" s="249" t="s">
        <v>196</v>
      </c>
      <c r="AT180" s="249" t="s">
        <v>192</v>
      </c>
      <c r="AU180" s="249" t="s">
        <v>90</v>
      </c>
      <c r="AY180" s="16" t="s">
        <v>190</v>
      </c>
      <c r="BE180" s="250">
        <f>IF(O180="základní",K180,0)</f>
        <v>0</v>
      </c>
      <c r="BF180" s="250">
        <f>IF(O180="snížená",K180,0)</f>
        <v>0</v>
      </c>
      <c r="BG180" s="250">
        <f>IF(O180="zákl. přenesená",K180,0)</f>
        <v>0</v>
      </c>
      <c r="BH180" s="250">
        <f>IF(O180="sníž. přenesená",K180,0)</f>
        <v>0</v>
      </c>
      <c r="BI180" s="250">
        <f>IF(O180="nulová",K180,0)</f>
        <v>0</v>
      </c>
      <c r="BJ180" s="16" t="s">
        <v>86</v>
      </c>
      <c r="BK180" s="250">
        <f>ROUND(P180*H180,2)</f>
        <v>0</v>
      </c>
      <c r="BL180" s="16" t="s">
        <v>196</v>
      </c>
      <c r="BM180" s="249" t="s">
        <v>313</v>
      </c>
    </row>
    <row r="181" spans="1:65" s="2" customFormat="1" ht="21.75" customHeight="1">
      <c r="A181" s="37"/>
      <c r="B181" s="38"/>
      <c r="C181" s="236" t="s">
        <v>314</v>
      </c>
      <c r="D181" s="236" t="s">
        <v>192</v>
      </c>
      <c r="E181" s="237" t="s">
        <v>315</v>
      </c>
      <c r="F181" s="238" t="s">
        <v>316</v>
      </c>
      <c r="G181" s="239" t="s">
        <v>195</v>
      </c>
      <c r="H181" s="240">
        <v>810.68</v>
      </c>
      <c r="I181" s="241"/>
      <c r="J181" s="241"/>
      <c r="K181" s="242">
        <f>ROUND(P181*H181,2)</f>
        <v>0</v>
      </c>
      <c r="L181" s="243"/>
      <c r="M181" s="43"/>
      <c r="N181" s="244" t="s">
        <v>1</v>
      </c>
      <c r="O181" s="245" t="s">
        <v>44</v>
      </c>
      <c r="P181" s="246">
        <f>I181+J181</f>
        <v>0</v>
      </c>
      <c r="Q181" s="246">
        <f>ROUND(I181*H181,2)</f>
        <v>0</v>
      </c>
      <c r="R181" s="246">
        <f>ROUND(J181*H181,2)</f>
        <v>0</v>
      </c>
      <c r="S181" s="90"/>
      <c r="T181" s="247">
        <f>S181*H181</f>
        <v>0</v>
      </c>
      <c r="U181" s="247">
        <v>0</v>
      </c>
      <c r="V181" s="247">
        <f>U181*H181</f>
        <v>0</v>
      </c>
      <c r="W181" s="247">
        <v>0</v>
      </c>
      <c r="X181" s="248">
        <f>W181*H181</f>
        <v>0</v>
      </c>
      <c r="Y181" s="37"/>
      <c r="Z181" s="37"/>
      <c r="AA181" s="37"/>
      <c r="AB181" s="37"/>
      <c r="AC181" s="37"/>
      <c r="AD181" s="37"/>
      <c r="AE181" s="37"/>
      <c r="AR181" s="249" t="s">
        <v>196</v>
      </c>
      <c r="AT181" s="249" t="s">
        <v>192</v>
      </c>
      <c r="AU181" s="249" t="s">
        <v>90</v>
      </c>
      <c r="AY181" s="16" t="s">
        <v>190</v>
      </c>
      <c r="BE181" s="250">
        <f>IF(O181="základní",K181,0)</f>
        <v>0</v>
      </c>
      <c r="BF181" s="250">
        <f>IF(O181="snížená",K181,0)</f>
        <v>0</v>
      </c>
      <c r="BG181" s="250">
        <f>IF(O181="zákl. přenesená",K181,0)</f>
        <v>0</v>
      </c>
      <c r="BH181" s="250">
        <f>IF(O181="sníž. přenesená",K181,0)</f>
        <v>0</v>
      </c>
      <c r="BI181" s="250">
        <f>IF(O181="nulová",K181,0)</f>
        <v>0</v>
      </c>
      <c r="BJ181" s="16" t="s">
        <v>86</v>
      </c>
      <c r="BK181" s="250">
        <f>ROUND(P181*H181,2)</f>
        <v>0</v>
      </c>
      <c r="BL181" s="16" t="s">
        <v>196</v>
      </c>
      <c r="BM181" s="249" t="s">
        <v>317</v>
      </c>
    </row>
    <row r="182" spans="1:51" s="13" customFormat="1" ht="12">
      <c r="A182" s="13"/>
      <c r="B182" s="251"/>
      <c r="C182" s="252"/>
      <c r="D182" s="253" t="s">
        <v>198</v>
      </c>
      <c r="E182" s="254" t="s">
        <v>1</v>
      </c>
      <c r="F182" s="255" t="s">
        <v>102</v>
      </c>
      <c r="G182" s="252"/>
      <c r="H182" s="256">
        <v>810.68</v>
      </c>
      <c r="I182" s="257"/>
      <c r="J182" s="257"/>
      <c r="K182" s="252"/>
      <c r="L182" s="252"/>
      <c r="M182" s="258"/>
      <c r="N182" s="259"/>
      <c r="O182" s="260"/>
      <c r="P182" s="260"/>
      <c r="Q182" s="260"/>
      <c r="R182" s="260"/>
      <c r="S182" s="260"/>
      <c r="T182" s="260"/>
      <c r="U182" s="260"/>
      <c r="V182" s="260"/>
      <c r="W182" s="260"/>
      <c r="X182" s="261"/>
      <c r="Y182" s="13"/>
      <c r="Z182" s="13"/>
      <c r="AA182" s="13"/>
      <c r="AB182" s="13"/>
      <c r="AC182" s="13"/>
      <c r="AD182" s="13"/>
      <c r="AE182" s="13"/>
      <c r="AT182" s="262" t="s">
        <v>198</v>
      </c>
      <c r="AU182" s="262" t="s">
        <v>90</v>
      </c>
      <c r="AV182" s="13" t="s">
        <v>90</v>
      </c>
      <c r="AW182" s="13" t="s">
        <v>5</v>
      </c>
      <c r="AX182" s="13" t="s">
        <v>86</v>
      </c>
      <c r="AY182" s="262" t="s">
        <v>190</v>
      </c>
    </row>
    <row r="183" spans="1:65" s="2" customFormat="1" ht="21.75" customHeight="1">
      <c r="A183" s="37"/>
      <c r="B183" s="38"/>
      <c r="C183" s="236" t="s">
        <v>318</v>
      </c>
      <c r="D183" s="236" t="s">
        <v>192</v>
      </c>
      <c r="E183" s="237" t="s">
        <v>319</v>
      </c>
      <c r="F183" s="238" t="s">
        <v>320</v>
      </c>
      <c r="G183" s="239" t="s">
        <v>195</v>
      </c>
      <c r="H183" s="240">
        <v>823.68</v>
      </c>
      <c r="I183" s="241"/>
      <c r="J183" s="241"/>
      <c r="K183" s="242">
        <f>ROUND(P183*H183,2)</f>
        <v>0</v>
      </c>
      <c r="L183" s="243"/>
      <c r="M183" s="43"/>
      <c r="N183" s="244" t="s">
        <v>1</v>
      </c>
      <c r="O183" s="245" t="s">
        <v>44</v>
      </c>
      <c r="P183" s="246">
        <f>I183+J183</f>
        <v>0</v>
      </c>
      <c r="Q183" s="246">
        <f>ROUND(I183*H183,2)</f>
        <v>0</v>
      </c>
      <c r="R183" s="246">
        <f>ROUND(J183*H183,2)</f>
        <v>0</v>
      </c>
      <c r="S183" s="90"/>
      <c r="T183" s="247">
        <f>S183*H183</f>
        <v>0</v>
      </c>
      <c r="U183" s="247">
        <v>0</v>
      </c>
      <c r="V183" s="247">
        <f>U183*H183</f>
        <v>0</v>
      </c>
      <c r="W183" s="247">
        <v>0</v>
      </c>
      <c r="X183" s="248">
        <f>W183*H183</f>
        <v>0</v>
      </c>
      <c r="Y183" s="37"/>
      <c r="Z183" s="37"/>
      <c r="AA183" s="37"/>
      <c r="AB183" s="37"/>
      <c r="AC183" s="37"/>
      <c r="AD183" s="37"/>
      <c r="AE183" s="37"/>
      <c r="AR183" s="249" t="s">
        <v>196</v>
      </c>
      <c r="AT183" s="249" t="s">
        <v>192</v>
      </c>
      <c r="AU183" s="249" t="s">
        <v>90</v>
      </c>
      <c r="AY183" s="16" t="s">
        <v>190</v>
      </c>
      <c r="BE183" s="250">
        <f>IF(O183="základní",K183,0)</f>
        <v>0</v>
      </c>
      <c r="BF183" s="250">
        <f>IF(O183="snížená",K183,0)</f>
        <v>0</v>
      </c>
      <c r="BG183" s="250">
        <f>IF(O183="zákl. přenesená",K183,0)</f>
        <v>0</v>
      </c>
      <c r="BH183" s="250">
        <f>IF(O183="sníž. přenesená",K183,0)</f>
        <v>0</v>
      </c>
      <c r="BI183" s="250">
        <f>IF(O183="nulová",K183,0)</f>
        <v>0</v>
      </c>
      <c r="BJ183" s="16" t="s">
        <v>86</v>
      </c>
      <c r="BK183" s="250">
        <f>ROUND(P183*H183,2)</f>
        <v>0</v>
      </c>
      <c r="BL183" s="16" t="s">
        <v>196</v>
      </c>
      <c r="BM183" s="249" t="s">
        <v>321</v>
      </c>
    </row>
    <row r="184" spans="1:51" s="13" customFormat="1" ht="12">
      <c r="A184" s="13"/>
      <c r="B184" s="251"/>
      <c r="C184" s="252"/>
      <c r="D184" s="253" t="s">
        <v>198</v>
      </c>
      <c r="E184" s="254" t="s">
        <v>1</v>
      </c>
      <c r="F184" s="255" t="s">
        <v>100</v>
      </c>
      <c r="G184" s="252"/>
      <c r="H184" s="256">
        <v>823.68</v>
      </c>
      <c r="I184" s="257"/>
      <c r="J184" s="257"/>
      <c r="K184" s="252"/>
      <c r="L184" s="252"/>
      <c r="M184" s="258"/>
      <c r="N184" s="259"/>
      <c r="O184" s="260"/>
      <c r="P184" s="260"/>
      <c r="Q184" s="260"/>
      <c r="R184" s="260"/>
      <c r="S184" s="260"/>
      <c r="T184" s="260"/>
      <c r="U184" s="260"/>
      <c r="V184" s="260"/>
      <c r="W184" s="260"/>
      <c r="X184" s="261"/>
      <c r="Y184" s="13"/>
      <c r="Z184" s="13"/>
      <c r="AA184" s="13"/>
      <c r="AB184" s="13"/>
      <c r="AC184" s="13"/>
      <c r="AD184" s="13"/>
      <c r="AE184" s="13"/>
      <c r="AT184" s="262" t="s">
        <v>198</v>
      </c>
      <c r="AU184" s="262" t="s">
        <v>90</v>
      </c>
      <c r="AV184" s="13" t="s">
        <v>90</v>
      </c>
      <c r="AW184" s="13" t="s">
        <v>5</v>
      </c>
      <c r="AX184" s="13" t="s">
        <v>86</v>
      </c>
      <c r="AY184" s="262" t="s">
        <v>190</v>
      </c>
    </row>
    <row r="185" spans="1:65" s="2" customFormat="1" ht="21.75" customHeight="1">
      <c r="A185" s="37"/>
      <c r="B185" s="38"/>
      <c r="C185" s="236" t="s">
        <v>322</v>
      </c>
      <c r="D185" s="236" t="s">
        <v>192</v>
      </c>
      <c r="E185" s="237" t="s">
        <v>323</v>
      </c>
      <c r="F185" s="238" t="s">
        <v>324</v>
      </c>
      <c r="G185" s="239" t="s">
        <v>195</v>
      </c>
      <c r="H185" s="240">
        <v>823.68</v>
      </c>
      <c r="I185" s="241"/>
      <c r="J185" s="241"/>
      <c r="K185" s="242">
        <f>ROUND(P185*H185,2)</f>
        <v>0</v>
      </c>
      <c r="L185" s="243"/>
      <c r="M185" s="43"/>
      <c r="N185" s="244" t="s">
        <v>1</v>
      </c>
      <c r="O185" s="245" t="s">
        <v>44</v>
      </c>
      <c r="P185" s="246">
        <f>I185+J185</f>
        <v>0</v>
      </c>
      <c r="Q185" s="246">
        <f>ROUND(I185*H185,2)</f>
        <v>0</v>
      </c>
      <c r="R185" s="246">
        <f>ROUND(J185*H185,2)</f>
        <v>0</v>
      </c>
      <c r="S185" s="90"/>
      <c r="T185" s="247">
        <f>S185*H185</f>
        <v>0</v>
      </c>
      <c r="U185" s="247">
        <v>0</v>
      </c>
      <c r="V185" s="247">
        <f>U185*H185</f>
        <v>0</v>
      </c>
      <c r="W185" s="247">
        <v>0</v>
      </c>
      <c r="X185" s="248">
        <f>W185*H185</f>
        <v>0</v>
      </c>
      <c r="Y185" s="37"/>
      <c r="Z185" s="37"/>
      <c r="AA185" s="37"/>
      <c r="AB185" s="37"/>
      <c r="AC185" s="37"/>
      <c r="AD185" s="37"/>
      <c r="AE185" s="37"/>
      <c r="AR185" s="249" t="s">
        <v>196</v>
      </c>
      <c r="AT185" s="249" t="s">
        <v>192</v>
      </c>
      <c r="AU185" s="249" t="s">
        <v>90</v>
      </c>
      <c r="AY185" s="16" t="s">
        <v>190</v>
      </c>
      <c r="BE185" s="250">
        <f>IF(O185="základní",K185,0)</f>
        <v>0</v>
      </c>
      <c r="BF185" s="250">
        <f>IF(O185="snížená",K185,0)</f>
        <v>0</v>
      </c>
      <c r="BG185" s="250">
        <f>IF(O185="zákl. přenesená",K185,0)</f>
        <v>0</v>
      </c>
      <c r="BH185" s="250">
        <f>IF(O185="sníž. přenesená",K185,0)</f>
        <v>0</v>
      </c>
      <c r="BI185" s="250">
        <f>IF(O185="nulová",K185,0)</f>
        <v>0</v>
      </c>
      <c r="BJ185" s="16" t="s">
        <v>86</v>
      </c>
      <c r="BK185" s="250">
        <f>ROUND(P185*H185,2)</f>
        <v>0</v>
      </c>
      <c r="BL185" s="16" t="s">
        <v>196</v>
      </c>
      <c r="BM185" s="249" t="s">
        <v>325</v>
      </c>
    </row>
    <row r="186" spans="1:51" s="13" customFormat="1" ht="12">
      <c r="A186" s="13"/>
      <c r="B186" s="251"/>
      <c r="C186" s="252"/>
      <c r="D186" s="253" t="s">
        <v>198</v>
      </c>
      <c r="E186" s="254" t="s">
        <v>1</v>
      </c>
      <c r="F186" s="255" t="s">
        <v>326</v>
      </c>
      <c r="G186" s="252"/>
      <c r="H186" s="256">
        <v>823.68</v>
      </c>
      <c r="I186" s="257"/>
      <c r="J186" s="257"/>
      <c r="K186" s="252"/>
      <c r="L186" s="252"/>
      <c r="M186" s="258"/>
      <c r="N186" s="259"/>
      <c r="O186" s="260"/>
      <c r="P186" s="260"/>
      <c r="Q186" s="260"/>
      <c r="R186" s="260"/>
      <c r="S186" s="260"/>
      <c r="T186" s="260"/>
      <c r="U186" s="260"/>
      <c r="V186" s="260"/>
      <c r="W186" s="260"/>
      <c r="X186" s="261"/>
      <c r="Y186" s="13"/>
      <c r="Z186" s="13"/>
      <c r="AA186" s="13"/>
      <c r="AB186" s="13"/>
      <c r="AC186" s="13"/>
      <c r="AD186" s="13"/>
      <c r="AE186" s="13"/>
      <c r="AT186" s="262" t="s">
        <v>198</v>
      </c>
      <c r="AU186" s="262" t="s">
        <v>90</v>
      </c>
      <c r="AV186" s="13" t="s">
        <v>90</v>
      </c>
      <c r="AW186" s="13" t="s">
        <v>5</v>
      </c>
      <c r="AX186" s="13" t="s">
        <v>81</v>
      </c>
      <c r="AY186" s="262" t="s">
        <v>190</v>
      </c>
    </row>
    <row r="187" spans="1:51" s="14" customFormat="1" ht="12">
      <c r="A187" s="14"/>
      <c r="B187" s="263"/>
      <c r="C187" s="264"/>
      <c r="D187" s="253" t="s">
        <v>198</v>
      </c>
      <c r="E187" s="265" t="s">
        <v>100</v>
      </c>
      <c r="F187" s="266" t="s">
        <v>206</v>
      </c>
      <c r="G187" s="264"/>
      <c r="H187" s="267">
        <v>823.68</v>
      </c>
      <c r="I187" s="268"/>
      <c r="J187" s="268"/>
      <c r="K187" s="264"/>
      <c r="L187" s="264"/>
      <c r="M187" s="269"/>
      <c r="N187" s="270"/>
      <c r="O187" s="271"/>
      <c r="P187" s="271"/>
      <c r="Q187" s="271"/>
      <c r="R187" s="271"/>
      <c r="S187" s="271"/>
      <c r="T187" s="271"/>
      <c r="U187" s="271"/>
      <c r="V187" s="271"/>
      <c r="W187" s="271"/>
      <c r="X187" s="272"/>
      <c r="Y187" s="14"/>
      <c r="Z187" s="14"/>
      <c r="AA187" s="14"/>
      <c r="AB187" s="14"/>
      <c r="AC187" s="14"/>
      <c r="AD187" s="14"/>
      <c r="AE187" s="14"/>
      <c r="AT187" s="273" t="s">
        <v>198</v>
      </c>
      <c r="AU187" s="273" t="s">
        <v>90</v>
      </c>
      <c r="AV187" s="14" t="s">
        <v>196</v>
      </c>
      <c r="AW187" s="14" t="s">
        <v>5</v>
      </c>
      <c r="AX187" s="14" t="s">
        <v>86</v>
      </c>
      <c r="AY187" s="273" t="s">
        <v>190</v>
      </c>
    </row>
    <row r="188" spans="1:63" s="12" customFormat="1" ht="22.8" customHeight="1">
      <c r="A188" s="12"/>
      <c r="B188" s="219"/>
      <c r="C188" s="220"/>
      <c r="D188" s="221" t="s">
        <v>80</v>
      </c>
      <c r="E188" s="234" t="s">
        <v>111</v>
      </c>
      <c r="F188" s="234" t="s">
        <v>327</v>
      </c>
      <c r="G188" s="220"/>
      <c r="H188" s="220"/>
      <c r="I188" s="223"/>
      <c r="J188" s="223"/>
      <c r="K188" s="235">
        <f>BK188</f>
        <v>0</v>
      </c>
      <c r="L188" s="220"/>
      <c r="M188" s="225"/>
      <c r="N188" s="226"/>
      <c r="O188" s="227"/>
      <c r="P188" s="227"/>
      <c r="Q188" s="228">
        <f>SUM(Q189:Q206)</f>
        <v>0</v>
      </c>
      <c r="R188" s="228">
        <f>SUM(R189:R206)</f>
        <v>0</v>
      </c>
      <c r="S188" s="227"/>
      <c r="T188" s="229">
        <f>SUM(T189:T206)</f>
        <v>0</v>
      </c>
      <c r="U188" s="227"/>
      <c r="V188" s="229">
        <f>SUM(V189:V206)</f>
        <v>0.5694800000000001</v>
      </c>
      <c r="W188" s="227"/>
      <c r="X188" s="230">
        <f>SUM(X189:X206)</f>
        <v>0</v>
      </c>
      <c r="Y188" s="12"/>
      <c r="Z188" s="12"/>
      <c r="AA188" s="12"/>
      <c r="AB188" s="12"/>
      <c r="AC188" s="12"/>
      <c r="AD188" s="12"/>
      <c r="AE188" s="12"/>
      <c r="AR188" s="231" t="s">
        <v>86</v>
      </c>
      <c r="AT188" s="232" t="s">
        <v>80</v>
      </c>
      <c r="AU188" s="232" t="s">
        <v>86</v>
      </c>
      <c r="AY188" s="231" t="s">
        <v>190</v>
      </c>
      <c r="BK188" s="233">
        <f>SUM(BK189:BK206)</f>
        <v>0</v>
      </c>
    </row>
    <row r="189" spans="1:65" s="2" customFormat="1" ht="21.75" customHeight="1">
      <c r="A189" s="37"/>
      <c r="B189" s="38"/>
      <c r="C189" s="236" t="s">
        <v>328</v>
      </c>
      <c r="D189" s="236" t="s">
        <v>192</v>
      </c>
      <c r="E189" s="237" t="s">
        <v>329</v>
      </c>
      <c r="F189" s="238" t="s">
        <v>330</v>
      </c>
      <c r="G189" s="239" t="s">
        <v>331</v>
      </c>
      <c r="H189" s="240">
        <v>8</v>
      </c>
      <c r="I189" s="241"/>
      <c r="J189" s="241"/>
      <c r="K189" s="242">
        <f>ROUND(P189*H189,2)</f>
        <v>0</v>
      </c>
      <c r="L189" s="243"/>
      <c r="M189" s="43"/>
      <c r="N189" s="244" t="s">
        <v>1</v>
      </c>
      <c r="O189" s="245" t="s">
        <v>44</v>
      </c>
      <c r="P189" s="246">
        <f>I189+J189</f>
        <v>0</v>
      </c>
      <c r="Q189" s="246">
        <f>ROUND(I189*H189,2)</f>
        <v>0</v>
      </c>
      <c r="R189" s="246">
        <f>ROUND(J189*H189,2)</f>
        <v>0</v>
      </c>
      <c r="S189" s="90"/>
      <c r="T189" s="247">
        <f>S189*H189</f>
        <v>0</v>
      </c>
      <c r="U189" s="247">
        <v>1E-05</v>
      </c>
      <c r="V189" s="247">
        <f>U189*H189</f>
        <v>8E-05</v>
      </c>
      <c r="W189" s="247">
        <v>0</v>
      </c>
      <c r="X189" s="248">
        <f>W189*H189</f>
        <v>0</v>
      </c>
      <c r="Y189" s="37"/>
      <c r="Z189" s="37"/>
      <c r="AA189" s="37"/>
      <c r="AB189" s="37"/>
      <c r="AC189" s="37"/>
      <c r="AD189" s="37"/>
      <c r="AE189" s="37"/>
      <c r="AR189" s="249" t="s">
        <v>196</v>
      </c>
      <c r="AT189" s="249" t="s">
        <v>192</v>
      </c>
      <c r="AU189" s="249" t="s">
        <v>90</v>
      </c>
      <c r="AY189" s="16" t="s">
        <v>190</v>
      </c>
      <c r="BE189" s="250">
        <f>IF(O189="základní",K189,0)</f>
        <v>0</v>
      </c>
      <c r="BF189" s="250">
        <f>IF(O189="snížená",K189,0)</f>
        <v>0</v>
      </c>
      <c r="BG189" s="250">
        <f>IF(O189="zákl. přenesená",K189,0)</f>
        <v>0</v>
      </c>
      <c r="BH189" s="250">
        <f>IF(O189="sníž. přenesená",K189,0)</f>
        <v>0</v>
      </c>
      <c r="BI189" s="250">
        <f>IF(O189="nulová",K189,0)</f>
        <v>0</v>
      </c>
      <c r="BJ189" s="16" t="s">
        <v>86</v>
      </c>
      <c r="BK189" s="250">
        <f>ROUND(P189*H189,2)</f>
        <v>0</v>
      </c>
      <c r="BL189" s="16" t="s">
        <v>196</v>
      </c>
      <c r="BM189" s="249" t="s">
        <v>332</v>
      </c>
    </row>
    <row r="190" spans="1:51" s="13" customFormat="1" ht="12">
      <c r="A190" s="13"/>
      <c r="B190" s="251"/>
      <c r="C190" s="252"/>
      <c r="D190" s="253" t="s">
        <v>198</v>
      </c>
      <c r="E190" s="254" t="s">
        <v>110</v>
      </c>
      <c r="F190" s="255" t="s">
        <v>111</v>
      </c>
      <c r="G190" s="252"/>
      <c r="H190" s="256">
        <v>8</v>
      </c>
      <c r="I190" s="257"/>
      <c r="J190" s="257"/>
      <c r="K190" s="252"/>
      <c r="L190" s="252"/>
      <c r="M190" s="258"/>
      <c r="N190" s="259"/>
      <c r="O190" s="260"/>
      <c r="P190" s="260"/>
      <c r="Q190" s="260"/>
      <c r="R190" s="260"/>
      <c r="S190" s="260"/>
      <c r="T190" s="260"/>
      <c r="U190" s="260"/>
      <c r="V190" s="260"/>
      <c r="W190" s="260"/>
      <c r="X190" s="261"/>
      <c r="Y190" s="13"/>
      <c r="Z190" s="13"/>
      <c r="AA190" s="13"/>
      <c r="AB190" s="13"/>
      <c r="AC190" s="13"/>
      <c r="AD190" s="13"/>
      <c r="AE190" s="13"/>
      <c r="AT190" s="262" t="s">
        <v>198</v>
      </c>
      <c r="AU190" s="262" t="s">
        <v>90</v>
      </c>
      <c r="AV190" s="13" t="s">
        <v>90</v>
      </c>
      <c r="AW190" s="13" t="s">
        <v>5</v>
      </c>
      <c r="AX190" s="13" t="s">
        <v>86</v>
      </c>
      <c r="AY190" s="262" t="s">
        <v>190</v>
      </c>
    </row>
    <row r="191" spans="1:65" s="2" customFormat="1" ht="16.5" customHeight="1">
      <c r="A191" s="37"/>
      <c r="B191" s="38"/>
      <c r="C191" s="274" t="s">
        <v>333</v>
      </c>
      <c r="D191" s="274" t="s">
        <v>261</v>
      </c>
      <c r="E191" s="275" t="s">
        <v>334</v>
      </c>
      <c r="F191" s="276" t="s">
        <v>335</v>
      </c>
      <c r="G191" s="277" t="s">
        <v>331</v>
      </c>
      <c r="H191" s="278">
        <v>8</v>
      </c>
      <c r="I191" s="279"/>
      <c r="J191" s="280"/>
      <c r="K191" s="281">
        <f>ROUND(P191*H191,2)</f>
        <v>0</v>
      </c>
      <c r="L191" s="282"/>
      <c r="M191" s="283"/>
      <c r="N191" s="284" t="s">
        <v>1</v>
      </c>
      <c r="O191" s="245" t="s">
        <v>44</v>
      </c>
      <c r="P191" s="246">
        <f>I191+J191</f>
        <v>0</v>
      </c>
      <c r="Q191" s="246">
        <f>ROUND(I191*H191,2)</f>
        <v>0</v>
      </c>
      <c r="R191" s="246">
        <f>ROUND(J191*H191,2)</f>
        <v>0</v>
      </c>
      <c r="S191" s="90"/>
      <c r="T191" s="247">
        <f>S191*H191</f>
        <v>0</v>
      </c>
      <c r="U191" s="247">
        <v>0.004</v>
      </c>
      <c r="V191" s="247">
        <f>U191*H191</f>
        <v>0.032</v>
      </c>
      <c r="W191" s="247">
        <v>0</v>
      </c>
      <c r="X191" s="248">
        <f>W191*H191</f>
        <v>0</v>
      </c>
      <c r="Y191" s="37"/>
      <c r="Z191" s="37"/>
      <c r="AA191" s="37"/>
      <c r="AB191" s="37"/>
      <c r="AC191" s="37"/>
      <c r="AD191" s="37"/>
      <c r="AE191" s="37"/>
      <c r="AR191" s="249" t="s">
        <v>111</v>
      </c>
      <c r="AT191" s="249" t="s">
        <v>261</v>
      </c>
      <c r="AU191" s="249" t="s">
        <v>90</v>
      </c>
      <c r="AY191" s="16" t="s">
        <v>190</v>
      </c>
      <c r="BE191" s="250">
        <f>IF(O191="základní",K191,0)</f>
        <v>0</v>
      </c>
      <c r="BF191" s="250">
        <f>IF(O191="snížená",K191,0)</f>
        <v>0</v>
      </c>
      <c r="BG191" s="250">
        <f>IF(O191="zákl. přenesená",K191,0)</f>
        <v>0</v>
      </c>
      <c r="BH191" s="250">
        <f>IF(O191="sníž. přenesená",K191,0)</f>
        <v>0</v>
      </c>
      <c r="BI191" s="250">
        <f>IF(O191="nulová",K191,0)</f>
        <v>0</v>
      </c>
      <c r="BJ191" s="16" t="s">
        <v>86</v>
      </c>
      <c r="BK191" s="250">
        <f>ROUND(P191*H191,2)</f>
        <v>0</v>
      </c>
      <c r="BL191" s="16" t="s">
        <v>196</v>
      </c>
      <c r="BM191" s="249" t="s">
        <v>336</v>
      </c>
    </row>
    <row r="192" spans="1:51" s="13" customFormat="1" ht="12">
      <c r="A192" s="13"/>
      <c r="B192" s="251"/>
      <c r="C192" s="252"/>
      <c r="D192" s="253" t="s">
        <v>198</v>
      </c>
      <c r="E192" s="254" t="s">
        <v>1</v>
      </c>
      <c r="F192" s="255" t="s">
        <v>110</v>
      </c>
      <c r="G192" s="252"/>
      <c r="H192" s="256">
        <v>8</v>
      </c>
      <c r="I192" s="257"/>
      <c r="J192" s="257"/>
      <c r="K192" s="252"/>
      <c r="L192" s="252"/>
      <c r="M192" s="258"/>
      <c r="N192" s="259"/>
      <c r="O192" s="260"/>
      <c r="P192" s="260"/>
      <c r="Q192" s="260"/>
      <c r="R192" s="260"/>
      <c r="S192" s="260"/>
      <c r="T192" s="260"/>
      <c r="U192" s="260"/>
      <c r="V192" s="260"/>
      <c r="W192" s="260"/>
      <c r="X192" s="261"/>
      <c r="Y192" s="13"/>
      <c r="Z192" s="13"/>
      <c r="AA192" s="13"/>
      <c r="AB192" s="13"/>
      <c r="AC192" s="13"/>
      <c r="AD192" s="13"/>
      <c r="AE192" s="13"/>
      <c r="AT192" s="262" t="s">
        <v>198</v>
      </c>
      <c r="AU192" s="262" t="s">
        <v>90</v>
      </c>
      <c r="AV192" s="13" t="s">
        <v>90</v>
      </c>
      <c r="AW192" s="13" t="s">
        <v>5</v>
      </c>
      <c r="AX192" s="13" t="s">
        <v>86</v>
      </c>
      <c r="AY192" s="262" t="s">
        <v>190</v>
      </c>
    </row>
    <row r="193" spans="1:65" s="2" customFormat="1" ht="21.75" customHeight="1">
      <c r="A193" s="37"/>
      <c r="B193" s="38"/>
      <c r="C193" s="236" t="s">
        <v>337</v>
      </c>
      <c r="D193" s="236" t="s">
        <v>192</v>
      </c>
      <c r="E193" s="237" t="s">
        <v>338</v>
      </c>
      <c r="F193" s="238" t="s">
        <v>339</v>
      </c>
      <c r="G193" s="239" t="s">
        <v>340</v>
      </c>
      <c r="H193" s="240">
        <v>1</v>
      </c>
      <c r="I193" s="241"/>
      <c r="J193" s="241"/>
      <c r="K193" s="242">
        <f>ROUND(P193*H193,2)</f>
        <v>0</v>
      </c>
      <c r="L193" s="243"/>
      <c r="M193" s="43"/>
      <c r="N193" s="244" t="s">
        <v>1</v>
      </c>
      <c r="O193" s="245" t="s">
        <v>44</v>
      </c>
      <c r="P193" s="246">
        <f>I193+J193</f>
        <v>0</v>
      </c>
      <c r="Q193" s="246">
        <f>ROUND(I193*H193,2)</f>
        <v>0</v>
      </c>
      <c r="R193" s="246">
        <f>ROUND(J193*H193,2)</f>
        <v>0</v>
      </c>
      <c r="S193" s="90"/>
      <c r="T193" s="247">
        <f>S193*H193</f>
        <v>0</v>
      </c>
      <c r="U193" s="247">
        <v>0.0001</v>
      </c>
      <c r="V193" s="247">
        <f>U193*H193</f>
        <v>0.0001</v>
      </c>
      <c r="W193" s="247">
        <v>0</v>
      </c>
      <c r="X193" s="248">
        <f>W193*H193</f>
        <v>0</v>
      </c>
      <c r="Y193" s="37"/>
      <c r="Z193" s="37"/>
      <c r="AA193" s="37"/>
      <c r="AB193" s="37"/>
      <c r="AC193" s="37"/>
      <c r="AD193" s="37"/>
      <c r="AE193" s="37"/>
      <c r="AR193" s="249" t="s">
        <v>196</v>
      </c>
      <c r="AT193" s="249" t="s">
        <v>192</v>
      </c>
      <c r="AU193" s="249" t="s">
        <v>90</v>
      </c>
      <c r="AY193" s="16" t="s">
        <v>190</v>
      </c>
      <c r="BE193" s="250">
        <f>IF(O193="základní",K193,0)</f>
        <v>0</v>
      </c>
      <c r="BF193" s="250">
        <f>IF(O193="snížená",K193,0)</f>
        <v>0</v>
      </c>
      <c r="BG193" s="250">
        <f>IF(O193="zákl. přenesená",K193,0)</f>
        <v>0</v>
      </c>
      <c r="BH193" s="250">
        <f>IF(O193="sníž. přenesená",K193,0)</f>
        <v>0</v>
      </c>
      <c r="BI193" s="250">
        <f>IF(O193="nulová",K193,0)</f>
        <v>0</v>
      </c>
      <c r="BJ193" s="16" t="s">
        <v>86</v>
      </c>
      <c r="BK193" s="250">
        <f>ROUND(P193*H193,2)</f>
        <v>0</v>
      </c>
      <c r="BL193" s="16" t="s">
        <v>196</v>
      </c>
      <c r="BM193" s="249" t="s">
        <v>341</v>
      </c>
    </row>
    <row r="194" spans="1:65" s="2" customFormat="1" ht="21.75" customHeight="1">
      <c r="A194" s="37"/>
      <c r="B194" s="38"/>
      <c r="C194" s="274" t="s">
        <v>342</v>
      </c>
      <c r="D194" s="274" t="s">
        <v>261</v>
      </c>
      <c r="E194" s="275" t="s">
        <v>343</v>
      </c>
      <c r="F194" s="276" t="s">
        <v>344</v>
      </c>
      <c r="G194" s="277" t="s">
        <v>340</v>
      </c>
      <c r="H194" s="278">
        <v>1</v>
      </c>
      <c r="I194" s="279"/>
      <c r="J194" s="280"/>
      <c r="K194" s="281">
        <f>ROUND(P194*H194,2)</f>
        <v>0</v>
      </c>
      <c r="L194" s="282"/>
      <c r="M194" s="283"/>
      <c r="N194" s="284" t="s">
        <v>1</v>
      </c>
      <c r="O194" s="245" t="s">
        <v>44</v>
      </c>
      <c r="P194" s="246">
        <f>I194+J194</f>
        <v>0</v>
      </c>
      <c r="Q194" s="246">
        <f>ROUND(I194*H194,2)</f>
        <v>0</v>
      </c>
      <c r="R194" s="246">
        <f>ROUND(J194*H194,2)</f>
        <v>0</v>
      </c>
      <c r="S194" s="90"/>
      <c r="T194" s="247">
        <f>S194*H194</f>
        <v>0</v>
      </c>
      <c r="U194" s="247">
        <v>0.0064</v>
      </c>
      <c r="V194" s="247">
        <f>U194*H194</f>
        <v>0.0064</v>
      </c>
      <c r="W194" s="247">
        <v>0</v>
      </c>
      <c r="X194" s="248">
        <f>W194*H194</f>
        <v>0</v>
      </c>
      <c r="Y194" s="37"/>
      <c r="Z194" s="37"/>
      <c r="AA194" s="37"/>
      <c r="AB194" s="37"/>
      <c r="AC194" s="37"/>
      <c r="AD194" s="37"/>
      <c r="AE194" s="37"/>
      <c r="AR194" s="249" t="s">
        <v>111</v>
      </c>
      <c r="AT194" s="249" t="s">
        <v>261</v>
      </c>
      <c r="AU194" s="249" t="s">
        <v>90</v>
      </c>
      <c r="AY194" s="16" t="s">
        <v>190</v>
      </c>
      <c r="BE194" s="250">
        <f>IF(O194="základní",K194,0)</f>
        <v>0</v>
      </c>
      <c r="BF194" s="250">
        <f>IF(O194="snížená",K194,0)</f>
        <v>0</v>
      </c>
      <c r="BG194" s="250">
        <f>IF(O194="zákl. přenesená",K194,0)</f>
        <v>0</v>
      </c>
      <c r="BH194" s="250">
        <f>IF(O194="sníž. přenesená",K194,0)</f>
        <v>0</v>
      </c>
      <c r="BI194" s="250">
        <f>IF(O194="nulová",K194,0)</f>
        <v>0</v>
      </c>
      <c r="BJ194" s="16" t="s">
        <v>86</v>
      </c>
      <c r="BK194" s="250">
        <f>ROUND(P194*H194,2)</f>
        <v>0</v>
      </c>
      <c r="BL194" s="16" t="s">
        <v>196</v>
      </c>
      <c r="BM194" s="249" t="s">
        <v>345</v>
      </c>
    </row>
    <row r="195" spans="1:65" s="2" customFormat="1" ht="21.75" customHeight="1">
      <c r="A195" s="37"/>
      <c r="B195" s="38"/>
      <c r="C195" s="236" t="s">
        <v>346</v>
      </c>
      <c r="D195" s="236" t="s">
        <v>192</v>
      </c>
      <c r="E195" s="237" t="s">
        <v>347</v>
      </c>
      <c r="F195" s="238" t="s">
        <v>348</v>
      </c>
      <c r="G195" s="239" t="s">
        <v>340</v>
      </c>
      <c r="H195" s="240">
        <v>1</v>
      </c>
      <c r="I195" s="241"/>
      <c r="J195" s="241"/>
      <c r="K195" s="242">
        <f>ROUND(P195*H195,2)</f>
        <v>0</v>
      </c>
      <c r="L195" s="243"/>
      <c r="M195" s="43"/>
      <c r="N195" s="244" t="s">
        <v>1</v>
      </c>
      <c r="O195" s="245" t="s">
        <v>44</v>
      </c>
      <c r="P195" s="246">
        <f>I195+J195</f>
        <v>0</v>
      </c>
      <c r="Q195" s="246">
        <f>ROUND(I195*H195,2)</f>
        <v>0</v>
      </c>
      <c r="R195" s="246">
        <f>ROUND(J195*H195,2)</f>
        <v>0</v>
      </c>
      <c r="S195" s="90"/>
      <c r="T195" s="247">
        <f>S195*H195</f>
        <v>0</v>
      </c>
      <c r="U195" s="247">
        <v>0.3409</v>
      </c>
      <c r="V195" s="247">
        <f>U195*H195</f>
        <v>0.3409</v>
      </c>
      <c r="W195" s="247">
        <v>0</v>
      </c>
      <c r="X195" s="248">
        <f>W195*H195</f>
        <v>0</v>
      </c>
      <c r="Y195" s="37"/>
      <c r="Z195" s="37"/>
      <c r="AA195" s="37"/>
      <c r="AB195" s="37"/>
      <c r="AC195" s="37"/>
      <c r="AD195" s="37"/>
      <c r="AE195" s="37"/>
      <c r="AR195" s="249" t="s">
        <v>196</v>
      </c>
      <c r="AT195" s="249" t="s">
        <v>192</v>
      </c>
      <c r="AU195" s="249" t="s">
        <v>90</v>
      </c>
      <c r="AY195" s="16" t="s">
        <v>190</v>
      </c>
      <c r="BE195" s="250">
        <f>IF(O195="základní",K195,0)</f>
        <v>0</v>
      </c>
      <c r="BF195" s="250">
        <f>IF(O195="snížená",K195,0)</f>
        <v>0</v>
      </c>
      <c r="BG195" s="250">
        <f>IF(O195="zákl. přenesená",K195,0)</f>
        <v>0</v>
      </c>
      <c r="BH195" s="250">
        <f>IF(O195="sníž. přenesená",K195,0)</f>
        <v>0</v>
      </c>
      <c r="BI195" s="250">
        <f>IF(O195="nulová",K195,0)</f>
        <v>0</v>
      </c>
      <c r="BJ195" s="16" t="s">
        <v>86</v>
      </c>
      <c r="BK195" s="250">
        <f>ROUND(P195*H195,2)</f>
        <v>0</v>
      </c>
      <c r="BL195" s="16" t="s">
        <v>196</v>
      </c>
      <c r="BM195" s="249" t="s">
        <v>349</v>
      </c>
    </row>
    <row r="196" spans="1:51" s="13" customFormat="1" ht="12">
      <c r="A196" s="13"/>
      <c r="B196" s="251"/>
      <c r="C196" s="252"/>
      <c r="D196" s="253" t="s">
        <v>198</v>
      </c>
      <c r="E196" s="254" t="s">
        <v>107</v>
      </c>
      <c r="F196" s="255" t="s">
        <v>86</v>
      </c>
      <c r="G196" s="252"/>
      <c r="H196" s="256">
        <v>1</v>
      </c>
      <c r="I196" s="257"/>
      <c r="J196" s="257"/>
      <c r="K196" s="252"/>
      <c r="L196" s="252"/>
      <c r="M196" s="258"/>
      <c r="N196" s="259"/>
      <c r="O196" s="260"/>
      <c r="P196" s="260"/>
      <c r="Q196" s="260"/>
      <c r="R196" s="260"/>
      <c r="S196" s="260"/>
      <c r="T196" s="260"/>
      <c r="U196" s="260"/>
      <c r="V196" s="260"/>
      <c r="W196" s="260"/>
      <c r="X196" s="261"/>
      <c r="Y196" s="13"/>
      <c r="Z196" s="13"/>
      <c r="AA196" s="13"/>
      <c r="AB196" s="13"/>
      <c r="AC196" s="13"/>
      <c r="AD196" s="13"/>
      <c r="AE196" s="13"/>
      <c r="AT196" s="262" t="s">
        <v>198</v>
      </c>
      <c r="AU196" s="262" t="s">
        <v>90</v>
      </c>
      <c r="AV196" s="13" t="s">
        <v>90</v>
      </c>
      <c r="AW196" s="13" t="s">
        <v>5</v>
      </c>
      <c r="AX196" s="13" t="s">
        <v>86</v>
      </c>
      <c r="AY196" s="262" t="s">
        <v>190</v>
      </c>
    </row>
    <row r="197" spans="1:65" s="2" customFormat="1" ht="21.75" customHeight="1">
      <c r="A197" s="37"/>
      <c r="B197" s="38"/>
      <c r="C197" s="274" t="s">
        <v>350</v>
      </c>
      <c r="D197" s="274" t="s">
        <v>261</v>
      </c>
      <c r="E197" s="275" t="s">
        <v>351</v>
      </c>
      <c r="F197" s="276" t="s">
        <v>352</v>
      </c>
      <c r="G197" s="277" t="s">
        <v>340</v>
      </c>
      <c r="H197" s="278">
        <v>1</v>
      </c>
      <c r="I197" s="279"/>
      <c r="J197" s="280"/>
      <c r="K197" s="281">
        <f>ROUND(P197*H197,2)</f>
        <v>0</v>
      </c>
      <c r="L197" s="282"/>
      <c r="M197" s="283"/>
      <c r="N197" s="284" t="s">
        <v>1</v>
      </c>
      <c r="O197" s="245" t="s">
        <v>44</v>
      </c>
      <c r="P197" s="246">
        <f>I197+J197</f>
        <v>0</v>
      </c>
      <c r="Q197" s="246">
        <f>ROUND(I197*H197,2)</f>
        <v>0</v>
      </c>
      <c r="R197" s="246">
        <f>ROUND(J197*H197,2)</f>
        <v>0</v>
      </c>
      <c r="S197" s="90"/>
      <c r="T197" s="247">
        <f>S197*H197</f>
        <v>0</v>
      </c>
      <c r="U197" s="247">
        <v>0.097</v>
      </c>
      <c r="V197" s="247">
        <f>U197*H197</f>
        <v>0.097</v>
      </c>
      <c r="W197" s="247">
        <v>0</v>
      </c>
      <c r="X197" s="248">
        <f>W197*H197</f>
        <v>0</v>
      </c>
      <c r="Y197" s="37"/>
      <c r="Z197" s="37"/>
      <c r="AA197" s="37"/>
      <c r="AB197" s="37"/>
      <c r="AC197" s="37"/>
      <c r="AD197" s="37"/>
      <c r="AE197" s="37"/>
      <c r="AR197" s="249" t="s">
        <v>111</v>
      </c>
      <c r="AT197" s="249" t="s">
        <v>261</v>
      </c>
      <c r="AU197" s="249" t="s">
        <v>90</v>
      </c>
      <c r="AY197" s="16" t="s">
        <v>190</v>
      </c>
      <c r="BE197" s="250">
        <f>IF(O197="základní",K197,0)</f>
        <v>0</v>
      </c>
      <c r="BF197" s="250">
        <f>IF(O197="snížená",K197,0)</f>
        <v>0</v>
      </c>
      <c r="BG197" s="250">
        <f>IF(O197="zákl. přenesená",K197,0)</f>
        <v>0</v>
      </c>
      <c r="BH197" s="250">
        <f>IF(O197="sníž. přenesená",K197,0)</f>
        <v>0</v>
      </c>
      <c r="BI197" s="250">
        <f>IF(O197="nulová",K197,0)</f>
        <v>0</v>
      </c>
      <c r="BJ197" s="16" t="s">
        <v>86</v>
      </c>
      <c r="BK197" s="250">
        <f>ROUND(P197*H197,2)</f>
        <v>0</v>
      </c>
      <c r="BL197" s="16" t="s">
        <v>196</v>
      </c>
      <c r="BM197" s="249" t="s">
        <v>353</v>
      </c>
    </row>
    <row r="198" spans="1:51" s="13" customFormat="1" ht="12">
      <c r="A198" s="13"/>
      <c r="B198" s="251"/>
      <c r="C198" s="252"/>
      <c r="D198" s="253" t="s">
        <v>198</v>
      </c>
      <c r="E198" s="254" t="s">
        <v>1</v>
      </c>
      <c r="F198" s="255" t="s">
        <v>107</v>
      </c>
      <c r="G198" s="252"/>
      <c r="H198" s="256">
        <v>1</v>
      </c>
      <c r="I198" s="257"/>
      <c r="J198" s="257"/>
      <c r="K198" s="252"/>
      <c r="L198" s="252"/>
      <c r="M198" s="258"/>
      <c r="N198" s="259"/>
      <c r="O198" s="260"/>
      <c r="P198" s="260"/>
      <c r="Q198" s="260"/>
      <c r="R198" s="260"/>
      <c r="S198" s="260"/>
      <c r="T198" s="260"/>
      <c r="U198" s="260"/>
      <c r="V198" s="260"/>
      <c r="W198" s="260"/>
      <c r="X198" s="261"/>
      <c r="Y198" s="13"/>
      <c r="Z198" s="13"/>
      <c r="AA198" s="13"/>
      <c r="AB198" s="13"/>
      <c r="AC198" s="13"/>
      <c r="AD198" s="13"/>
      <c r="AE198" s="13"/>
      <c r="AT198" s="262" t="s">
        <v>198</v>
      </c>
      <c r="AU198" s="262" t="s">
        <v>90</v>
      </c>
      <c r="AV198" s="13" t="s">
        <v>90</v>
      </c>
      <c r="AW198" s="13" t="s">
        <v>5</v>
      </c>
      <c r="AX198" s="13" t="s">
        <v>86</v>
      </c>
      <c r="AY198" s="262" t="s">
        <v>190</v>
      </c>
    </row>
    <row r="199" spans="1:65" s="2" customFormat="1" ht="21.75" customHeight="1">
      <c r="A199" s="37"/>
      <c r="B199" s="38"/>
      <c r="C199" s="274" t="s">
        <v>354</v>
      </c>
      <c r="D199" s="274" t="s">
        <v>261</v>
      </c>
      <c r="E199" s="275" t="s">
        <v>355</v>
      </c>
      <c r="F199" s="276" t="s">
        <v>356</v>
      </c>
      <c r="G199" s="277" t="s">
        <v>340</v>
      </c>
      <c r="H199" s="278">
        <v>1</v>
      </c>
      <c r="I199" s="279"/>
      <c r="J199" s="280"/>
      <c r="K199" s="281">
        <f>ROUND(P199*H199,2)</f>
        <v>0</v>
      </c>
      <c r="L199" s="282"/>
      <c r="M199" s="283"/>
      <c r="N199" s="284" t="s">
        <v>1</v>
      </c>
      <c r="O199" s="245" t="s">
        <v>44</v>
      </c>
      <c r="P199" s="246">
        <f>I199+J199</f>
        <v>0</v>
      </c>
      <c r="Q199" s="246">
        <f>ROUND(I199*H199,2)</f>
        <v>0</v>
      </c>
      <c r="R199" s="246">
        <f>ROUND(J199*H199,2)</f>
        <v>0</v>
      </c>
      <c r="S199" s="90"/>
      <c r="T199" s="247">
        <f>S199*H199</f>
        <v>0</v>
      </c>
      <c r="U199" s="247">
        <v>0.04</v>
      </c>
      <c r="V199" s="247">
        <f>U199*H199</f>
        <v>0.04</v>
      </c>
      <c r="W199" s="247">
        <v>0</v>
      </c>
      <c r="X199" s="248">
        <f>W199*H199</f>
        <v>0</v>
      </c>
      <c r="Y199" s="37"/>
      <c r="Z199" s="37"/>
      <c r="AA199" s="37"/>
      <c r="AB199" s="37"/>
      <c r="AC199" s="37"/>
      <c r="AD199" s="37"/>
      <c r="AE199" s="37"/>
      <c r="AR199" s="249" t="s">
        <v>111</v>
      </c>
      <c r="AT199" s="249" t="s">
        <v>261</v>
      </c>
      <c r="AU199" s="249" t="s">
        <v>90</v>
      </c>
      <c r="AY199" s="16" t="s">
        <v>190</v>
      </c>
      <c r="BE199" s="250">
        <f>IF(O199="základní",K199,0)</f>
        <v>0</v>
      </c>
      <c r="BF199" s="250">
        <f>IF(O199="snížená",K199,0)</f>
        <v>0</v>
      </c>
      <c r="BG199" s="250">
        <f>IF(O199="zákl. přenesená",K199,0)</f>
        <v>0</v>
      </c>
      <c r="BH199" s="250">
        <f>IF(O199="sníž. přenesená",K199,0)</f>
        <v>0</v>
      </c>
      <c r="BI199" s="250">
        <f>IF(O199="nulová",K199,0)</f>
        <v>0</v>
      </c>
      <c r="BJ199" s="16" t="s">
        <v>86</v>
      </c>
      <c r="BK199" s="250">
        <f>ROUND(P199*H199,2)</f>
        <v>0</v>
      </c>
      <c r="BL199" s="16" t="s">
        <v>196</v>
      </c>
      <c r="BM199" s="249" t="s">
        <v>357</v>
      </c>
    </row>
    <row r="200" spans="1:51" s="13" customFormat="1" ht="12">
      <c r="A200" s="13"/>
      <c r="B200" s="251"/>
      <c r="C200" s="252"/>
      <c r="D200" s="253" t="s">
        <v>198</v>
      </c>
      <c r="E200" s="254" t="s">
        <v>1</v>
      </c>
      <c r="F200" s="255" t="s">
        <v>107</v>
      </c>
      <c r="G200" s="252"/>
      <c r="H200" s="256">
        <v>1</v>
      </c>
      <c r="I200" s="257"/>
      <c r="J200" s="257"/>
      <c r="K200" s="252"/>
      <c r="L200" s="252"/>
      <c r="M200" s="258"/>
      <c r="N200" s="259"/>
      <c r="O200" s="260"/>
      <c r="P200" s="260"/>
      <c r="Q200" s="260"/>
      <c r="R200" s="260"/>
      <c r="S200" s="260"/>
      <c r="T200" s="260"/>
      <c r="U200" s="260"/>
      <c r="V200" s="260"/>
      <c r="W200" s="260"/>
      <c r="X200" s="261"/>
      <c r="Y200" s="13"/>
      <c r="Z200" s="13"/>
      <c r="AA200" s="13"/>
      <c r="AB200" s="13"/>
      <c r="AC200" s="13"/>
      <c r="AD200" s="13"/>
      <c r="AE200" s="13"/>
      <c r="AT200" s="262" t="s">
        <v>198</v>
      </c>
      <c r="AU200" s="262" t="s">
        <v>90</v>
      </c>
      <c r="AV200" s="13" t="s">
        <v>90</v>
      </c>
      <c r="AW200" s="13" t="s">
        <v>5</v>
      </c>
      <c r="AX200" s="13" t="s">
        <v>86</v>
      </c>
      <c r="AY200" s="262" t="s">
        <v>190</v>
      </c>
    </row>
    <row r="201" spans="1:65" s="2" customFormat="1" ht="21.75" customHeight="1">
      <c r="A201" s="37"/>
      <c r="B201" s="38"/>
      <c r="C201" s="274" t="s">
        <v>358</v>
      </c>
      <c r="D201" s="274" t="s">
        <v>261</v>
      </c>
      <c r="E201" s="275" t="s">
        <v>359</v>
      </c>
      <c r="F201" s="276" t="s">
        <v>360</v>
      </c>
      <c r="G201" s="277" t="s">
        <v>340</v>
      </c>
      <c r="H201" s="278">
        <v>1</v>
      </c>
      <c r="I201" s="279"/>
      <c r="J201" s="280"/>
      <c r="K201" s="281">
        <f>ROUND(P201*H201,2)</f>
        <v>0</v>
      </c>
      <c r="L201" s="282"/>
      <c r="M201" s="283"/>
      <c r="N201" s="284" t="s">
        <v>1</v>
      </c>
      <c r="O201" s="245" t="s">
        <v>44</v>
      </c>
      <c r="P201" s="246">
        <f>I201+J201</f>
        <v>0</v>
      </c>
      <c r="Q201" s="246">
        <f>ROUND(I201*H201,2)</f>
        <v>0</v>
      </c>
      <c r="R201" s="246">
        <f>ROUND(J201*H201,2)</f>
        <v>0</v>
      </c>
      <c r="S201" s="90"/>
      <c r="T201" s="247">
        <f>S201*H201</f>
        <v>0</v>
      </c>
      <c r="U201" s="247">
        <v>0.027</v>
      </c>
      <c r="V201" s="247">
        <f>U201*H201</f>
        <v>0.027</v>
      </c>
      <c r="W201" s="247">
        <v>0</v>
      </c>
      <c r="X201" s="248">
        <f>W201*H201</f>
        <v>0</v>
      </c>
      <c r="Y201" s="37"/>
      <c r="Z201" s="37"/>
      <c r="AA201" s="37"/>
      <c r="AB201" s="37"/>
      <c r="AC201" s="37"/>
      <c r="AD201" s="37"/>
      <c r="AE201" s="37"/>
      <c r="AR201" s="249" t="s">
        <v>111</v>
      </c>
      <c r="AT201" s="249" t="s">
        <v>261</v>
      </c>
      <c r="AU201" s="249" t="s">
        <v>90</v>
      </c>
      <c r="AY201" s="16" t="s">
        <v>190</v>
      </c>
      <c r="BE201" s="250">
        <f>IF(O201="základní",K201,0)</f>
        <v>0</v>
      </c>
      <c r="BF201" s="250">
        <f>IF(O201="snížená",K201,0)</f>
        <v>0</v>
      </c>
      <c r="BG201" s="250">
        <f>IF(O201="zákl. přenesená",K201,0)</f>
        <v>0</v>
      </c>
      <c r="BH201" s="250">
        <f>IF(O201="sníž. přenesená",K201,0)</f>
        <v>0</v>
      </c>
      <c r="BI201" s="250">
        <f>IF(O201="nulová",K201,0)</f>
        <v>0</v>
      </c>
      <c r="BJ201" s="16" t="s">
        <v>86</v>
      </c>
      <c r="BK201" s="250">
        <f>ROUND(P201*H201,2)</f>
        <v>0</v>
      </c>
      <c r="BL201" s="16" t="s">
        <v>196</v>
      </c>
      <c r="BM201" s="249" t="s">
        <v>361</v>
      </c>
    </row>
    <row r="202" spans="1:51" s="13" customFormat="1" ht="12">
      <c r="A202" s="13"/>
      <c r="B202" s="251"/>
      <c r="C202" s="252"/>
      <c r="D202" s="253" t="s">
        <v>198</v>
      </c>
      <c r="E202" s="254" t="s">
        <v>1</v>
      </c>
      <c r="F202" s="255" t="s">
        <v>107</v>
      </c>
      <c r="G202" s="252"/>
      <c r="H202" s="256">
        <v>1</v>
      </c>
      <c r="I202" s="257"/>
      <c r="J202" s="257"/>
      <c r="K202" s="252"/>
      <c r="L202" s="252"/>
      <c r="M202" s="258"/>
      <c r="N202" s="259"/>
      <c r="O202" s="260"/>
      <c r="P202" s="260"/>
      <c r="Q202" s="260"/>
      <c r="R202" s="260"/>
      <c r="S202" s="260"/>
      <c r="T202" s="260"/>
      <c r="U202" s="260"/>
      <c r="V202" s="260"/>
      <c r="W202" s="260"/>
      <c r="X202" s="261"/>
      <c r="Y202" s="13"/>
      <c r="Z202" s="13"/>
      <c r="AA202" s="13"/>
      <c r="AB202" s="13"/>
      <c r="AC202" s="13"/>
      <c r="AD202" s="13"/>
      <c r="AE202" s="13"/>
      <c r="AT202" s="262" t="s">
        <v>198</v>
      </c>
      <c r="AU202" s="262" t="s">
        <v>90</v>
      </c>
      <c r="AV202" s="13" t="s">
        <v>90</v>
      </c>
      <c r="AW202" s="13" t="s">
        <v>5</v>
      </c>
      <c r="AX202" s="13" t="s">
        <v>86</v>
      </c>
      <c r="AY202" s="262" t="s">
        <v>190</v>
      </c>
    </row>
    <row r="203" spans="1:65" s="2" customFormat="1" ht="16.5" customHeight="1">
      <c r="A203" s="37"/>
      <c r="B203" s="38"/>
      <c r="C203" s="274" t="s">
        <v>362</v>
      </c>
      <c r="D203" s="274" t="s">
        <v>261</v>
      </c>
      <c r="E203" s="275" t="s">
        <v>363</v>
      </c>
      <c r="F203" s="276" t="s">
        <v>364</v>
      </c>
      <c r="G203" s="277" t="s">
        <v>340</v>
      </c>
      <c r="H203" s="278">
        <v>1</v>
      </c>
      <c r="I203" s="279"/>
      <c r="J203" s="280"/>
      <c r="K203" s="281">
        <f>ROUND(P203*H203,2)</f>
        <v>0</v>
      </c>
      <c r="L203" s="282"/>
      <c r="M203" s="283"/>
      <c r="N203" s="284" t="s">
        <v>1</v>
      </c>
      <c r="O203" s="245" t="s">
        <v>44</v>
      </c>
      <c r="P203" s="246">
        <f>I203+J203</f>
        <v>0</v>
      </c>
      <c r="Q203" s="246">
        <f>ROUND(I203*H203,2)</f>
        <v>0</v>
      </c>
      <c r="R203" s="246">
        <f>ROUND(J203*H203,2)</f>
        <v>0</v>
      </c>
      <c r="S203" s="90"/>
      <c r="T203" s="247">
        <f>S203*H203</f>
        <v>0</v>
      </c>
      <c r="U203" s="247">
        <v>0.026</v>
      </c>
      <c r="V203" s="247">
        <f>U203*H203</f>
        <v>0.026</v>
      </c>
      <c r="W203" s="247">
        <v>0</v>
      </c>
      <c r="X203" s="248">
        <f>W203*H203</f>
        <v>0</v>
      </c>
      <c r="Y203" s="37"/>
      <c r="Z203" s="37"/>
      <c r="AA203" s="37"/>
      <c r="AB203" s="37"/>
      <c r="AC203" s="37"/>
      <c r="AD203" s="37"/>
      <c r="AE203" s="37"/>
      <c r="AR203" s="249" t="s">
        <v>111</v>
      </c>
      <c r="AT203" s="249" t="s">
        <v>261</v>
      </c>
      <c r="AU203" s="249" t="s">
        <v>90</v>
      </c>
      <c r="AY203" s="16" t="s">
        <v>190</v>
      </c>
      <c r="BE203" s="250">
        <f>IF(O203="základní",K203,0)</f>
        <v>0</v>
      </c>
      <c r="BF203" s="250">
        <f>IF(O203="snížená",K203,0)</f>
        <v>0</v>
      </c>
      <c r="BG203" s="250">
        <f>IF(O203="zákl. přenesená",K203,0)</f>
        <v>0</v>
      </c>
      <c r="BH203" s="250">
        <f>IF(O203="sníž. přenesená",K203,0)</f>
        <v>0</v>
      </c>
      <c r="BI203" s="250">
        <f>IF(O203="nulová",K203,0)</f>
        <v>0</v>
      </c>
      <c r="BJ203" s="16" t="s">
        <v>86</v>
      </c>
      <c r="BK203" s="250">
        <f>ROUND(P203*H203,2)</f>
        <v>0</v>
      </c>
      <c r="BL203" s="16" t="s">
        <v>196</v>
      </c>
      <c r="BM203" s="249" t="s">
        <v>365</v>
      </c>
    </row>
    <row r="204" spans="1:51" s="13" customFormat="1" ht="12">
      <c r="A204" s="13"/>
      <c r="B204" s="251"/>
      <c r="C204" s="252"/>
      <c r="D204" s="253" t="s">
        <v>198</v>
      </c>
      <c r="E204" s="254" t="s">
        <v>1</v>
      </c>
      <c r="F204" s="255" t="s">
        <v>107</v>
      </c>
      <c r="G204" s="252"/>
      <c r="H204" s="256">
        <v>1</v>
      </c>
      <c r="I204" s="257"/>
      <c r="J204" s="257"/>
      <c r="K204" s="252"/>
      <c r="L204" s="252"/>
      <c r="M204" s="258"/>
      <c r="N204" s="259"/>
      <c r="O204" s="260"/>
      <c r="P204" s="260"/>
      <c r="Q204" s="260"/>
      <c r="R204" s="260"/>
      <c r="S204" s="260"/>
      <c r="T204" s="260"/>
      <c r="U204" s="260"/>
      <c r="V204" s="260"/>
      <c r="W204" s="260"/>
      <c r="X204" s="261"/>
      <c r="Y204" s="13"/>
      <c r="Z204" s="13"/>
      <c r="AA204" s="13"/>
      <c r="AB204" s="13"/>
      <c r="AC204" s="13"/>
      <c r="AD204" s="13"/>
      <c r="AE204" s="13"/>
      <c r="AT204" s="262" t="s">
        <v>198</v>
      </c>
      <c r="AU204" s="262" t="s">
        <v>90</v>
      </c>
      <c r="AV204" s="13" t="s">
        <v>90</v>
      </c>
      <c r="AW204" s="13" t="s">
        <v>5</v>
      </c>
      <c r="AX204" s="13" t="s">
        <v>86</v>
      </c>
      <c r="AY204" s="262" t="s">
        <v>190</v>
      </c>
    </row>
    <row r="205" spans="1:65" s="2" customFormat="1" ht="21.75" customHeight="1">
      <c r="A205" s="37"/>
      <c r="B205" s="38"/>
      <c r="C205" s="236" t="s">
        <v>366</v>
      </c>
      <c r="D205" s="236" t="s">
        <v>192</v>
      </c>
      <c r="E205" s="237" t="s">
        <v>367</v>
      </c>
      <c r="F205" s="238" t="s">
        <v>368</v>
      </c>
      <c r="G205" s="239" t="s">
        <v>217</v>
      </c>
      <c r="H205" s="240">
        <v>1.68</v>
      </c>
      <c r="I205" s="241"/>
      <c r="J205" s="241"/>
      <c r="K205" s="242">
        <f>ROUND(P205*H205,2)</f>
        <v>0</v>
      </c>
      <c r="L205" s="243"/>
      <c r="M205" s="43"/>
      <c r="N205" s="244" t="s">
        <v>1</v>
      </c>
      <c r="O205" s="245" t="s">
        <v>44</v>
      </c>
      <c r="P205" s="246">
        <f>I205+J205</f>
        <v>0</v>
      </c>
      <c r="Q205" s="246">
        <f>ROUND(I205*H205,2)</f>
        <v>0</v>
      </c>
      <c r="R205" s="246">
        <f>ROUND(J205*H205,2)</f>
        <v>0</v>
      </c>
      <c r="S205" s="90"/>
      <c r="T205" s="247">
        <f>S205*H205</f>
        <v>0</v>
      </c>
      <c r="U205" s="247">
        <v>0</v>
      </c>
      <c r="V205" s="247">
        <f>U205*H205</f>
        <v>0</v>
      </c>
      <c r="W205" s="247">
        <v>0</v>
      </c>
      <c r="X205" s="248">
        <f>W205*H205</f>
        <v>0</v>
      </c>
      <c r="Y205" s="37"/>
      <c r="Z205" s="37"/>
      <c r="AA205" s="37"/>
      <c r="AB205" s="37"/>
      <c r="AC205" s="37"/>
      <c r="AD205" s="37"/>
      <c r="AE205" s="37"/>
      <c r="AR205" s="249" t="s">
        <v>196</v>
      </c>
      <c r="AT205" s="249" t="s">
        <v>192</v>
      </c>
      <c r="AU205" s="249" t="s">
        <v>90</v>
      </c>
      <c r="AY205" s="16" t="s">
        <v>190</v>
      </c>
      <c r="BE205" s="250">
        <f>IF(O205="základní",K205,0)</f>
        <v>0</v>
      </c>
      <c r="BF205" s="250">
        <f>IF(O205="snížená",K205,0)</f>
        <v>0</v>
      </c>
      <c r="BG205" s="250">
        <f>IF(O205="zákl. přenesená",K205,0)</f>
        <v>0</v>
      </c>
      <c r="BH205" s="250">
        <f>IF(O205="sníž. přenesená",K205,0)</f>
        <v>0</v>
      </c>
      <c r="BI205" s="250">
        <f>IF(O205="nulová",K205,0)</f>
        <v>0</v>
      </c>
      <c r="BJ205" s="16" t="s">
        <v>86</v>
      </c>
      <c r="BK205" s="250">
        <f>ROUND(P205*H205,2)</f>
        <v>0</v>
      </c>
      <c r="BL205" s="16" t="s">
        <v>196</v>
      </c>
      <c r="BM205" s="249" t="s">
        <v>369</v>
      </c>
    </row>
    <row r="206" spans="1:51" s="13" customFormat="1" ht="12">
      <c r="A206" s="13"/>
      <c r="B206" s="251"/>
      <c r="C206" s="252"/>
      <c r="D206" s="253" t="s">
        <v>198</v>
      </c>
      <c r="E206" s="254" t="s">
        <v>114</v>
      </c>
      <c r="F206" s="255" t="s">
        <v>370</v>
      </c>
      <c r="G206" s="252"/>
      <c r="H206" s="256">
        <v>1.68</v>
      </c>
      <c r="I206" s="257"/>
      <c r="J206" s="257"/>
      <c r="K206" s="252"/>
      <c r="L206" s="252"/>
      <c r="M206" s="258"/>
      <c r="N206" s="259"/>
      <c r="O206" s="260"/>
      <c r="P206" s="260"/>
      <c r="Q206" s="260"/>
      <c r="R206" s="260"/>
      <c r="S206" s="260"/>
      <c r="T206" s="260"/>
      <c r="U206" s="260"/>
      <c r="V206" s="260"/>
      <c r="W206" s="260"/>
      <c r="X206" s="261"/>
      <c r="Y206" s="13"/>
      <c r="Z206" s="13"/>
      <c r="AA206" s="13"/>
      <c r="AB206" s="13"/>
      <c r="AC206" s="13"/>
      <c r="AD206" s="13"/>
      <c r="AE206" s="13"/>
      <c r="AT206" s="262" t="s">
        <v>198</v>
      </c>
      <c r="AU206" s="262" t="s">
        <v>90</v>
      </c>
      <c r="AV206" s="13" t="s">
        <v>90</v>
      </c>
      <c r="AW206" s="13" t="s">
        <v>5</v>
      </c>
      <c r="AX206" s="13" t="s">
        <v>86</v>
      </c>
      <c r="AY206" s="262" t="s">
        <v>190</v>
      </c>
    </row>
    <row r="207" spans="1:63" s="12" customFormat="1" ht="22.8" customHeight="1">
      <c r="A207" s="12"/>
      <c r="B207" s="219"/>
      <c r="C207" s="220"/>
      <c r="D207" s="221" t="s">
        <v>80</v>
      </c>
      <c r="E207" s="234" t="s">
        <v>229</v>
      </c>
      <c r="F207" s="234" t="s">
        <v>371</v>
      </c>
      <c r="G207" s="220"/>
      <c r="H207" s="220"/>
      <c r="I207" s="223"/>
      <c r="J207" s="223"/>
      <c r="K207" s="235">
        <f>BK207</f>
        <v>0</v>
      </c>
      <c r="L207" s="220"/>
      <c r="M207" s="225"/>
      <c r="N207" s="226"/>
      <c r="O207" s="227"/>
      <c r="P207" s="227"/>
      <c r="Q207" s="228">
        <f>SUM(Q208:Q242)</f>
        <v>0</v>
      </c>
      <c r="R207" s="228">
        <f>SUM(R208:R242)</f>
        <v>0</v>
      </c>
      <c r="S207" s="227"/>
      <c r="T207" s="229">
        <f>SUM(T208:T242)</f>
        <v>0</v>
      </c>
      <c r="U207" s="227"/>
      <c r="V207" s="229">
        <f>SUM(V208:V242)</f>
        <v>41.803295</v>
      </c>
      <c r="W207" s="227"/>
      <c r="X207" s="230">
        <f>SUM(X208:X242)</f>
        <v>0.28200000000000003</v>
      </c>
      <c r="Y207" s="12"/>
      <c r="Z207" s="12"/>
      <c r="AA207" s="12"/>
      <c r="AB207" s="12"/>
      <c r="AC207" s="12"/>
      <c r="AD207" s="12"/>
      <c r="AE207" s="12"/>
      <c r="AR207" s="231" t="s">
        <v>86</v>
      </c>
      <c r="AT207" s="232" t="s">
        <v>80</v>
      </c>
      <c r="AU207" s="232" t="s">
        <v>86</v>
      </c>
      <c r="AY207" s="231" t="s">
        <v>190</v>
      </c>
      <c r="BK207" s="233">
        <f>SUM(BK208:BK242)</f>
        <v>0</v>
      </c>
    </row>
    <row r="208" spans="1:65" s="2" customFormat="1" ht="21.75" customHeight="1">
      <c r="A208" s="37"/>
      <c r="B208" s="38"/>
      <c r="C208" s="236" t="s">
        <v>372</v>
      </c>
      <c r="D208" s="236" t="s">
        <v>192</v>
      </c>
      <c r="E208" s="237" t="s">
        <v>373</v>
      </c>
      <c r="F208" s="238" t="s">
        <v>374</v>
      </c>
      <c r="G208" s="239" t="s">
        <v>340</v>
      </c>
      <c r="H208" s="240">
        <v>11</v>
      </c>
      <c r="I208" s="241"/>
      <c r="J208" s="241"/>
      <c r="K208" s="242">
        <f>ROUND(P208*H208,2)</f>
        <v>0</v>
      </c>
      <c r="L208" s="243"/>
      <c r="M208" s="43"/>
      <c r="N208" s="244" t="s">
        <v>1</v>
      </c>
      <c r="O208" s="245" t="s">
        <v>44</v>
      </c>
      <c r="P208" s="246">
        <f>I208+J208</f>
        <v>0</v>
      </c>
      <c r="Q208" s="246">
        <f>ROUND(I208*H208,2)</f>
        <v>0</v>
      </c>
      <c r="R208" s="246">
        <f>ROUND(J208*H208,2)</f>
        <v>0</v>
      </c>
      <c r="S208" s="90"/>
      <c r="T208" s="247">
        <f>S208*H208</f>
        <v>0</v>
      </c>
      <c r="U208" s="247">
        <v>0</v>
      </c>
      <c r="V208" s="247">
        <f>U208*H208</f>
        <v>0</v>
      </c>
      <c r="W208" s="247">
        <v>0</v>
      </c>
      <c r="X208" s="248">
        <f>W208*H208</f>
        <v>0</v>
      </c>
      <c r="Y208" s="37"/>
      <c r="Z208" s="37"/>
      <c r="AA208" s="37"/>
      <c r="AB208" s="37"/>
      <c r="AC208" s="37"/>
      <c r="AD208" s="37"/>
      <c r="AE208" s="37"/>
      <c r="AR208" s="249" t="s">
        <v>196</v>
      </c>
      <c r="AT208" s="249" t="s">
        <v>192</v>
      </c>
      <c r="AU208" s="249" t="s">
        <v>90</v>
      </c>
      <c r="AY208" s="16" t="s">
        <v>190</v>
      </c>
      <c r="BE208" s="250">
        <f>IF(O208="základní",K208,0)</f>
        <v>0</v>
      </c>
      <c r="BF208" s="250">
        <f>IF(O208="snížená",K208,0)</f>
        <v>0</v>
      </c>
      <c r="BG208" s="250">
        <f>IF(O208="zákl. přenesená",K208,0)</f>
        <v>0</v>
      </c>
      <c r="BH208" s="250">
        <f>IF(O208="sníž. přenesená",K208,0)</f>
        <v>0</v>
      </c>
      <c r="BI208" s="250">
        <f>IF(O208="nulová",K208,0)</f>
        <v>0</v>
      </c>
      <c r="BJ208" s="16" t="s">
        <v>86</v>
      </c>
      <c r="BK208" s="250">
        <f>ROUND(P208*H208,2)</f>
        <v>0</v>
      </c>
      <c r="BL208" s="16" t="s">
        <v>196</v>
      </c>
      <c r="BM208" s="249" t="s">
        <v>375</v>
      </c>
    </row>
    <row r="209" spans="1:51" s="13" customFormat="1" ht="12">
      <c r="A209" s="13"/>
      <c r="B209" s="251"/>
      <c r="C209" s="252"/>
      <c r="D209" s="253" t="s">
        <v>198</v>
      </c>
      <c r="E209" s="254" t="s">
        <v>146</v>
      </c>
      <c r="F209" s="255" t="s">
        <v>147</v>
      </c>
      <c r="G209" s="252"/>
      <c r="H209" s="256">
        <v>3</v>
      </c>
      <c r="I209" s="257"/>
      <c r="J209" s="257"/>
      <c r="K209" s="252"/>
      <c r="L209" s="252"/>
      <c r="M209" s="258"/>
      <c r="N209" s="259"/>
      <c r="O209" s="260"/>
      <c r="P209" s="260"/>
      <c r="Q209" s="260"/>
      <c r="R209" s="260"/>
      <c r="S209" s="260"/>
      <c r="T209" s="260"/>
      <c r="U209" s="260"/>
      <c r="V209" s="260"/>
      <c r="W209" s="260"/>
      <c r="X209" s="261"/>
      <c r="Y209" s="13"/>
      <c r="Z209" s="13"/>
      <c r="AA209" s="13"/>
      <c r="AB209" s="13"/>
      <c r="AC209" s="13"/>
      <c r="AD209" s="13"/>
      <c r="AE209" s="13"/>
      <c r="AT209" s="262" t="s">
        <v>198</v>
      </c>
      <c r="AU209" s="262" t="s">
        <v>90</v>
      </c>
      <c r="AV209" s="13" t="s">
        <v>90</v>
      </c>
      <c r="AW209" s="13" t="s">
        <v>5</v>
      </c>
      <c r="AX209" s="13" t="s">
        <v>81</v>
      </c>
      <c r="AY209" s="262" t="s">
        <v>190</v>
      </c>
    </row>
    <row r="210" spans="1:51" s="13" customFormat="1" ht="12">
      <c r="A210" s="13"/>
      <c r="B210" s="251"/>
      <c r="C210" s="252"/>
      <c r="D210" s="253" t="s">
        <v>198</v>
      </c>
      <c r="E210" s="254" t="s">
        <v>148</v>
      </c>
      <c r="F210" s="255" t="s">
        <v>90</v>
      </c>
      <c r="G210" s="252"/>
      <c r="H210" s="256">
        <v>2</v>
      </c>
      <c r="I210" s="257"/>
      <c r="J210" s="257"/>
      <c r="K210" s="252"/>
      <c r="L210" s="252"/>
      <c r="M210" s="258"/>
      <c r="N210" s="259"/>
      <c r="O210" s="260"/>
      <c r="P210" s="260"/>
      <c r="Q210" s="260"/>
      <c r="R210" s="260"/>
      <c r="S210" s="260"/>
      <c r="T210" s="260"/>
      <c r="U210" s="260"/>
      <c r="V210" s="260"/>
      <c r="W210" s="260"/>
      <c r="X210" s="261"/>
      <c r="Y210" s="13"/>
      <c r="Z210" s="13"/>
      <c r="AA210" s="13"/>
      <c r="AB210" s="13"/>
      <c r="AC210" s="13"/>
      <c r="AD210" s="13"/>
      <c r="AE210" s="13"/>
      <c r="AT210" s="262" t="s">
        <v>198</v>
      </c>
      <c r="AU210" s="262" t="s">
        <v>90</v>
      </c>
      <c r="AV210" s="13" t="s">
        <v>90</v>
      </c>
      <c r="AW210" s="13" t="s">
        <v>5</v>
      </c>
      <c r="AX210" s="13" t="s">
        <v>81</v>
      </c>
      <c r="AY210" s="262" t="s">
        <v>190</v>
      </c>
    </row>
    <row r="211" spans="1:51" s="13" customFormat="1" ht="12">
      <c r="A211" s="13"/>
      <c r="B211" s="251"/>
      <c r="C211" s="252"/>
      <c r="D211" s="253" t="s">
        <v>198</v>
      </c>
      <c r="E211" s="254" t="s">
        <v>149</v>
      </c>
      <c r="F211" s="255" t="s">
        <v>90</v>
      </c>
      <c r="G211" s="252"/>
      <c r="H211" s="256">
        <v>2</v>
      </c>
      <c r="I211" s="257"/>
      <c r="J211" s="257"/>
      <c r="K211" s="252"/>
      <c r="L211" s="252"/>
      <c r="M211" s="258"/>
      <c r="N211" s="259"/>
      <c r="O211" s="260"/>
      <c r="P211" s="260"/>
      <c r="Q211" s="260"/>
      <c r="R211" s="260"/>
      <c r="S211" s="260"/>
      <c r="T211" s="260"/>
      <c r="U211" s="260"/>
      <c r="V211" s="260"/>
      <c r="W211" s="260"/>
      <c r="X211" s="261"/>
      <c r="Y211" s="13"/>
      <c r="Z211" s="13"/>
      <c r="AA211" s="13"/>
      <c r="AB211" s="13"/>
      <c r="AC211" s="13"/>
      <c r="AD211" s="13"/>
      <c r="AE211" s="13"/>
      <c r="AT211" s="262" t="s">
        <v>198</v>
      </c>
      <c r="AU211" s="262" t="s">
        <v>90</v>
      </c>
      <c r="AV211" s="13" t="s">
        <v>90</v>
      </c>
      <c r="AW211" s="13" t="s">
        <v>5</v>
      </c>
      <c r="AX211" s="13" t="s">
        <v>81</v>
      </c>
      <c r="AY211" s="262" t="s">
        <v>190</v>
      </c>
    </row>
    <row r="212" spans="1:51" s="13" customFormat="1" ht="12">
      <c r="A212" s="13"/>
      <c r="B212" s="251"/>
      <c r="C212" s="252"/>
      <c r="D212" s="253" t="s">
        <v>198</v>
      </c>
      <c r="E212" s="254" t="s">
        <v>150</v>
      </c>
      <c r="F212" s="255" t="s">
        <v>90</v>
      </c>
      <c r="G212" s="252"/>
      <c r="H212" s="256">
        <v>2</v>
      </c>
      <c r="I212" s="257"/>
      <c r="J212" s="257"/>
      <c r="K212" s="252"/>
      <c r="L212" s="252"/>
      <c r="M212" s="258"/>
      <c r="N212" s="259"/>
      <c r="O212" s="260"/>
      <c r="P212" s="260"/>
      <c r="Q212" s="260"/>
      <c r="R212" s="260"/>
      <c r="S212" s="260"/>
      <c r="T212" s="260"/>
      <c r="U212" s="260"/>
      <c r="V212" s="260"/>
      <c r="W212" s="260"/>
      <c r="X212" s="261"/>
      <c r="Y212" s="13"/>
      <c r="Z212" s="13"/>
      <c r="AA212" s="13"/>
      <c r="AB212" s="13"/>
      <c r="AC212" s="13"/>
      <c r="AD212" s="13"/>
      <c r="AE212" s="13"/>
      <c r="AT212" s="262" t="s">
        <v>198</v>
      </c>
      <c r="AU212" s="262" t="s">
        <v>90</v>
      </c>
      <c r="AV212" s="13" t="s">
        <v>90</v>
      </c>
      <c r="AW212" s="13" t="s">
        <v>5</v>
      </c>
      <c r="AX212" s="13" t="s">
        <v>81</v>
      </c>
      <c r="AY212" s="262" t="s">
        <v>190</v>
      </c>
    </row>
    <row r="213" spans="1:51" s="13" customFormat="1" ht="12">
      <c r="A213" s="13"/>
      <c r="B213" s="251"/>
      <c r="C213" s="252"/>
      <c r="D213" s="253" t="s">
        <v>198</v>
      </c>
      <c r="E213" s="254" t="s">
        <v>145</v>
      </c>
      <c r="F213" s="255" t="s">
        <v>90</v>
      </c>
      <c r="G213" s="252"/>
      <c r="H213" s="256">
        <v>2</v>
      </c>
      <c r="I213" s="257"/>
      <c r="J213" s="257"/>
      <c r="K213" s="252"/>
      <c r="L213" s="252"/>
      <c r="M213" s="258"/>
      <c r="N213" s="259"/>
      <c r="O213" s="260"/>
      <c r="P213" s="260"/>
      <c r="Q213" s="260"/>
      <c r="R213" s="260"/>
      <c r="S213" s="260"/>
      <c r="T213" s="260"/>
      <c r="U213" s="260"/>
      <c r="V213" s="260"/>
      <c r="W213" s="260"/>
      <c r="X213" s="261"/>
      <c r="Y213" s="13"/>
      <c r="Z213" s="13"/>
      <c r="AA213" s="13"/>
      <c r="AB213" s="13"/>
      <c r="AC213" s="13"/>
      <c r="AD213" s="13"/>
      <c r="AE213" s="13"/>
      <c r="AT213" s="262" t="s">
        <v>198</v>
      </c>
      <c r="AU213" s="262" t="s">
        <v>90</v>
      </c>
      <c r="AV213" s="13" t="s">
        <v>90</v>
      </c>
      <c r="AW213" s="13" t="s">
        <v>5</v>
      </c>
      <c r="AX213" s="13" t="s">
        <v>81</v>
      </c>
      <c r="AY213" s="262" t="s">
        <v>190</v>
      </c>
    </row>
    <row r="214" spans="1:51" s="14" customFormat="1" ht="12">
      <c r="A214" s="14"/>
      <c r="B214" s="263"/>
      <c r="C214" s="264"/>
      <c r="D214" s="253" t="s">
        <v>198</v>
      </c>
      <c r="E214" s="265" t="s">
        <v>151</v>
      </c>
      <c r="F214" s="266" t="s">
        <v>206</v>
      </c>
      <c r="G214" s="264"/>
      <c r="H214" s="267">
        <v>11</v>
      </c>
      <c r="I214" s="268"/>
      <c r="J214" s="268"/>
      <c r="K214" s="264"/>
      <c r="L214" s="264"/>
      <c r="M214" s="269"/>
      <c r="N214" s="270"/>
      <c r="O214" s="271"/>
      <c r="P214" s="271"/>
      <c r="Q214" s="271"/>
      <c r="R214" s="271"/>
      <c r="S214" s="271"/>
      <c r="T214" s="271"/>
      <c r="U214" s="271"/>
      <c r="V214" s="271"/>
      <c r="W214" s="271"/>
      <c r="X214" s="272"/>
      <c r="Y214" s="14"/>
      <c r="Z214" s="14"/>
      <c r="AA214" s="14"/>
      <c r="AB214" s="14"/>
      <c r="AC214" s="14"/>
      <c r="AD214" s="14"/>
      <c r="AE214" s="14"/>
      <c r="AT214" s="273" t="s">
        <v>198</v>
      </c>
      <c r="AU214" s="273" t="s">
        <v>90</v>
      </c>
      <c r="AV214" s="14" t="s">
        <v>196</v>
      </c>
      <c r="AW214" s="14" t="s">
        <v>5</v>
      </c>
      <c r="AX214" s="14" t="s">
        <v>86</v>
      </c>
      <c r="AY214" s="273" t="s">
        <v>190</v>
      </c>
    </row>
    <row r="215" spans="1:65" s="2" customFormat="1" ht="21.75" customHeight="1">
      <c r="A215" s="37"/>
      <c r="B215" s="38"/>
      <c r="C215" s="236" t="s">
        <v>376</v>
      </c>
      <c r="D215" s="236" t="s">
        <v>192</v>
      </c>
      <c r="E215" s="237" t="s">
        <v>377</v>
      </c>
      <c r="F215" s="238" t="s">
        <v>378</v>
      </c>
      <c r="G215" s="239" t="s">
        <v>340</v>
      </c>
      <c r="H215" s="240">
        <v>495</v>
      </c>
      <c r="I215" s="241"/>
      <c r="J215" s="241"/>
      <c r="K215" s="242">
        <f>ROUND(P215*H215,2)</f>
        <v>0</v>
      </c>
      <c r="L215" s="243"/>
      <c r="M215" s="43"/>
      <c r="N215" s="244" t="s">
        <v>1</v>
      </c>
      <c r="O215" s="245" t="s">
        <v>44</v>
      </c>
      <c r="P215" s="246">
        <f>I215+J215</f>
        <v>0</v>
      </c>
      <c r="Q215" s="246">
        <f>ROUND(I215*H215,2)</f>
        <v>0</v>
      </c>
      <c r="R215" s="246">
        <f>ROUND(J215*H215,2)</f>
        <v>0</v>
      </c>
      <c r="S215" s="90"/>
      <c r="T215" s="247">
        <f>S215*H215</f>
        <v>0</v>
      </c>
      <c r="U215" s="247">
        <v>0</v>
      </c>
      <c r="V215" s="247">
        <f>U215*H215</f>
        <v>0</v>
      </c>
      <c r="W215" s="247">
        <v>0</v>
      </c>
      <c r="X215" s="248">
        <f>W215*H215</f>
        <v>0</v>
      </c>
      <c r="Y215" s="37"/>
      <c r="Z215" s="37"/>
      <c r="AA215" s="37"/>
      <c r="AB215" s="37"/>
      <c r="AC215" s="37"/>
      <c r="AD215" s="37"/>
      <c r="AE215" s="37"/>
      <c r="AR215" s="249" t="s">
        <v>196</v>
      </c>
      <c r="AT215" s="249" t="s">
        <v>192</v>
      </c>
      <c r="AU215" s="249" t="s">
        <v>90</v>
      </c>
      <c r="AY215" s="16" t="s">
        <v>190</v>
      </c>
      <c r="BE215" s="250">
        <f>IF(O215="základní",K215,0)</f>
        <v>0</v>
      </c>
      <c r="BF215" s="250">
        <f>IF(O215="snížená",K215,0)</f>
        <v>0</v>
      </c>
      <c r="BG215" s="250">
        <f>IF(O215="zákl. přenesená",K215,0)</f>
        <v>0</v>
      </c>
      <c r="BH215" s="250">
        <f>IF(O215="sníž. přenesená",K215,0)</f>
        <v>0</v>
      </c>
      <c r="BI215" s="250">
        <f>IF(O215="nulová",K215,0)</f>
        <v>0</v>
      </c>
      <c r="BJ215" s="16" t="s">
        <v>86</v>
      </c>
      <c r="BK215" s="250">
        <f>ROUND(P215*H215,2)</f>
        <v>0</v>
      </c>
      <c r="BL215" s="16" t="s">
        <v>196</v>
      </c>
      <c r="BM215" s="249" t="s">
        <v>379</v>
      </c>
    </row>
    <row r="216" spans="1:51" s="13" customFormat="1" ht="12">
      <c r="A216" s="13"/>
      <c r="B216" s="251"/>
      <c r="C216" s="252"/>
      <c r="D216" s="253" t="s">
        <v>198</v>
      </c>
      <c r="E216" s="254" t="s">
        <v>1</v>
      </c>
      <c r="F216" s="255" t="s">
        <v>380</v>
      </c>
      <c r="G216" s="252"/>
      <c r="H216" s="256">
        <v>495</v>
      </c>
      <c r="I216" s="257"/>
      <c r="J216" s="257"/>
      <c r="K216" s="252"/>
      <c r="L216" s="252"/>
      <c r="M216" s="258"/>
      <c r="N216" s="259"/>
      <c r="O216" s="260"/>
      <c r="P216" s="260"/>
      <c r="Q216" s="260"/>
      <c r="R216" s="260"/>
      <c r="S216" s="260"/>
      <c r="T216" s="260"/>
      <c r="U216" s="260"/>
      <c r="V216" s="260"/>
      <c r="W216" s="260"/>
      <c r="X216" s="261"/>
      <c r="Y216" s="13"/>
      <c r="Z216" s="13"/>
      <c r="AA216" s="13"/>
      <c r="AB216" s="13"/>
      <c r="AC216" s="13"/>
      <c r="AD216" s="13"/>
      <c r="AE216" s="13"/>
      <c r="AT216" s="262" t="s">
        <v>198</v>
      </c>
      <c r="AU216" s="262" t="s">
        <v>90</v>
      </c>
      <c r="AV216" s="13" t="s">
        <v>90</v>
      </c>
      <c r="AW216" s="13" t="s">
        <v>5</v>
      </c>
      <c r="AX216" s="13" t="s">
        <v>86</v>
      </c>
      <c r="AY216" s="262" t="s">
        <v>190</v>
      </c>
    </row>
    <row r="217" spans="1:65" s="2" customFormat="1" ht="21.75" customHeight="1">
      <c r="A217" s="37"/>
      <c r="B217" s="38"/>
      <c r="C217" s="236" t="s">
        <v>381</v>
      </c>
      <c r="D217" s="236" t="s">
        <v>192</v>
      </c>
      <c r="E217" s="237" t="s">
        <v>382</v>
      </c>
      <c r="F217" s="238" t="s">
        <v>383</v>
      </c>
      <c r="G217" s="239" t="s">
        <v>340</v>
      </c>
      <c r="H217" s="240">
        <v>2</v>
      </c>
      <c r="I217" s="241"/>
      <c r="J217" s="241"/>
      <c r="K217" s="242">
        <f>ROUND(P217*H217,2)</f>
        <v>0</v>
      </c>
      <c r="L217" s="243"/>
      <c r="M217" s="43"/>
      <c r="N217" s="244" t="s">
        <v>1</v>
      </c>
      <c r="O217" s="245" t="s">
        <v>44</v>
      </c>
      <c r="P217" s="246">
        <f>I217+J217</f>
        <v>0</v>
      </c>
      <c r="Q217" s="246">
        <f>ROUND(I217*H217,2)</f>
        <v>0</v>
      </c>
      <c r="R217" s="246">
        <f>ROUND(J217*H217,2)</f>
        <v>0</v>
      </c>
      <c r="S217" s="90"/>
      <c r="T217" s="247">
        <f>S217*H217</f>
        <v>0</v>
      </c>
      <c r="U217" s="247">
        <v>0</v>
      </c>
      <c r="V217" s="247">
        <f>U217*H217</f>
        <v>0</v>
      </c>
      <c r="W217" s="247">
        <v>0</v>
      </c>
      <c r="X217" s="248">
        <f>W217*H217</f>
        <v>0</v>
      </c>
      <c r="Y217" s="37"/>
      <c r="Z217" s="37"/>
      <c r="AA217" s="37"/>
      <c r="AB217" s="37"/>
      <c r="AC217" s="37"/>
      <c r="AD217" s="37"/>
      <c r="AE217" s="37"/>
      <c r="AR217" s="249" t="s">
        <v>196</v>
      </c>
      <c r="AT217" s="249" t="s">
        <v>192</v>
      </c>
      <c r="AU217" s="249" t="s">
        <v>90</v>
      </c>
      <c r="AY217" s="16" t="s">
        <v>190</v>
      </c>
      <c r="BE217" s="250">
        <f>IF(O217="základní",K217,0)</f>
        <v>0</v>
      </c>
      <c r="BF217" s="250">
        <f>IF(O217="snížená",K217,0)</f>
        <v>0</v>
      </c>
      <c r="BG217" s="250">
        <f>IF(O217="zákl. přenesená",K217,0)</f>
        <v>0</v>
      </c>
      <c r="BH217" s="250">
        <f>IF(O217="sníž. přenesená",K217,0)</f>
        <v>0</v>
      </c>
      <c r="BI217" s="250">
        <f>IF(O217="nulová",K217,0)</f>
        <v>0</v>
      </c>
      <c r="BJ217" s="16" t="s">
        <v>86</v>
      </c>
      <c r="BK217" s="250">
        <f>ROUND(P217*H217,2)</f>
        <v>0</v>
      </c>
      <c r="BL217" s="16" t="s">
        <v>196</v>
      </c>
      <c r="BM217" s="249" t="s">
        <v>384</v>
      </c>
    </row>
    <row r="218" spans="1:51" s="13" customFormat="1" ht="12">
      <c r="A218" s="13"/>
      <c r="B218" s="251"/>
      <c r="C218" s="252"/>
      <c r="D218" s="253" t="s">
        <v>198</v>
      </c>
      <c r="E218" s="254" t="s">
        <v>153</v>
      </c>
      <c r="F218" s="255" t="s">
        <v>90</v>
      </c>
      <c r="G218" s="252"/>
      <c r="H218" s="256">
        <v>2</v>
      </c>
      <c r="I218" s="257"/>
      <c r="J218" s="257"/>
      <c r="K218" s="252"/>
      <c r="L218" s="252"/>
      <c r="M218" s="258"/>
      <c r="N218" s="259"/>
      <c r="O218" s="260"/>
      <c r="P218" s="260"/>
      <c r="Q218" s="260"/>
      <c r="R218" s="260"/>
      <c r="S218" s="260"/>
      <c r="T218" s="260"/>
      <c r="U218" s="260"/>
      <c r="V218" s="260"/>
      <c r="W218" s="260"/>
      <c r="X218" s="261"/>
      <c r="Y218" s="13"/>
      <c r="Z218" s="13"/>
      <c r="AA218" s="13"/>
      <c r="AB218" s="13"/>
      <c r="AC218" s="13"/>
      <c r="AD218" s="13"/>
      <c r="AE218" s="13"/>
      <c r="AT218" s="262" t="s">
        <v>198</v>
      </c>
      <c r="AU218" s="262" t="s">
        <v>90</v>
      </c>
      <c r="AV218" s="13" t="s">
        <v>90</v>
      </c>
      <c r="AW218" s="13" t="s">
        <v>5</v>
      </c>
      <c r="AX218" s="13" t="s">
        <v>86</v>
      </c>
      <c r="AY218" s="262" t="s">
        <v>190</v>
      </c>
    </row>
    <row r="219" spans="1:65" s="2" customFormat="1" ht="21.75" customHeight="1">
      <c r="A219" s="37"/>
      <c r="B219" s="38"/>
      <c r="C219" s="236" t="s">
        <v>385</v>
      </c>
      <c r="D219" s="236" t="s">
        <v>192</v>
      </c>
      <c r="E219" s="237" t="s">
        <v>386</v>
      </c>
      <c r="F219" s="238" t="s">
        <v>387</v>
      </c>
      <c r="G219" s="239" t="s">
        <v>340</v>
      </c>
      <c r="H219" s="240">
        <v>90</v>
      </c>
      <c r="I219" s="241"/>
      <c r="J219" s="241"/>
      <c r="K219" s="242">
        <f>ROUND(P219*H219,2)</f>
        <v>0</v>
      </c>
      <c r="L219" s="243"/>
      <c r="M219" s="43"/>
      <c r="N219" s="244" t="s">
        <v>1</v>
      </c>
      <c r="O219" s="245" t="s">
        <v>44</v>
      </c>
      <c r="P219" s="246">
        <f>I219+J219</f>
        <v>0</v>
      </c>
      <c r="Q219" s="246">
        <f>ROUND(I219*H219,2)</f>
        <v>0</v>
      </c>
      <c r="R219" s="246">
        <f>ROUND(J219*H219,2)</f>
        <v>0</v>
      </c>
      <c r="S219" s="90"/>
      <c r="T219" s="247">
        <f>S219*H219</f>
        <v>0</v>
      </c>
      <c r="U219" s="247">
        <v>0</v>
      </c>
      <c r="V219" s="247">
        <f>U219*H219</f>
        <v>0</v>
      </c>
      <c r="W219" s="247">
        <v>0</v>
      </c>
      <c r="X219" s="248">
        <f>W219*H219</f>
        <v>0</v>
      </c>
      <c r="Y219" s="37"/>
      <c r="Z219" s="37"/>
      <c r="AA219" s="37"/>
      <c r="AB219" s="37"/>
      <c r="AC219" s="37"/>
      <c r="AD219" s="37"/>
      <c r="AE219" s="37"/>
      <c r="AR219" s="249" t="s">
        <v>196</v>
      </c>
      <c r="AT219" s="249" t="s">
        <v>192</v>
      </c>
      <c r="AU219" s="249" t="s">
        <v>90</v>
      </c>
      <c r="AY219" s="16" t="s">
        <v>190</v>
      </c>
      <c r="BE219" s="250">
        <f>IF(O219="základní",K219,0)</f>
        <v>0</v>
      </c>
      <c r="BF219" s="250">
        <f>IF(O219="snížená",K219,0)</f>
        <v>0</v>
      </c>
      <c r="BG219" s="250">
        <f>IF(O219="zákl. přenesená",K219,0)</f>
        <v>0</v>
      </c>
      <c r="BH219" s="250">
        <f>IF(O219="sníž. přenesená",K219,0)</f>
        <v>0</v>
      </c>
      <c r="BI219" s="250">
        <f>IF(O219="nulová",K219,0)</f>
        <v>0</v>
      </c>
      <c r="BJ219" s="16" t="s">
        <v>86</v>
      </c>
      <c r="BK219" s="250">
        <f>ROUND(P219*H219,2)</f>
        <v>0</v>
      </c>
      <c r="BL219" s="16" t="s">
        <v>196</v>
      </c>
      <c r="BM219" s="249" t="s">
        <v>388</v>
      </c>
    </row>
    <row r="220" spans="1:51" s="13" customFormat="1" ht="12">
      <c r="A220" s="13"/>
      <c r="B220" s="251"/>
      <c r="C220" s="252"/>
      <c r="D220" s="253" t="s">
        <v>198</v>
      </c>
      <c r="E220" s="254" t="s">
        <v>1</v>
      </c>
      <c r="F220" s="255" t="s">
        <v>389</v>
      </c>
      <c r="G220" s="252"/>
      <c r="H220" s="256">
        <v>90</v>
      </c>
      <c r="I220" s="257"/>
      <c r="J220" s="257"/>
      <c r="K220" s="252"/>
      <c r="L220" s="252"/>
      <c r="M220" s="258"/>
      <c r="N220" s="259"/>
      <c r="O220" s="260"/>
      <c r="P220" s="260"/>
      <c r="Q220" s="260"/>
      <c r="R220" s="260"/>
      <c r="S220" s="260"/>
      <c r="T220" s="260"/>
      <c r="U220" s="260"/>
      <c r="V220" s="260"/>
      <c r="W220" s="260"/>
      <c r="X220" s="261"/>
      <c r="Y220" s="13"/>
      <c r="Z220" s="13"/>
      <c r="AA220" s="13"/>
      <c r="AB220" s="13"/>
      <c r="AC220" s="13"/>
      <c r="AD220" s="13"/>
      <c r="AE220" s="13"/>
      <c r="AT220" s="262" t="s">
        <v>198</v>
      </c>
      <c r="AU220" s="262" t="s">
        <v>90</v>
      </c>
      <c r="AV220" s="13" t="s">
        <v>90</v>
      </c>
      <c r="AW220" s="13" t="s">
        <v>5</v>
      </c>
      <c r="AX220" s="13" t="s">
        <v>86</v>
      </c>
      <c r="AY220" s="262" t="s">
        <v>190</v>
      </c>
    </row>
    <row r="221" spans="1:65" s="2" customFormat="1" ht="33" customHeight="1">
      <c r="A221" s="37"/>
      <c r="B221" s="38"/>
      <c r="C221" s="236" t="s">
        <v>390</v>
      </c>
      <c r="D221" s="236" t="s">
        <v>192</v>
      </c>
      <c r="E221" s="237" t="s">
        <v>391</v>
      </c>
      <c r="F221" s="238" t="s">
        <v>392</v>
      </c>
      <c r="G221" s="239" t="s">
        <v>331</v>
      </c>
      <c r="H221" s="240">
        <v>79.89</v>
      </c>
      <c r="I221" s="241"/>
      <c r="J221" s="241"/>
      <c r="K221" s="242">
        <f>ROUND(P221*H221,2)</f>
        <v>0</v>
      </c>
      <c r="L221" s="243"/>
      <c r="M221" s="43"/>
      <c r="N221" s="244" t="s">
        <v>1</v>
      </c>
      <c r="O221" s="245" t="s">
        <v>44</v>
      </c>
      <c r="P221" s="246">
        <f>I221+J221</f>
        <v>0</v>
      </c>
      <c r="Q221" s="246">
        <f>ROUND(I221*H221,2)</f>
        <v>0</v>
      </c>
      <c r="R221" s="246">
        <f>ROUND(J221*H221,2)</f>
        <v>0</v>
      </c>
      <c r="S221" s="90"/>
      <c r="T221" s="247">
        <f>S221*H221</f>
        <v>0</v>
      </c>
      <c r="U221" s="247">
        <v>0.164</v>
      </c>
      <c r="V221" s="247">
        <f>U221*H221</f>
        <v>13.10196</v>
      </c>
      <c r="W221" s="247">
        <v>0</v>
      </c>
      <c r="X221" s="248">
        <f>W221*H221</f>
        <v>0</v>
      </c>
      <c r="Y221" s="37"/>
      <c r="Z221" s="37"/>
      <c r="AA221" s="37"/>
      <c r="AB221" s="37"/>
      <c r="AC221" s="37"/>
      <c r="AD221" s="37"/>
      <c r="AE221" s="37"/>
      <c r="AR221" s="249" t="s">
        <v>196</v>
      </c>
      <c r="AT221" s="249" t="s">
        <v>192</v>
      </c>
      <c r="AU221" s="249" t="s">
        <v>90</v>
      </c>
      <c r="AY221" s="16" t="s">
        <v>190</v>
      </c>
      <c r="BE221" s="250">
        <f>IF(O221="základní",K221,0)</f>
        <v>0</v>
      </c>
      <c r="BF221" s="250">
        <f>IF(O221="snížená",K221,0)</f>
        <v>0</v>
      </c>
      <c r="BG221" s="250">
        <f>IF(O221="zákl. přenesená",K221,0)</f>
        <v>0</v>
      </c>
      <c r="BH221" s="250">
        <f>IF(O221="sníž. přenesená",K221,0)</f>
        <v>0</v>
      </c>
      <c r="BI221" s="250">
        <f>IF(O221="nulová",K221,0)</f>
        <v>0</v>
      </c>
      <c r="BJ221" s="16" t="s">
        <v>86</v>
      </c>
      <c r="BK221" s="250">
        <f>ROUND(P221*H221,2)</f>
        <v>0</v>
      </c>
      <c r="BL221" s="16" t="s">
        <v>196</v>
      </c>
      <c r="BM221" s="249" t="s">
        <v>393</v>
      </c>
    </row>
    <row r="222" spans="1:51" s="13" customFormat="1" ht="12">
      <c r="A222" s="13"/>
      <c r="B222" s="251"/>
      <c r="C222" s="252"/>
      <c r="D222" s="253" t="s">
        <v>198</v>
      </c>
      <c r="E222" s="254" t="s">
        <v>108</v>
      </c>
      <c r="F222" s="255" t="s">
        <v>394</v>
      </c>
      <c r="G222" s="252"/>
      <c r="H222" s="256">
        <v>79.89</v>
      </c>
      <c r="I222" s="257"/>
      <c r="J222" s="257"/>
      <c r="K222" s="252"/>
      <c r="L222" s="252"/>
      <c r="M222" s="258"/>
      <c r="N222" s="259"/>
      <c r="O222" s="260"/>
      <c r="P222" s="260"/>
      <c r="Q222" s="260"/>
      <c r="R222" s="260"/>
      <c r="S222" s="260"/>
      <c r="T222" s="260"/>
      <c r="U222" s="260"/>
      <c r="V222" s="260"/>
      <c r="W222" s="260"/>
      <c r="X222" s="261"/>
      <c r="Y222" s="13"/>
      <c r="Z222" s="13"/>
      <c r="AA222" s="13"/>
      <c r="AB222" s="13"/>
      <c r="AC222" s="13"/>
      <c r="AD222" s="13"/>
      <c r="AE222" s="13"/>
      <c r="AT222" s="262" t="s">
        <v>198</v>
      </c>
      <c r="AU222" s="262" t="s">
        <v>90</v>
      </c>
      <c r="AV222" s="13" t="s">
        <v>90</v>
      </c>
      <c r="AW222" s="13" t="s">
        <v>5</v>
      </c>
      <c r="AX222" s="13" t="s">
        <v>86</v>
      </c>
      <c r="AY222" s="262" t="s">
        <v>190</v>
      </c>
    </row>
    <row r="223" spans="1:65" s="2" customFormat="1" ht="21.75" customHeight="1">
      <c r="A223" s="37"/>
      <c r="B223" s="38"/>
      <c r="C223" s="274" t="s">
        <v>395</v>
      </c>
      <c r="D223" s="274" t="s">
        <v>261</v>
      </c>
      <c r="E223" s="275" t="s">
        <v>396</v>
      </c>
      <c r="F223" s="276" t="s">
        <v>397</v>
      </c>
      <c r="G223" s="277" t="s">
        <v>340</v>
      </c>
      <c r="H223" s="278">
        <v>162.976</v>
      </c>
      <c r="I223" s="279"/>
      <c r="J223" s="280"/>
      <c r="K223" s="281">
        <f>ROUND(P223*H223,2)</f>
        <v>0</v>
      </c>
      <c r="L223" s="282"/>
      <c r="M223" s="283"/>
      <c r="N223" s="284" t="s">
        <v>1</v>
      </c>
      <c r="O223" s="245" t="s">
        <v>44</v>
      </c>
      <c r="P223" s="246">
        <f>I223+J223</f>
        <v>0</v>
      </c>
      <c r="Q223" s="246">
        <f>ROUND(I223*H223,2)</f>
        <v>0</v>
      </c>
      <c r="R223" s="246">
        <f>ROUND(J223*H223,2)</f>
        <v>0</v>
      </c>
      <c r="S223" s="90"/>
      <c r="T223" s="247">
        <f>S223*H223</f>
        <v>0</v>
      </c>
      <c r="U223" s="247">
        <v>0.024</v>
      </c>
      <c r="V223" s="247">
        <f>U223*H223</f>
        <v>3.9114240000000002</v>
      </c>
      <c r="W223" s="247">
        <v>0</v>
      </c>
      <c r="X223" s="248">
        <f>W223*H223</f>
        <v>0</v>
      </c>
      <c r="Y223" s="37"/>
      <c r="Z223" s="37"/>
      <c r="AA223" s="37"/>
      <c r="AB223" s="37"/>
      <c r="AC223" s="37"/>
      <c r="AD223" s="37"/>
      <c r="AE223" s="37"/>
      <c r="AR223" s="249" t="s">
        <v>111</v>
      </c>
      <c r="AT223" s="249" t="s">
        <v>261</v>
      </c>
      <c r="AU223" s="249" t="s">
        <v>90</v>
      </c>
      <c r="AY223" s="16" t="s">
        <v>190</v>
      </c>
      <c r="BE223" s="250">
        <f>IF(O223="základní",K223,0)</f>
        <v>0</v>
      </c>
      <c r="BF223" s="250">
        <f>IF(O223="snížená",K223,0)</f>
        <v>0</v>
      </c>
      <c r="BG223" s="250">
        <f>IF(O223="zákl. přenesená",K223,0)</f>
        <v>0</v>
      </c>
      <c r="BH223" s="250">
        <f>IF(O223="sníž. přenesená",K223,0)</f>
        <v>0</v>
      </c>
      <c r="BI223" s="250">
        <f>IF(O223="nulová",K223,0)</f>
        <v>0</v>
      </c>
      <c r="BJ223" s="16" t="s">
        <v>86</v>
      </c>
      <c r="BK223" s="250">
        <f>ROUND(P223*H223,2)</f>
        <v>0</v>
      </c>
      <c r="BL223" s="16" t="s">
        <v>196</v>
      </c>
      <c r="BM223" s="249" t="s">
        <v>398</v>
      </c>
    </row>
    <row r="224" spans="1:51" s="13" customFormat="1" ht="12">
      <c r="A224" s="13"/>
      <c r="B224" s="251"/>
      <c r="C224" s="252"/>
      <c r="D224" s="253" t="s">
        <v>198</v>
      </c>
      <c r="E224" s="254" t="s">
        <v>1</v>
      </c>
      <c r="F224" s="255" t="s">
        <v>399</v>
      </c>
      <c r="G224" s="252"/>
      <c r="H224" s="256">
        <v>162.976</v>
      </c>
      <c r="I224" s="257"/>
      <c r="J224" s="257"/>
      <c r="K224" s="252"/>
      <c r="L224" s="252"/>
      <c r="M224" s="258"/>
      <c r="N224" s="259"/>
      <c r="O224" s="260"/>
      <c r="P224" s="260"/>
      <c r="Q224" s="260"/>
      <c r="R224" s="260"/>
      <c r="S224" s="260"/>
      <c r="T224" s="260"/>
      <c r="U224" s="260"/>
      <c r="V224" s="260"/>
      <c r="W224" s="260"/>
      <c r="X224" s="261"/>
      <c r="Y224" s="13"/>
      <c r="Z224" s="13"/>
      <c r="AA224" s="13"/>
      <c r="AB224" s="13"/>
      <c r="AC224" s="13"/>
      <c r="AD224" s="13"/>
      <c r="AE224" s="13"/>
      <c r="AT224" s="262" t="s">
        <v>198</v>
      </c>
      <c r="AU224" s="262" t="s">
        <v>90</v>
      </c>
      <c r="AV224" s="13" t="s">
        <v>90</v>
      </c>
      <c r="AW224" s="13" t="s">
        <v>5</v>
      </c>
      <c r="AX224" s="13" t="s">
        <v>86</v>
      </c>
      <c r="AY224" s="262" t="s">
        <v>190</v>
      </c>
    </row>
    <row r="225" spans="1:65" s="2" customFormat="1" ht="21.75" customHeight="1">
      <c r="A225" s="37"/>
      <c r="B225" s="38"/>
      <c r="C225" s="236" t="s">
        <v>400</v>
      </c>
      <c r="D225" s="236" t="s">
        <v>192</v>
      </c>
      <c r="E225" s="237" t="s">
        <v>401</v>
      </c>
      <c r="F225" s="238" t="s">
        <v>402</v>
      </c>
      <c r="G225" s="239" t="s">
        <v>331</v>
      </c>
      <c r="H225" s="240">
        <v>24.58</v>
      </c>
      <c r="I225" s="241"/>
      <c r="J225" s="241"/>
      <c r="K225" s="242">
        <f>ROUND(P225*H225,2)</f>
        <v>0</v>
      </c>
      <c r="L225" s="243"/>
      <c r="M225" s="43"/>
      <c r="N225" s="244" t="s">
        <v>1</v>
      </c>
      <c r="O225" s="245" t="s">
        <v>44</v>
      </c>
      <c r="P225" s="246">
        <f>I225+J225</f>
        <v>0</v>
      </c>
      <c r="Q225" s="246">
        <f>ROUND(I225*H225,2)</f>
        <v>0</v>
      </c>
      <c r="R225" s="246">
        <f>ROUND(J225*H225,2)</f>
        <v>0</v>
      </c>
      <c r="S225" s="90"/>
      <c r="T225" s="247">
        <f>S225*H225</f>
        <v>0</v>
      </c>
      <c r="U225" s="247">
        <v>0</v>
      </c>
      <c r="V225" s="247">
        <f>U225*H225</f>
        <v>0</v>
      </c>
      <c r="W225" s="247">
        <v>0</v>
      </c>
      <c r="X225" s="248">
        <f>W225*H225</f>
        <v>0</v>
      </c>
      <c r="Y225" s="37"/>
      <c r="Z225" s="37"/>
      <c r="AA225" s="37"/>
      <c r="AB225" s="37"/>
      <c r="AC225" s="37"/>
      <c r="AD225" s="37"/>
      <c r="AE225" s="37"/>
      <c r="AR225" s="249" t="s">
        <v>196</v>
      </c>
      <c r="AT225" s="249" t="s">
        <v>192</v>
      </c>
      <c r="AU225" s="249" t="s">
        <v>90</v>
      </c>
      <c r="AY225" s="16" t="s">
        <v>190</v>
      </c>
      <c r="BE225" s="250">
        <f>IF(O225="základní",K225,0)</f>
        <v>0</v>
      </c>
      <c r="BF225" s="250">
        <f>IF(O225="snížená",K225,0)</f>
        <v>0</v>
      </c>
      <c r="BG225" s="250">
        <f>IF(O225="zákl. přenesená",K225,0)</f>
        <v>0</v>
      </c>
      <c r="BH225" s="250">
        <f>IF(O225="sníž. přenesená",K225,0)</f>
        <v>0</v>
      </c>
      <c r="BI225" s="250">
        <f>IF(O225="nulová",K225,0)</f>
        <v>0</v>
      </c>
      <c r="BJ225" s="16" t="s">
        <v>86</v>
      </c>
      <c r="BK225" s="250">
        <f>ROUND(P225*H225,2)</f>
        <v>0</v>
      </c>
      <c r="BL225" s="16" t="s">
        <v>196</v>
      </c>
      <c r="BM225" s="249" t="s">
        <v>403</v>
      </c>
    </row>
    <row r="226" spans="1:51" s="13" customFormat="1" ht="12">
      <c r="A226" s="13"/>
      <c r="B226" s="251"/>
      <c r="C226" s="252"/>
      <c r="D226" s="253" t="s">
        <v>198</v>
      </c>
      <c r="E226" s="254" t="s">
        <v>104</v>
      </c>
      <c r="F226" s="255" t="s">
        <v>404</v>
      </c>
      <c r="G226" s="252"/>
      <c r="H226" s="256">
        <v>24.58</v>
      </c>
      <c r="I226" s="257"/>
      <c r="J226" s="257"/>
      <c r="K226" s="252"/>
      <c r="L226" s="252"/>
      <c r="M226" s="258"/>
      <c r="N226" s="259"/>
      <c r="O226" s="260"/>
      <c r="P226" s="260"/>
      <c r="Q226" s="260"/>
      <c r="R226" s="260"/>
      <c r="S226" s="260"/>
      <c r="T226" s="260"/>
      <c r="U226" s="260"/>
      <c r="V226" s="260"/>
      <c r="W226" s="260"/>
      <c r="X226" s="261"/>
      <c r="Y226" s="13"/>
      <c r="Z226" s="13"/>
      <c r="AA226" s="13"/>
      <c r="AB226" s="13"/>
      <c r="AC226" s="13"/>
      <c r="AD226" s="13"/>
      <c r="AE226" s="13"/>
      <c r="AT226" s="262" t="s">
        <v>198</v>
      </c>
      <c r="AU226" s="262" t="s">
        <v>90</v>
      </c>
      <c r="AV226" s="13" t="s">
        <v>90</v>
      </c>
      <c r="AW226" s="13" t="s">
        <v>5</v>
      </c>
      <c r="AX226" s="13" t="s">
        <v>86</v>
      </c>
      <c r="AY226" s="262" t="s">
        <v>190</v>
      </c>
    </row>
    <row r="227" spans="1:65" s="2" customFormat="1" ht="21.75" customHeight="1">
      <c r="A227" s="37"/>
      <c r="B227" s="38"/>
      <c r="C227" s="236" t="s">
        <v>405</v>
      </c>
      <c r="D227" s="236" t="s">
        <v>192</v>
      </c>
      <c r="E227" s="237" t="s">
        <v>406</v>
      </c>
      <c r="F227" s="238" t="s">
        <v>407</v>
      </c>
      <c r="G227" s="239" t="s">
        <v>331</v>
      </c>
      <c r="H227" s="240">
        <v>24.58</v>
      </c>
      <c r="I227" s="241"/>
      <c r="J227" s="241"/>
      <c r="K227" s="242">
        <f>ROUND(P227*H227,2)</f>
        <v>0</v>
      </c>
      <c r="L227" s="243"/>
      <c r="M227" s="43"/>
      <c r="N227" s="244" t="s">
        <v>1</v>
      </c>
      <c r="O227" s="245" t="s">
        <v>44</v>
      </c>
      <c r="P227" s="246">
        <f>I227+J227</f>
        <v>0</v>
      </c>
      <c r="Q227" s="246">
        <f>ROUND(I227*H227,2)</f>
        <v>0</v>
      </c>
      <c r="R227" s="246">
        <f>ROUND(J227*H227,2)</f>
        <v>0</v>
      </c>
      <c r="S227" s="90"/>
      <c r="T227" s="247">
        <f>S227*H227</f>
        <v>0</v>
      </c>
      <c r="U227" s="247">
        <v>5E-05</v>
      </c>
      <c r="V227" s="247">
        <f>U227*H227</f>
        <v>0.001229</v>
      </c>
      <c r="W227" s="247">
        <v>0</v>
      </c>
      <c r="X227" s="248">
        <f>W227*H227</f>
        <v>0</v>
      </c>
      <c r="Y227" s="37"/>
      <c r="Z227" s="37"/>
      <c r="AA227" s="37"/>
      <c r="AB227" s="37"/>
      <c r="AC227" s="37"/>
      <c r="AD227" s="37"/>
      <c r="AE227" s="37"/>
      <c r="AR227" s="249" t="s">
        <v>196</v>
      </c>
      <c r="AT227" s="249" t="s">
        <v>192</v>
      </c>
      <c r="AU227" s="249" t="s">
        <v>90</v>
      </c>
      <c r="AY227" s="16" t="s">
        <v>190</v>
      </c>
      <c r="BE227" s="250">
        <f>IF(O227="základní",K227,0)</f>
        <v>0</v>
      </c>
      <c r="BF227" s="250">
        <f>IF(O227="snížená",K227,0)</f>
        <v>0</v>
      </c>
      <c r="BG227" s="250">
        <f>IF(O227="zákl. přenesená",K227,0)</f>
        <v>0</v>
      </c>
      <c r="BH227" s="250">
        <f>IF(O227="sníž. přenesená",K227,0)</f>
        <v>0</v>
      </c>
      <c r="BI227" s="250">
        <f>IF(O227="nulová",K227,0)</f>
        <v>0</v>
      </c>
      <c r="BJ227" s="16" t="s">
        <v>86</v>
      </c>
      <c r="BK227" s="250">
        <f>ROUND(P227*H227,2)</f>
        <v>0</v>
      </c>
      <c r="BL227" s="16" t="s">
        <v>196</v>
      </c>
      <c r="BM227" s="249" t="s">
        <v>408</v>
      </c>
    </row>
    <row r="228" spans="1:51" s="13" customFormat="1" ht="12">
      <c r="A228" s="13"/>
      <c r="B228" s="251"/>
      <c r="C228" s="252"/>
      <c r="D228" s="253" t="s">
        <v>198</v>
      </c>
      <c r="E228" s="254" t="s">
        <v>1</v>
      </c>
      <c r="F228" s="255" t="s">
        <v>104</v>
      </c>
      <c r="G228" s="252"/>
      <c r="H228" s="256">
        <v>24.58</v>
      </c>
      <c r="I228" s="257"/>
      <c r="J228" s="257"/>
      <c r="K228" s="252"/>
      <c r="L228" s="252"/>
      <c r="M228" s="258"/>
      <c r="N228" s="259"/>
      <c r="O228" s="260"/>
      <c r="P228" s="260"/>
      <c r="Q228" s="260"/>
      <c r="R228" s="260"/>
      <c r="S228" s="260"/>
      <c r="T228" s="260"/>
      <c r="U228" s="260"/>
      <c r="V228" s="260"/>
      <c r="W228" s="260"/>
      <c r="X228" s="261"/>
      <c r="Y228" s="13"/>
      <c r="Z228" s="13"/>
      <c r="AA228" s="13"/>
      <c r="AB228" s="13"/>
      <c r="AC228" s="13"/>
      <c r="AD228" s="13"/>
      <c r="AE228" s="13"/>
      <c r="AT228" s="262" t="s">
        <v>198</v>
      </c>
      <c r="AU228" s="262" t="s">
        <v>90</v>
      </c>
      <c r="AV228" s="13" t="s">
        <v>90</v>
      </c>
      <c r="AW228" s="13" t="s">
        <v>5</v>
      </c>
      <c r="AX228" s="13" t="s">
        <v>86</v>
      </c>
      <c r="AY228" s="262" t="s">
        <v>190</v>
      </c>
    </row>
    <row r="229" spans="1:65" s="2" customFormat="1" ht="16.5" customHeight="1">
      <c r="A229" s="37"/>
      <c r="B229" s="38"/>
      <c r="C229" s="236" t="s">
        <v>409</v>
      </c>
      <c r="D229" s="236" t="s">
        <v>192</v>
      </c>
      <c r="E229" s="237" t="s">
        <v>410</v>
      </c>
      <c r="F229" s="238" t="s">
        <v>411</v>
      </c>
      <c r="G229" s="239" t="s">
        <v>331</v>
      </c>
      <c r="H229" s="240">
        <v>24.58</v>
      </c>
      <c r="I229" s="241"/>
      <c r="J229" s="241"/>
      <c r="K229" s="242">
        <f>ROUND(P229*H229,2)</f>
        <v>0</v>
      </c>
      <c r="L229" s="243"/>
      <c r="M229" s="43"/>
      <c r="N229" s="244" t="s">
        <v>1</v>
      </c>
      <c r="O229" s="245" t="s">
        <v>44</v>
      </c>
      <c r="P229" s="246">
        <f>I229+J229</f>
        <v>0</v>
      </c>
      <c r="Q229" s="246">
        <f>ROUND(I229*H229,2)</f>
        <v>0</v>
      </c>
      <c r="R229" s="246">
        <f>ROUND(J229*H229,2)</f>
        <v>0</v>
      </c>
      <c r="S229" s="90"/>
      <c r="T229" s="247">
        <f>S229*H229</f>
        <v>0</v>
      </c>
      <c r="U229" s="247">
        <v>0</v>
      </c>
      <c r="V229" s="247">
        <f>U229*H229</f>
        <v>0</v>
      </c>
      <c r="W229" s="247">
        <v>0</v>
      </c>
      <c r="X229" s="248">
        <f>W229*H229</f>
        <v>0</v>
      </c>
      <c r="Y229" s="37"/>
      <c r="Z229" s="37"/>
      <c r="AA229" s="37"/>
      <c r="AB229" s="37"/>
      <c r="AC229" s="37"/>
      <c r="AD229" s="37"/>
      <c r="AE229" s="37"/>
      <c r="AR229" s="249" t="s">
        <v>196</v>
      </c>
      <c r="AT229" s="249" t="s">
        <v>192</v>
      </c>
      <c r="AU229" s="249" t="s">
        <v>90</v>
      </c>
      <c r="AY229" s="16" t="s">
        <v>190</v>
      </c>
      <c r="BE229" s="250">
        <f>IF(O229="základní",K229,0)</f>
        <v>0</v>
      </c>
      <c r="BF229" s="250">
        <f>IF(O229="snížená",K229,0)</f>
        <v>0</v>
      </c>
      <c r="BG229" s="250">
        <f>IF(O229="zákl. přenesená",K229,0)</f>
        <v>0</v>
      </c>
      <c r="BH229" s="250">
        <f>IF(O229="sníž. přenesená",K229,0)</f>
        <v>0</v>
      </c>
      <c r="BI229" s="250">
        <f>IF(O229="nulová",K229,0)</f>
        <v>0</v>
      </c>
      <c r="BJ229" s="16" t="s">
        <v>86</v>
      </c>
      <c r="BK229" s="250">
        <f>ROUND(P229*H229,2)</f>
        <v>0</v>
      </c>
      <c r="BL229" s="16" t="s">
        <v>196</v>
      </c>
      <c r="BM229" s="249" t="s">
        <v>412</v>
      </c>
    </row>
    <row r="230" spans="1:51" s="13" customFormat="1" ht="12">
      <c r="A230" s="13"/>
      <c r="B230" s="251"/>
      <c r="C230" s="252"/>
      <c r="D230" s="253" t="s">
        <v>198</v>
      </c>
      <c r="E230" s="254" t="s">
        <v>1</v>
      </c>
      <c r="F230" s="255" t="s">
        <v>104</v>
      </c>
      <c r="G230" s="252"/>
      <c r="H230" s="256">
        <v>24.58</v>
      </c>
      <c r="I230" s="257"/>
      <c r="J230" s="257"/>
      <c r="K230" s="252"/>
      <c r="L230" s="252"/>
      <c r="M230" s="258"/>
      <c r="N230" s="259"/>
      <c r="O230" s="260"/>
      <c r="P230" s="260"/>
      <c r="Q230" s="260"/>
      <c r="R230" s="260"/>
      <c r="S230" s="260"/>
      <c r="T230" s="260"/>
      <c r="U230" s="260"/>
      <c r="V230" s="260"/>
      <c r="W230" s="260"/>
      <c r="X230" s="261"/>
      <c r="Y230" s="13"/>
      <c r="Z230" s="13"/>
      <c r="AA230" s="13"/>
      <c r="AB230" s="13"/>
      <c r="AC230" s="13"/>
      <c r="AD230" s="13"/>
      <c r="AE230" s="13"/>
      <c r="AT230" s="262" t="s">
        <v>198</v>
      </c>
      <c r="AU230" s="262" t="s">
        <v>90</v>
      </c>
      <c r="AV230" s="13" t="s">
        <v>90</v>
      </c>
      <c r="AW230" s="13" t="s">
        <v>5</v>
      </c>
      <c r="AX230" s="13" t="s">
        <v>86</v>
      </c>
      <c r="AY230" s="262" t="s">
        <v>190</v>
      </c>
    </row>
    <row r="231" spans="1:65" s="2" customFormat="1" ht="16.5" customHeight="1">
      <c r="A231" s="37"/>
      <c r="B231" s="38"/>
      <c r="C231" s="236" t="s">
        <v>413</v>
      </c>
      <c r="D231" s="236" t="s">
        <v>192</v>
      </c>
      <c r="E231" s="237" t="s">
        <v>414</v>
      </c>
      <c r="F231" s="238" t="s">
        <v>415</v>
      </c>
      <c r="G231" s="239" t="s">
        <v>331</v>
      </c>
      <c r="H231" s="240">
        <v>13</v>
      </c>
      <c r="I231" s="241"/>
      <c r="J231" s="241"/>
      <c r="K231" s="242">
        <f>ROUND(P231*H231,2)</f>
        <v>0</v>
      </c>
      <c r="L231" s="243"/>
      <c r="M231" s="43"/>
      <c r="N231" s="244" t="s">
        <v>1</v>
      </c>
      <c r="O231" s="245" t="s">
        <v>44</v>
      </c>
      <c r="P231" s="246">
        <f>I231+J231</f>
        <v>0</v>
      </c>
      <c r="Q231" s="246">
        <f>ROUND(I231*H231,2)</f>
        <v>0</v>
      </c>
      <c r="R231" s="246">
        <f>ROUND(J231*H231,2)</f>
        <v>0</v>
      </c>
      <c r="S231" s="90"/>
      <c r="T231" s="247">
        <f>S231*H231</f>
        <v>0</v>
      </c>
      <c r="U231" s="247">
        <v>0</v>
      </c>
      <c r="V231" s="247">
        <f>U231*H231</f>
        <v>0</v>
      </c>
      <c r="W231" s="247">
        <v>0</v>
      </c>
      <c r="X231" s="248">
        <f>W231*H231</f>
        <v>0</v>
      </c>
      <c r="Y231" s="37"/>
      <c r="Z231" s="37"/>
      <c r="AA231" s="37"/>
      <c r="AB231" s="37"/>
      <c r="AC231" s="37"/>
      <c r="AD231" s="37"/>
      <c r="AE231" s="37"/>
      <c r="AR231" s="249" t="s">
        <v>196</v>
      </c>
      <c r="AT231" s="249" t="s">
        <v>192</v>
      </c>
      <c r="AU231" s="249" t="s">
        <v>90</v>
      </c>
      <c r="AY231" s="16" t="s">
        <v>190</v>
      </c>
      <c r="BE231" s="250">
        <f>IF(O231="základní",K231,0)</f>
        <v>0</v>
      </c>
      <c r="BF231" s="250">
        <f>IF(O231="snížená",K231,0)</f>
        <v>0</v>
      </c>
      <c r="BG231" s="250">
        <f>IF(O231="zákl. přenesená",K231,0)</f>
        <v>0</v>
      </c>
      <c r="BH231" s="250">
        <f>IF(O231="sníž. přenesená",K231,0)</f>
        <v>0</v>
      </c>
      <c r="BI231" s="250">
        <f>IF(O231="nulová",K231,0)</f>
        <v>0</v>
      </c>
      <c r="BJ231" s="16" t="s">
        <v>86</v>
      </c>
      <c r="BK231" s="250">
        <f>ROUND(P231*H231,2)</f>
        <v>0</v>
      </c>
      <c r="BL231" s="16" t="s">
        <v>196</v>
      </c>
      <c r="BM231" s="249" t="s">
        <v>416</v>
      </c>
    </row>
    <row r="232" spans="1:51" s="13" customFormat="1" ht="12">
      <c r="A232" s="13"/>
      <c r="B232" s="251"/>
      <c r="C232" s="252"/>
      <c r="D232" s="253" t="s">
        <v>198</v>
      </c>
      <c r="E232" s="254" t="s">
        <v>1</v>
      </c>
      <c r="F232" s="255" t="s">
        <v>417</v>
      </c>
      <c r="G232" s="252"/>
      <c r="H232" s="256">
        <v>13</v>
      </c>
      <c r="I232" s="257"/>
      <c r="J232" s="257"/>
      <c r="K232" s="252"/>
      <c r="L232" s="252"/>
      <c r="M232" s="258"/>
      <c r="N232" s="259"/>
      <c r="O232" s="260"/>
      <c r="P232" s="260"/>
      <c r="Q232" s="260"/>
      <c r="R232" s="260"/>
      <c r="S232" s="260"/>
      <c r="T232" s="260"/>
      <c r="U232" s="260"/>
      <c r="V232" s="260"/>
      <c r="W232" s="260"/>
      <c r="X232" s="261"/>
      <c r="Y232" s="13"/>
      <c r="Z232" s="13"/>
      <c r="AA232" s="13"/>
      <c r="AB232" s="13"/>
      <c r="AC232" s="13"/>
      <c r="AD232" s="13"/>
      <c r="AE232" s="13"/>
      <c r="AT232" s="262" t="s">
        <v>198</v>
      </c>
      <c r="AU232" s="262" t="s">
        <v>90</v>
      </c>
      <c r="AV232" s="13" t="s">
        <v>90</v>
      </c>
      <c r="AW232" s="13" t="s">
        <v>5</v>
      </c>
      <c r="AX232" s="13" t="s">
        <v>86</v>
      </c>
      <c r="AY232" s="262" t="s">
        <v>190</v>
      </c>
    </row>
    <row r="233" spans="1:65" s="2" customFormat="1" ht="21.75" customHeight="1">
      <c r="A233" s="37"/>
      <c r="B233" s="38"/>
      <c r="C233" s="236" t="s">
        <v>418</v>
      </c>
      <c r="D233" s="236" t="s">
        <v>192</v>
      </c>
      <c r="E233" s="237" t="s">
        <v>419</v>
      </c>
      <c r="F233" s="238" t="s">
        <v>420</v>
      </c>
      <c r="G233" s="239" t="s">
        <v>195</v>
      </c>
      <c r="H233" s="240">
        <v>22.8</v>
      </c>
      <c r="I233" s="241"/>
      <c r="J233" s="241"/>
      <c r="K233" s="242">
        <f>ROUND(P233*H233,2)</f>
        <v>0</v>
      </c>
      <c r="L233" s="243"/>
      <c r="M233" s="43"/>
      <c r="N233" s="244" t="s">
        <v>1</v>
      </c>
      <c r="O233" s="245" t="s">
        <v>44</v>
      </c>
      <c r="P233" s="246">
        <f>I233+J233</f>
        <v>0</v>
      </c>
      <c r="Q233" s="246">
        <f>ROUND(I233*H233,2)</f>
        <v>0</v>
      </c>
      <c r="R233" s="246">
        <f>ROUND(J233*H233,2)</f>
        <v>0</v>
      </c>
      <c r="S233" s="90"/>
      <c r="T233" s="247">
        <f>S233*H233</f>
        <v>0</v>
      </c>
      <c r="U233" s="247">
        <v>0.28029</v>
      </c>
      <c r="V233" s="247">
        <f>U233*H233</f>
        <v>6.390612</v>
      </c>
      <c r="W233" s="247">
        <v>0</v>
      </c>
      <c r="X233" s="248">
        <f>W233*H233</f>
        <v>0</v>
      </c>
      <c r="Y233" s="37"/>
      <c r="Z233" s="37"/>
      <c r="AA233" s="37"/>
      <c r="AB233" s="37"/>
      <c r="AC233" s="37"/>
      <c r="AD233" s="37"/>
      <c r="AE233" s="37"/>
      <c r="AR233" s="249" t="s">
        <v>196</v>
      </c>
      <c r="AT233" s="249" t="s">
        <v>192</v>
      </c>
      <c r="AU233" s="249" t="s">
        <v>90</v>
      </c>
      <c r="AY233" s="16" t="s">
        <v>190</v>
      </c>
      <c r="BE233" s="250">
        <f>IF(O233="základní",K233,0)</f>
        <v>0</v>
      </c>
      <c r="BF233" s="250">
        <f>IF(O233="snížená",K233,0)</f>
        <v>0</v>
      </c>
      <c r="BG233" s="250">
        <f>IF(O233="zákl. přenesená",K233,0)</f>
        <v>0</v>
      </c>
      <c r="BH233" s="250">
        <f>IF(O233="sníž. přenesená",K233,0)</f>
        <v>0</v>
      </c>
      <c r="BI233" s="250">
        <f>IF(O233="nulová",K233,0)</f>
        <v>0</v>
      </c>
      <c r="BJ233" s="16" t="s">
        <v>86</v>
      </c>
      <c r="BK233" s="250">
        <f>ROUND(P233*H233,2)</f>
        <v>0</v>
      </c>
      <c r="BL233" s="16" t="s">
        <v>196</v>
      </c>
      <c r="BM233" s="249" t="s">
        <v>421</v>
      </c>
    </row>
    <row r="234" spans="1:51" s="13" customFormat="1" ht="12">
      <c r="A234" s="13"/>
      <c r="B234" s="251"/>
      <c r="C234" s="252"/>
      <c r="D234" s="253" t="s">
        <v>198</v>
      </c>
      <c r="E234" s="254" t="s">
        <v>125</v>
      </c>
      <c r="F234" s="255" t="s">
        <v>126</v>
      </c>
      <c r="G234" s="252"/>
      <c r="H234" s="256">
        <v>22.8</v>
      </c>
      <c r="I234" s="257"/>
      <c r="J234" s="257"/>
      <c r="K234" s="252"/>
      <c r="L234" s="252"/>
      <c r="M234" s="258"/>
      <c r="N234" s="259"/>
      <c r="O234" s="260"/>
      <c r="P234" s="260"/>
      <c r="Q234" s="260"/>
      <c r="R234" s="260"/>
      <c r="S234" s="260"/>
      <c r="T234" s="260"/>
      <c r="U234" s="260"/>
      <c r="V234" s="260"/>
      <c r="W234" s="260"/>
      <c r="X234" s="261"/>
      <c r="Y234" s="13"/>
      <c r="Z234" s="13"/>
      <c r="AA234" s="13"/>
      <c r="AB234" s="13"/>
      <c r="AC234" s="13"/>
      <c r="AD234" s="13"/>
      <c r="AE234" s="13"/>
      <c r="AT234" s="262" t="s">
        <v>198</v>
      </c>
      <c r="AU234" s="262" t="s">
        <v>90</v>
      </c>
      <c r="AV234" s="13" t="s">
        <v>90</v>
      </c>
      <c r="AW234" s="13" t="s">
        <v>5</v>
      </c>
      <c r="AX234" s="13" t="s">
        <v>86</v>
      </c>
      <c r="AY234" s="262" t="s">
        <v>190</v>
      </c>
    </row>
    <row r="235" spans="1:65" s="2" customFormat="1" ht="16.5" customHeight="1">
      <c r="A235" s="37"/>
      <c r="B235" s="38"/>
      <c r="C235" s="274" t="s">
        <v>422</v>
      </c>
      <c r="D235" s="274" t="s">
        <v>261</v>
      </c>
      <c r="E235" s="275" t="s">
        <v>423</v>
      </c>
      <c r="F235" s="276" t="s">
        <v>424</v>
      </c>
      <c r="G235" s="277" t="s">
        <v>340</v>
      </c>
      <c r="H235" s="278">
        <v>138.182</v>
      </c>
      <c r="I235" s="279"/>
      <c r="J235" s="280"/>
      <c r="K235" s="281">
        <f>ROUND(P235*H235,2)</f>
        <v>0</v>
      </c>
      <c r="L235" s="282"/>
      <c r="M235" s="283"/>
      <c r="N235" s="284" t="s">
        <v>1</v>
      </c>
      <c r="O235" s="245" t="s">
        <v>44</v>
      </c>
      <c r="P235" s="246">
        <f>I235+J235</f>
        <v>0</v>
      </c>
      <c r="Q235" s="246">
        <f>ROUND(I235*H235,2)</f>
        <v>0</v>
      </c>
      <c r="R235" s="246">
        <f>ROUND(J235*H235,2)</f>
        <v>0</v>
      </c>
      <c r="S235" s="90"/>
      <c r="T235" s="247">
        <f>S235*H235</f>
        <v>0</v>
      </c>
      <c r="U235" s="247">
        <v>0.03</v>
      </c>
      <c r="V235" s="247">
        <f>U235*H235</f>
        <v>4.14546</v>
      </c>
      <c r="W235" s="247">
        <v>0</v>
      </c>
      <c r="X235" s="248">
        <f>W235*H235</f>
        <v>0</v>
      </c>
      <c r="Y235" s="37"/>
      <c r="Z235" s="37"/>
      <c r="AA235" s="37"/>
      <c r="AB235" s="37"/>
      <c r="AC235" s="37"/>
      <c r="AD235" s="37"/>
      <c r="AE235" s="37"/>
      <c r="AR235" s="249" t="s">
        <v>111</v>
      </c>
      <c r="AT235" s="249" t="s">
        <v>261</v>
      </c>
      <c r="AU235" s="249" t="s">
        <v>90</v>
      </c>
      <c r="AY235" s="16" t="s">
        <v>190</v>
      </c>
      <c r="BE235" s="250">
        <f>IF(O235="základní",K235,0)</f>
        <v>0</v>
      </c>
      <c r="BF235" s="250">
        <f>IF(O235="snížená",K235,0)</f>
        <v>0</v>
      </c>
      <c r="BG235" s="250">
        <f>IF(O235="zákl. přenesená",K235,0)</f>
        <v>0</v>
      </c>
      <c r="BH235" s="250">
        <f>IF(O235="sníž. přenesená",K235,0)</f>
        <v>0</v>
      </c>
      <c r="BI235" s="250">
        <f>IF(O235="nulová",K235,0)</f>
        <v>0</v>
      </c>
      <c r="BJ235" s="16" t="s">
        <v>86</v>
      </c>
      <c r="BK235" s="250">
        <f>ROUND(P235*H235,2)</f>
        <v>0</v>
      </c>
      <c r="BL235" s="16" t="s">
        <v>196</v>
      </c>
      <c r="BM235" s="249" t="s">
        <v>425</v>
      </c>
    </row>
    <row r="236" spans="1:51" s="13" customFormat="1" ht="12">
      <c r="A236" s="13"/>
      <c r="B236" s="251"/>
      <c r="C236" s="252"/>
      <c r="D236" s="253" t="s">
        <v>198</v>
      </c>
      <c r="E236" s="254" t="s">
        <v>1</v>
      </c>
      <c r="F236" s="255" t="s">
        <v>426</v>
      </c>
      <c r="G236" s="252"/>
      <c r="H236" s="256">
        <v>138.182</v>
      </c>
      <c r="I236" s="257"/>
      <c r="J236" s="257"/>
      <c r="K236" s="252"/>
      <c r="L236" s="252"/>
      <c r="M236" s="258"/>
      <c r="N236" s="259"/>
      <c r="O236" s="260"/>
      <c r="P236" s="260"/>
      <c r="Q236" s="260"/>
      <c r="R236" s="260"/>
      <c r="S236" s="260"/>
      <c r="T236" s="260"/>
      <c r="U236" s="260"/>
      <c r="V236" s="260"/>
      <c r="W236" s="260"/>
      <c r="X236" s="261"/>
      <c r="Y236" s="13"/>
      <c r="Z236" s="13"/>
      <c r="AA236" s="13"/>
      <c r="AB236" s="13"/>
      <c r="AC236" s="13"/>
      <c r="AD236" s="13"/>
      <c r="AE236" s="13"/>
      <c r="AT236" s="262" t="s">
        <v>198</v>
      </c>
      <c r="AU236" s="262" t="s">
        <v>90</v>
      </c>
      <c r="AV236" s="13" t="s">
        <v>90</v>
      </c>
      <c r="AW236" s="13" t="s">
        <v>5</v>
      </c>
      <c r="AX236" s="13" t="s">
        <v>86</v>
      </c>
      <c r="AY236" s="262" t="s">
        <v>190</v>
      </c>
    </row>
    <row r="237" spans="1:65" s="2" customFormat="1" ht="21.75" customHeight="1">
      <c r="A237" s="37"/>
      <c r="B237" s="38"/>
      <c r="C237" s="236" t="s">
        <v>427</v>
      </c>
      <c r="D237" s="236" t="s">
        <v>192</v>
      </c>
      <c r="E237" s="237" t="s">
        <v>428</v>
      </c>
      <c r="F237" s="238" t="s">
        <v>429</v>
      </c>
      <c r="G237" s="239" t="s">
        <v>331</v>
      </c>
      <c r="H237" s="240">
        <v>46.6</v>
      </c>
      <c r="I237" s="241"/>
      <c r="J237" s="241"/>
      <c r="K237" s="242">
        <f>ROUND(P237*H237,2)</f>
        <v>0</v>
      </c>
      <c r="L237" s="243"/>
      <c r="M237" s="43"/>
      <c r="N237" s="244" t="s">
        <v>1</v>
      </c>
      <c r="O237" s="245" t="s">
        <v>44</v>
      </c>
      <c r="P237" s="246">
        <f>I237+J237</f>
        <v>0</v>
      </c>
      <c r="Q237" s="246">
        <f>ROUND(I237*H237,2)</f>
        <v>0</v>
      </c>
      <c r="R237" s="246">
        <f>ROUND(J237*H237,2)</f>
        <v>0</v>
      </c>
      <c r="S237" s="90"/>
      <c r="T237" s="247">
        <f>S237*H237</f>
        <v>0</v>
      </c>
      <c r="U237" s="247">
        <v>0.16371</v>
      </c>
      <c r="V237" s="247">
        <f>U237*H237</f>
        <v>7.628886</v>
      </c>
      <c r="W237" s="247">
        <v>0</v>
      </c>
      <c r="X237" s="248">
        <f>W237*H237</f>
        <v>0</v>
      </c>
      <c r="Y237" s="37"/>
      <c r="Z237" s="37"/>
      <c r="AA237" s="37"/>
      <c r="AB237" s="37"/>
      <c r="AC237" s="37"/>
      <c r="AD237" s="37"/>
      <c r="AE237" s="37"/>
      <c r="AR237" s="249" t="s">
        <v>196</v>
      </c>
      <c r="AT237" s="249" t="s">
        <v>192</v>
      </c>
      <c r="AU237" s="249" t="s">
        <v>90</v>
      </c>
      <c r="AY237" s="16" t="s">
        <v>190</v>
      </c>
      <c r="BE237" s="250">
        <f>IF(O237="základní",K237,0)</f>
        <v>0</v>
      </c>
      <c r="BF237" s="250">
        <f>IF(O237="snížená",K237,0)</f>
        <v>0</v>
      </c>
      <c r="BG237" s="250">
        <f>IF(O237="zákl. přenesená",K237,0)</f>
        <v>0</v>
      </c>
      <c r="BH237" s="250">
        <f>IF(O237="sníž. přenesená",K237,0)</f>
        <v>0</v>
      </c>
      <c r="BI237" s="250">
        <f>IF(O237="nulová",K237,0)</f>
        <v>0</v>
      </c>
      <c r="BJ237" s="16" t="s">
        <v>86</v>
      </c>
      <c r="BK237" s="250">
        <f>ROUND(P237*H237,2)</f>
        <v>0</v>
      </c>
      <c r="BL237" s="16" t="s">
        <v>196</v>
      </c>
      <c r="BM237" s="249" t="s">
        <v>430</v>
      </c>
    </row>
    <row r="238" spans="1:51" s="13" customFormat="1" ht="12">
      <c r="A238" s="13"/>
      <c r="B238" s="251"/>
      <c r="C238" s="252"/>
      <c r="D238" s="253" t="s">
        <v>198</v>
      </c>
      <c r="E238" s="254" t="s">
        <v>118</v>
      </c>
      <c r="F238" s="255" t="s">
        <v>119</v>
      </c>
      <c r="G238" s="252"/>
      <c r="H238" s="256">
        <v>46.6</v>
      </c>
      <c r="I238" s="257"/>
      <c r="J238" s="257"/>
      <c r="K238" s="252"/>
      <c r="L238" s="252"/>
      <c r="M238" s="258"/>
      <c r="N238" s="259"/>
      <c r="O238" s="260"/>
      <c r="P238" s="260"/>
      <c r="Q238" s="260"/>
      <c r="R238" s="260"/>
      <c r="S238" s="260"/>
      <c r="T238" s="260"/>
      <c r="U238" s="260"/>
      <c r="V238" s="260"/>
      <c r="W238" s="260"/>
      <c r="X238" s="261"/>
      <c r="Y238" s="13"/>
      <c r="Z238" s="13"/>
      <c r="AA238" s="13"/>
      <c r="AB238" s="13"/>
      <c r="AC238" s="13"/>
      <c r="AD238" s="13"/>
      <c r="AE238" s="13"/>
      <c r="AT238" s="262" t="s">
        <v>198</v>
      </c>
      <c r="AU238" s="262" t="s">
        <v>90</v>
      </c>
      <c r="AV238" s="13" t="s">
        <v>90</v>
      </c>
      <c r="AW238" s="13" t="s">
        <v>5</v>
      </c>
      <c r="AX238" s="13" t="s">
        <v>86</v>
      </c>
      <c r="AY238" s="262" t="s">
        <v>190</v>
      </c>
    </row>
    <row r="239" spans="1:65" s="2" customFormat="1" ht="16.5" customHeight="1">
      <c r="A239" s="37"/>
      <c r="B239" s="38"/>
      <c r="C239" s="274" t="s">
        <v>431</v>
      </c>
      <c r="D239" s="274" t="s">
        <v>261</v>
      </c>
      <c r="E239" s="275" t="s">
        <v>432</v>
      </c>
      <c r="F239" s="276" t="s">
        <v>433</v>
      </c>
      <c r="G239" s="277" t="s">
        <v>340</v>
      </c>
      <c r="H239" s="278">
        <v>143.994</v>
      </c>
      <c r="I239" s="279"/>
      <c r="J239" s="280"/>
      <c r="K239" s="281">
        <f>ROUND(P239*H239,2)</f>
        <v>0</v>
      </c>
      <c r="L239" s="282"/>
      <c r="M239" s="283"/>
      <c r="N239" s="284" t="s">
        <v>1</v>
      </c>
      <c r="O239" s="245" t="s">
        <v>44</v>
      </c>
      <c r="P239" s="246">
        <f>I239+J239</f>
        <v>0</v>
      </c>
      <c r="Q239" s="246">
        <f>ROUND(I239*H239,2)</f>
        <v>0</v>
      </c>
      <c r="R239" s="246">
        <f>ROUND(J239*H239,2)</f>
        <v>0</v>
      </c>
      <c r="S239" s="90"/>
      <c r="T239" s="247">
        <f>S239*H239</f>
        <v>0</v>
      </c>
      <c r="U239" s="247">
        <v>0.046</v>
      </c>
      <c r="V239" s="247">
        <f>U239*H239</f>
        <v>6.623724</v>
      </c>
      <c r="W239" s="247">
        <v>0</v>
      </c>
      <c r="X239" s="248">
        <f>W239*H239</f>
        <v>0</v>
      </c>
      <c r="Y239" s="37"/>
      <c r="Z239" s="37"/>
      <c r="AA239" s="37"/>
      <c r="AB239" s="37"/>
      <c r="AC239" s="37"/>
      <c r="AD239" s="37"/>
      <c r="AE239" s="37"/>
      <c r="AR239" s="249" t="s">
        <v>111</v>
      </c>
      <c r="AT239" s="249" t="s">
        <v>261</v>
      </c>
      <c r="AU239" s="249" t="s">
        <v>90</v>
      </c>
      <c r="AY239" s="16" t="s">
        <v>190</v>
      </c>
      <c r="BE239" s="250">
        <f>IF(O239="základní",K239,0)</f>
        <v>0</v>
      </c>
      <c r="BF239" s="250">
        <f>IF(O239="snížená",K239,0)</f>
        <v>0</v>
      </c>
      <c r="BG239" s="250">
        <f>IF(O239="zákl. přenesená",K239,0)</f>
        <v>0</v>
      </c>
      <c r="BH239" s="250">
        <f>IF(O239="sníž. přenesená",K239,0)</f>
        <v>0</v>
      </c>
      <c r="BI239" s="250">
        <f>IF(O239="nulová",K239,0)</f>
        <v>0</v>
      </c>
      <c r="BJ239" s="16" t="s">
        <v>86</v>
      </c>
      <c r="BK239" s="250">
        <f>ROUND(P239*H239,2)</f>
        <v>0</v>
      </c>
      <c r="BL239" s="16" t="s">
        <v>196</v>
      </c>
      <c r="BM239" s="249" t="s">
        <v>434</v>
      </c>
    </row>
    <row r="240" spans="1:51" s="13" customFormat="1" ht="12">
      <c r="A240" s="13"/>
      <c r="B240" s="251"/>
      <c r="C240" s="252"/>
      <c r="D240" s="253" t="s">
        <v>198</v>
      </c>
      <c r="E240" s="254" t="s">
        <v>1</v>
      </c>
      <c r="F240" s="255" t="s">
        <v>435</v>
      </c>
      <c r="G240" s="252"/>
      <c r="H240" s="256">
        <v>143.994</v>
      </c>
      <c r="I240" s="257"/>
      <c r="J240" s="257"/>
      <c r="K240" s="252"/>
      <c r="L240" s="252"/>
      <c r="M240" s="258"/>
      <c r="N240" s="259"/>
      <c r="O240" s="260"/>
      <c r="P240" s="260"/>
      <c r="Q240" s="260"/>
      <c r="R240" s="260"/>
      <c r="S240" s="260"/>
      <c r="T240" s="260"/>
      <c r="U240" s="260"/>
      <c r="V240" s="260"/>
      <c r="W240" s="260"/>
      <c r="X240" s="261"/>
      <c r="Y240" s="13"/>
      <c r="Z240" s="13"/>
      <c r="AA240" s="13"/>
      <c r="AB240" s="13"/>
      <c r="AC240" s="13"/>
      <c r="AD240" s="13"/>
      <c r="AE240" s="13"/>
      <c r="AT240" s="262" t="s">
        <v>198</v>
      </c>
      <c r="AU240" s="262" t="s">
        <v>90</v>
      </c>
      <c r="AV240" s="13" t="s">
        <v>90</v>
      </c>
      <c r="AW240" s="13" t="s">
        <v>5</v>
      </c>
      <c r="AX240" s="13" t="s">
        <v>86</v>
      </c>
      <c r="AY240" s="262" t="s">
        <v>190</v>
      </c>
    </row>
    <row r="241" spans="1:65" s="2" customFormat="1" ht="21.75" customHeight="1">
      <c r="A241" s="37"/>
      <c r="B241" s="38"/>
      <c r="C241" s="236" t="s">
        <v>436</v>
      </c>
      <c r="D241" s="236" t="s">
        <v>192</v>
      </c>
      <c r="E241" s="237" t="s">
        <v>437</v>
      </c>
      <c r="F241" s="238" t="s">
        <v>438</v>
      </c>
      <c r="G241" s="239" t="s">
        <v>340</v>
      </c>
      <c r="H241" s="240">
        <v>3</v>
      </c>
      <c r="I241" s="241"/>
      <c r="J241" s="241"/>
      <c r="K241" s="242">
        <f>ROUND(P241*H241,2)</f>
        <v>0</v>
      </c>
      <c r="L241" s="243"/>
      <c r="M241" s="43"/>
      <c r="N241" s="244" t="s">
        <v>1</v>
      </c>
      <c r="O241" s="245" t="s">
        <v>44</v>
      </c>
      <c r="P241" s="246">
        <f>I241+J241</f>
        <v>0</v>
      </c>
      <c r="Q241" s="246">
        <f>ROUND(I241*H241,2)</f>
        <v>0</v>
      </c>
      <c r="R241" s="246">
        <f>ROUND(J241*H241,2)</f>
        <v>0</v>
      </c>
      <c r="S241" s="90"/>
      <c r="T241" s="247">
        <f>S241*H241</f>
        <v>0</v>
      </c>
      <c r="U241" s="247">
        <v>0</v>
      </c>
      <c r="V241" s="247">
        <f>U241*H241</f>
        <v>0</v>
      </c>
      <c r="W241" s="247">
        <v>0.082</v>
      </c>
      <c r="X241" s="248">
        <f>W241*H241</f>
        <v>0.246</v>
      </c>
      <c r="Y241" s="37"/>
      <c r="Z241" s="37"/>
      <c r="AA241" s="37"/>
      <c r="AB241" s="37"/>
      <c r="AC241" s="37"/>
      <c r="AD241" s="37"/>
      <c r="AE241" s="37"/>
      <c r="AR241" s="249" t="s">
        <v>196</v>
      </c>
      <c r="AT241" s="249" t="s">
        <v>192</v>
      </c>
      <c r="AU241" s="249" t="s">
        <v>90</v>
      </c>
      <c r="AY241" s="16" t="s">
        <v>190</v>
      </c>
      <c r="BE241" s="250">
        <f>IF(O241="základní",K241,0)</f>
        <v>0</v>
      </c>
      <c r="BF241" s="250">
        <f>IF(O241="snížená",K241,0)</f>
        <v>0</v>
      </c>
      <c r="BG241" s="250">
        <f>IF(O241="zákl. přenesená",K241,0)</f>
        <v>0</v>
      </c>
      <c r="BH241" s="250">
        <f>IF(O241="sníž. přenesená",K241,0)</f>
        <v>0</v>
      </c>
      <c r="BI241" s="250">
        <f>IF(O241="nulová",K241,0)</f>
        <v>0</v>
      </c>
      <c r="BJ241" s="16" t="s">
        <v>86</v>
      </c>
      <c r="BK241" s="250">
        <f>ROUND(P241*H241,2)</f>
        <v>0</v>
      </c>
      <c r="BL241" s="16" t="s">
        <v>196</v>
      </c>
      <c r="BM241" s="249" t="s">
        <v>439</v>
      </c>
    </row>
    <row r="242" spans="1:65" s="2" customFormat="1" ht="21.75" customHeight="1">
      <c r="A242" s="37"/>
      <c r="B242" s="38"/>
      <c r="C242" s="236" t="s">
        <v>440</v>
      </c>
      <c r="D242" s="236" t="s">
        <v>192</v>
      </c>
      <c r="E242" s="237" t="s">
        <v>441</v>
      </c>
      <c r="F242" s="238" t="s">
        <v>442</v>
      </c>
      <c r="G242" s="239" t="s">
        <v>340</v>
      </c>
      <c r="H242" s="240">
        <v>9</v>
      </c>
      <c r="I242" s="241"/>
      <c r="J242" s="241"/>
      <c r="K242" s="242">
        <f>ROUND(P242*H242,2)</f>
        <v>0</v>
      </c>
      <c r="L242" s="243"/>
      <c r="M242" s="43"/>
      <c r="N242" s="244" t="s">
        <v>1</v>
      </c>
      <c r="O242" s="245" t="s">
        <v>44</v>
      </c>
      <c r="P242" s="246">
        <f>I242+J242</f>
        <v>0</v>
      </c>
      <c r="Q242" s="246">
        <f>ROUND(I242*H242,2)</f>
        <v>0</v>
      </c>
      <c r="R242" s="246">
        <f>ROUND(J242*H242,2)</f>
        <v>0</v>
      </c>
      <c r="S242" s="90"/>
      <c r="T242" s="247">
        <f>S242*H242</f>
        <v>0</v>
      </c>
      <c r="U242" s="247">
        <v>0</v>
      </c>
      <c r="V242" s="247">
        <f>U242*H242</f>
        <v>0</v>
      </c>
      <c r="W242" s="247">
        <v>0.004</v>
      </c>
      <c r="X242" s="248">
        <f>W242*H242</f>
        <v>0.036000000000000004</v>
      </c>
      <c r="Y242" s="37"/>
      <c r="Z242" s="37"/>
      <c r="AA242" s="37"/>
      <c r="AB242" s="37"/>
      <c r="AC242" s="37"/>
      <c r="AD242" s="37"/>
      <c r="AE242" s="37"/>
      <c r="AR242" s="249" t="s">
        <v>196</v>
      </c>
      <c r="AT242" s="249" t="s">
        <v>192</v>
      </c>
      <c r="AU242" s="249" t="s">
        <v>90</v>
      </c>
      <c r="AY242" s="16" t="s">
        <v>190</v>
      </c>
      <c r="BE242" s="250">
        <f>IF(O242="základní",K242,0)</f>
        <v>0</v>
      </c>
      <c r="BF242" s="250">
        <f>IF(O242="snížená",K242,0)</f>
        <v>0</v>
      </c>
      <c r="BG242" s="250">
        <f>IF(O242="zákl. přenesená",K242,0)</f>
        <v>0</v>
      </c>
      <c r="BH242" s="250">
        <f>IF(O242="sníž. přenesená",K242,0)</f>
        <v>0</v>
      </c>
      <c r="BI242" s="250">
        <f>IF(O242="nulová",K242,0)</f>
        <v>0</v>
      </c>
      <c r="BJ242" s="16" t="s">
        <v>86</v>
      </c>
      <c r="BK242" s="250">
        <f>ROUND(P242*H242,2)</f>
        <v>0</v>
      </c>
      <c r="BL242" s="16" t="s">
        <v>196</v>
      </c>
      <c r="BM242" s="249" t="s">
        <v>443</v>
      </c>
    </row>
    <row r="243" spans="1:63" s="12" customFormat="1" ht="22.8" customHeight="1">
      <c r="A243" s="12"/>
      <c r="B243" s="219"/>
      <c r="C243" s="220"/>
      <c r="D243" s="221" t="s">
        <v>80</v>
      </c>
      <c r="E243" s="234" t="s">
        <v>444</v>
      </c>
      <c r="F243" s="234" t="s">
        <v>445</v>
      </c>
      <c r="G243" s="220"/>
      <c r="H243" s="220"/>
      <c r="I243" s="223"/>
      <c r="J243" s="223"/>
      <c r="K243" s="235">
        <f>BK243</f>
        <v>0</v>
      </c>
      <c r="L243" s="220"/>
      <c r="M243" s="225"/>
      <c r="N243" s="226"/>
      <c r="O243" s="227"/>
      <c r="P243" s="227"/>
      <c r="Q243" s="228">
        <f>SUM(Q244:Q253)</f>
        <v>0</v>
      </c>
      <c r="R243" s="228">
        <f>SUM(R244:R253)</f>
        <v>0</v>
      </c>
      <c r="S243" s="227"/>
      <c r="T243" s="229">
        <f>SUM(T244:T253)</f>
        <v>0</v>
      </c>
      <c r="U243" s="227"/>
      <c r="V243" s="229">
        <f>SUM(V244:V253)</f>
        <v>0</v>
      </c>
      <c r="W243" s="227"/>
      <c r="X243" s="230">
        <f>SUM(X244:X253)</f>
        <v>0</v>
      </c>
      <c r="Y243" s="12"/>
      <c r="Z243" s="12"/>
      <c r="AA243" s="12"/>
      <c r="AB243" s="12"/>
      <c r="AC243" s="12"/>
      <c r="AD243" s="12"/>
      <c r="AE243" s="12"/>
      <c r="AR243" s="231" t="s">
        <v>86</v>
      </c>
      <c r="AT243" s="232" t="s">
        <v>80</v>
      </c>
      <c r="AU243" s="232" t="s">
        <v>86</v>
      </c>
      <c r="AY243" s="231" t="s">
        <v>190</v>
      </c>
      <c r="BK243" s="233">
        <f>SUM(BK244:BK253)</f>
        <v>0</v>
      </c>
    </row>
    <row r="244" spans="1:65" s="2" customFormat="1" ht="21.75" customHeight="1">
      <c r="A244" s="37"/>
      <c r="B244" s="38"/>
      <c r="C244" s="236" t="s">
        <v>446</v>
      </c>
      <c r="D244" s="236" t="s">
        <v>192</v>
      </c>
      <c r="E244" s="237" t="s">
        <v>447</v>
      </c>
      <c r="F244" s="238" t="s">
        <v>448</v>
      </c>
      <c r="G244" s="239" t="s">
        <v>245</v>
      </c>
      <c r="H244" s="240">
        <v>411.183</v>
      </c>
      <c r="I244" s="241"/>
      <c r="J244" s="241"/>
      <c r="K244" s="242">
        <f>ROUND(P244*H244,2)</f>
        <v>0</v>
      </c>
      <c r="L244" s="243"/>
      <c r="M244" s="43"/>
      <c r="N244" s="244" t="s">
        <v>1</v>
      </c>
      <c r="O244" s="245" t="s">
        <v>44</v>
      </c>
      <c r="P244" s="246">
        <f>I244+J244</f>
        <v>0</v>
      </c>
      <c r="Q244" s="246">
        <f>ROUND(I244*H244,2)</f>
        <v>0</v>
      </c>
      <c r="R244" s="246">
        <f>ROUND(J244*H244,2)</f>
        <v>0</v>
      </c>
      <c r="S244" s="90"/>
      <c r="T244" s="247">
        <f>S244*H244</f>
        <v>0</v>
      </c>
      <c r="U244" s="247">
        <v>0</v>
      </c>
      <c r="V244" s="247">
        <f>U244*H244</f>
        <v>0</v>
      </c>
      <c r="W244" s="247">
        <v>0</v>
      </c>
      <c r="X244" s="248">
        <f>W244*H244</f>
        <v>0</v>
      </c>
      <c r="Y244" s="37"/>
      <c r="Z244" s="37"/>
      <c r="AA244" s="37"/>
      <c r="AB244" s="37"/>
      <c r="AC244" s="37"/>
      <c r="AD244" s="37"/>
      <c r="AE244" s="37"/>
      <c r="AR244" s="249" t="s">
        <v>196</v>
      </c>
      <c r="AT244" s="249" t="s">
        <v>192</v>
      </c>
      <c r="AU244" s="249" t="s">
        <v>90</v>
      </c>
      <c r="AY244" s="16" t="s">
        <v>190</v>
      </c>
      <c r="BE244" s="250">
        <f>IF(O244="základní",K244,0)</f>
        <v>0</v>
      </c>
      <c r="BF244" s="250">
        <f>IF(O244="snížená",K244,0)</f>
        <v>0</v>
      </c>
      <c r="BG244" s="250">
        <f>IF(O244="zákl. přenesená",K244,0)</f>
        <v>0</v>
      </c>
      <c r="BH244" s="250">
        <f>IF(O244="sníž. přenesená",K244,0)</f>
        <v>0</v>
      </c>
      <c r="BI244" s="250">
        <f>IF(O244="nulová",K244,0)</f>
        <v>0</v>
      </c>
      <c r="BJ244" s="16" t="s">
        <v>86</v>
      </c>
      <c r="BK244" s="250">
        <f>ROUND(P244*H244,2)</f>
        <v>0</v>
      </c>
      <c r="BL244" s="16" t="s">
        <v>196</v>
      </c>
      <c r="BM244" s="249" t="s">
        <v>449</v>
      </c>
    </row>
    <row r="245" spans="1:51" s="13" customFormat="1" ht="12">
      <c r="A245" s="13"/>
      <c r="B245" s="251"/>
      <c r="C245" s="252"/>
      <c r="D245" s="253" t="s">
        <v>198</v>
      </c>
      <c r="E245" s="254" t="s">
        <v>137</v>
      </c>
      <c r="F245" s="255" t="s">
        <v>450</v>
      </c>
      <c r="G245" s="252"/>
      <c r="H245" s="256">
        <v>132.207</v>
      </c>
      <c r="I245" s="257"/>
      <c r="J245" s="257"/>
      <c r="K245" s="252"/>
      <c r="L245" s="252"/>
      <c r="M245" s="258"/>
      <c r="N245" s="259"/>
      <c r="O245" s="260"/>
      <c r="P245" s="260"/>
      <c r="Q245" s="260"/>
      <c r="R245" s="260"/>
      <c r="S245" s="260"/>
      <c r="T245" s="260"/>
      <c r="U245" s="260"/>
      <c r="V245" s="260"/>
      <c r="W245" s="260"/>
      <c r="X245" s="261"/>
      <c r="Y245" s="13"/>
      <c r="Z245" s="13"/>
      <c r="AA245" s="13"/>
      <c r="AB245" s="13"/>
      <c r="AC245" s="13"/>
      <c r="AD245" s="13"/>
      <c r="AE245" s="13"/>
      <c r="AT245" s="262" t="s">
        <v>198</v>
      </c>
      <c r="AU245" s="262" t="s">
        <v>90</v>
      </c>
      <c r="AV245" s="13" t="s">
        <v>90</v>
      </c>
      <c r="AW245" s="13" t="s">
        <v>5</v>
      </c>
      <c r="AX245" s="13" t="s">
        <v>81</v>
      </c>
      <c r="AY245" s="262" t="s">
        <v>190</v>
      </c>
    </row>
    <row r="246" spans="1:51" s="13" customFormat="1" ht="12">
      <c r="A246" s="13"/>
      <c r="B246" s="251"/>
      <c r="C246" s="252"/>
      <c r="D246" s="253" t="s">
        <v>198</v>
      </c>
      <c r="E246" s="254" t="s">
        <v>140</v>
      </c>
      <c r="F246" s="255" t="s">
        <v>451</v>
      </c>
      <c r="G246" s="252"/>
      <c r="H246" s="256">
        <v>278.976</v>
      </c>
      <c r="I246" s="257"/>
      <c r="J246" s="257"/>
      <c r="K246" s="252"/>
      <c r="L246" s="252"/>
      <c r="M246" s="258"/>
      <c r="N246" s="259"/>
      <c r="O246" s="260"/>
      <c r="P246" s="260"/>
      <c r="Q246" s="260"/>
      <c r="R246" s="260"/>
      <c r="S246" s="260"/>
      <c r="T246" s="260"/>
      <c r="U246" s="260"/>
      <c r="V246" s="260"/>
      <c r="W246" s="260"/>
      <c r="X246" s="261"/>
      <c r="Y246" s="13"/>
      <c r="Z246" s="13"/>
      <c r="AA246" s="13"/>
      <c r="AB246" s="13"/>
      <c r="AC246" s="13"/>
      <c r="AD246" s="13"/>
      <c r="AE246" s="13"/>
      <c r="AT246" s="262" t="s">
        <v>198</v>
      </c>
      <c r="AU246" s="262" t="s">
        <v>90</v>
      </c>
      <c r="AV246" s="13" t="s">
        <v>90</v>
      </c>
      <c r="AW246" s="13" t="s">
        <v>5</v>
      </c>
      <c r="AX246" s="13" t="s">
        <v>81</v>
      </c>
      <c r="AY246" s="262" t="s">
        <v>190</v>
      </c>
    </row>
    <row r="247" spans="1:51" s="14" customFormat="1" ht="12">
      <c r="A247" s="14"/>
      <c r="B247" s="263"/>
      <c r="C247" s="264"/>
      <c r="D247" s="253" t="s">
        <v>198</v>
      </c>
      <c r="E247" s="265" t="s">
        <v>143</v>
      </c>
      <c r="F247" s="266" t="s">
        <v>206</v>
      </c>
      <c r="G247" s="264"/>
      <c r="H247" s="267">
        <v>411.183</v>
      </c>
      <c r="I247" s="268"/>
      <c r="J247" s="268"/>
      <c r="K247" s="264"/>
      <c r="L247" s="264"/>
      <c r="M247" s="269"/>
      <c r="N247" s="270"/>
      <c r="O247" s="271"/>
      <c r="P247" s="271"/>
      <c r="Q247" s="271"/>
      <c r="R247" s="271"/>
      <c r="S247" s="271"/>
      <c r="T247" s="271"/>
      <c r="U247" s="271"/>
      <c r="V247" s="271"/>
      <c r="W247" s="271"/>
      <c r="X247" s="272"/>
      <c r="Y247" s="14"/>
      <c r="Z247" s="14"/>
      <c r="AA247" s="14"/>
      <c r="AB247" s="14"/>
      <c r="AC247" s="14"/>
      <c r="AD247" s="14"/>
      <c r="AE247" s="14"/>
      <c r="AT247" s="273" t="s">
        <v>198</v>
      </c>
      <c r="AU247" s="273" t="s">
        <v>90</v>
      </c>
      <c r="AV247" s="14" t="s">
        <v>196</v>
      </c>
      <c r="AW247" s="14" t="s">
        <v>5</v>
      </c>
      <c r="AX247" s="14" t="s">
        <v>86</v>
      </c>
      <c r="AY247" s="273" t="s">
        <v>190</v>
      </c>
    </row>
    <row r="248" spans="1:65" s="2" customFormat="1" ht="21.75" customHeight="1">
      <c r="A248" s="37"/>
      <c r="B248" s="38"/>
      <c r="C248" s="236" t="s">
        <v>452</v>
      </c>
      <c r="D248" s="236" t="s">
        <v>192</v>
      </c>
      <c r="E248" s="237" t="s">
        <v>453</v>
      </c>
      <c r="F248" s="238" t="s">
        <v>454</v>
      </c>
      <c r="G248" s="239" t="s">
        <v>245</v>
      </c>
      <c r="H248" s="240">
        <v>4111.83</v>
      </c>
      <c r="I248" s="241"/>
      <c r="J248" s="241"/>
      <c r="K248" s="242">
        <f>ROUND(P248*H248,2)</f>
        <v>0</v>
      </c>
      <c r="L248" s="243"/>
      <c r="M248" s="43"/>
      <c r="N248" s="244" t="s">
        <v>1</v>
      </c>
      <c r="O248" s="245" t="s">
        <v>44</v>
      </c>
      <c r="P248" s="246">
        <f>I248+J248</f>
        <v>0</v>
      </c>
      <c r="Q248" s="246">
        <f>ROUND(I248*H248,2)</f>
        <v>0</v>
      </c>
      <c r="R248" s="246">
        <f>ROUND(J248*H248,2)</f>
        <v>0</v>
      </c>
      <c r="S248" s="90"/>
      <c r="T248" s="247">
        <f>S248*H248</f>
        <v>0</v>
      </c>
      <c r="U248" s="247">
        <v>0</v>
      </c>
      <c r="V248" s="247">
        <f>U248*H248</f>
        <v>0</v>
      </c>
      <c r="W248" s="247">
        <v>0</v>
      </c>
      <c r="X248" s="248">
        <f>W248*H248</f>
        <v>0</v>
      </c>
      <c r="Y248" s="37"/>
      <c r="Z248" s="37"/>
      <c r="AA248" s="37"/>
      <c r="AB248" s="37"/>
      <c r="AC248" s="37"/>
      <c r="AD248" s="37"/>
      <c r="AE248" s="37"/>
      <c r="AR248" s="249" t="s">
        <v>196</v>
      </c>
      <c r="AT248" s="249" t="s">
        <v>192</v>
      </c>
      <c r="AU248" s="249" t="s">
        <v>90</v>
      </c>
      <c r="AY248" s="16" t="s">
        <v>190</v>
      </c>
      <c r="BE248" s="250">
        <f>IF(O248="základní",K248,0)</f>
        <v>0</v>
      </c>
      <c r="BF248" s="250">
        <f>IF(O248="snížená",K248,0)</f>
        <v>0</v>
      </c>
      <c r="BG248" s="250">
        <f>IF(O248="zákl. přenesená",K248,0)</f>
        <v>0</v>
      </c>
      <c r="BH248" s="250">
        <f>IF(O248="sníž. přenesená",K248,0)</f>
        <v>0</v>
      </c>
      <c r="BI248" s="250">
        <f>IF(O248="nulová",K248,0)</f>
        <v>0</v>
      </c>
      <c r="BJ248" s="16" t="s">
        <v>86</v>
      </c>
      <c r="BK248" s="250">
        <f>ROUND(P248*H248,2)</f>
        <v>0</v>
      </c>
      <c r="BL248" s="16" t="s">
        <v>196</v>
      </c>
      <c r="BM248" s="249" t="s">
        <v>455</v>
      </c>
    </row>
    <row r="249" spans="1:51" s="13" customFormat="1" ht="12">
      <c r="A249" s="13"/>
      <c r="B249" s="251"/>
      <c r="C249" s="252"/>
      <c r="D249" s="253" t="s">
        <v>198</v>
      </c>
      <c r="E249" s="254" t="s">
        <v>1</v>
      </c>
      <c r="F249" s="255" t="s">
        <v>456</v>
      </c>
      <c r="G249" s="252"/>
      <c r="H249" s="256">
        <v>4111.83</v>
      </c>
      <c r="I249" s="257"/>
      <c r="J249" s="257"/>
      <c r="K249" s="252"/>
      <c r="L249" s="252"/>
      <c r="M249" s="258"/>
      <c r="N249" s="259"/>
      <c r="O249" s="260"/>
      <c r="P249" s="260"/>
      <c r="Q249" s="260"/>
      <c r="R249" s="260"/>
      <c r="S249" s="260"/>
      <c r="T249" s="260"/>
      <c r="U249" s="260"/>
      <c r="V249" s="260"/>
      <c r="W249" s="260"/>
      <c r="X249" s="261"/>
      <c r="Y249" s="13"/>
      <c r="Z249" s="13"/>
      <c r="AA249" s="13"/>
      <c r="AB249" s="13"/>
      <c r="AC249" s="13"/>
      <c r="AD249" s="13"/>
      <c r="AE249" s="13"/>
      <c r="AT249" s="262" t="s">
        <v>198</v>
      </c>
      <c r="AU249" s="262" t="s">
        <v>90</v>
      </c>
      <c r="AV249" s="13" t="s">
        <v>90</v>
      </c>
      <c r="AW249" s="13" t="s">
        <v>5</v>
      </c>
      <c r="AX249" s="13" t="s">
        <v>86</v>
      </c>
      <c r="AY249" s="262" t="s">
        <v>190</v>
      </c>
    </row>
    <row r="250" spans="1:65" s="2" customFormat="1" ht="33" customHeight="1">
      <c r="A250" s="37"/>
      <c r="B250" s="38"/>
      <c r="C250" s="236" t="s">
        <v>457</v>
      </c>
      <c r="D250" s="236" t="s">
        <v>192</v>
      </c>
      <c r="E250" s="237" t="s">
        <v>458</v>
      </c>
      <c r="F250" s="238" t="s">
        <v>244</v>
      </c>
      <c r="G250" s="239" t="s">
        <v>245</v>
      </c>
      <c r="H250" s="240">
        <v>132.207</v>
      </c>
      <c r="I250" s="241"/>
      <c r="J250" s="241"/>
      <c r="K250" s="242">
        <f>ROUND(P250*H250,2)</f>
        <v>0</v>
      </c>
      <c r="L250" s="243"/>
      <c r="M250" s="43"/>
      <c r="N250" s="244" t="s">
        <v>1</v>
      </c>
      <c r="O250" s="245" t="s">
        <v>44</v>
      </c>
      <c r="P250" s="246">
        <f>I250+J250</f>
        <v>0</v>
      </c>
      <c r="Q250" s="246">
        <f>ROUND(I250*H250,2)</f>
        <v>0</v>
      </c>
      <c r="R250" s="246">
        <f>ROUND(J250*H250,2)</f>
        <v>0</v>
      </c>
      <c r="S250" s="90"/>
      <c r="T250" s="247">
        <f>S250*H250</f>
        <v>0</v>
      </c>
      <c r="U250" s="247">
        <v>0</v>
      </c>
      <c r="V250" s="247">
        <f>U250*H250</f>
        <v>0</v>
      </c>
      <c r="W250" s="247">
        <v>0</v>
      </c>
      <c r="X250" s="248">
        <f>W250*H250</f>
        <v>0</v>
      </c>
      <c r="Y250" s="37"/>
      <c r="Z250" s="37"/>
      <c r="AA250" s="37"/>
      <c r="AB250" s="37"/>
      <c r="AC250" s="37"/>
      <c r="AD250" s="37"/>
      <c r="AE250" s="37"/>
      <c r="AR250" s="249" t="s">
        <v>196</v>
      </c>
      <c r="AT250" s="249" t="s">
        <v>192</v>
      </c>
      <c r="AU250" s="249" t="s">
        <v>90</v>
      </c>
      <c r="AY250" s="16" t="s">
        <v>190</v>
      </c>
      <c r="BE250" s="250">
        <f>IF(O250="základní",K250,0)</f>
        <v>0</v>
      </c>
      <c r="BF250" s="250">
        <f>IF(O250="snížená",K250,0)</f>
        <v>0</v>
      </c>
      <c r="BG250" s="250">
        <f>IF(O250="zákl. přenesená",K250,0)</f>
        <v>0</v>
      </c>
      <c r="BH250" s="250">
        <f>IF(O250="sníž. přenesená",K250,0)</f>
        <v>0</v>
      </c>
      <c r="BI250" s="250">
        <f>IF(O250="nulová",K250,0)</f>
        <v>0</v>
      </c>
      <c r="BJ250" s="16" t="s">
        <v>86</v>
      </c>
      <c r="BK250" s="250">
        <f>ROUND(P250*H250,2)</f>
        <v>0</v>
      </c>
      <c r="BL250" s="16" t="s">
        <v>196</v>
      </c>
      <c r="BM250" s="249" t="s">
        <v>459</v>
      </c>
    </row>
    <row r="251" spans="1:51" s="13" customFormat="1" ht="12">
      <c r="A251" s="13"/>
      <c r="B251" s="251"/>
      <c r="C251" s="252"/>
      <c r="D251" s="253" t="s">
        <v>198</v>
      </c>
      <c r="E251" s="254" t="s">
        <v>1</v>
      </c>
      <c r="F251" s="255" t="s">
        <v>137</v>
      </c>
      <c r="G251" s="252"/>
      <c r="H251" s="256">
        <v>132.207</v>
      </c>
      <c r="I251" s="257"/>
      <c r="J251" s="257"/>
      <c r="K251" s="252"/>
      <c r="L251" s="252"/>
      <c r="M251" s="258"/>
      <c r="N251" s="259"/>
      <c r="O251" s="260"/>
      <c r="P251" s="260"/>
      <c r="Q251" s="260"/>
      <c r="R251" s="260"/>
      <c r="S251" s="260"/>
      <c r="T251" s="260"/>
      <c r="U251" s="260"/>
      <c r="V251" s="260"/>
      <c r="W251" s="260"/>
      <c r="X251" s="261"/>
      <c r="Y251" s="13"/>
      <c r="Z251" s="13"/>
      <c r="AA251" s="13"/>
      <c r="AB251" s="13"/>
      <c r="AC251" s="13"/>
      <c r="AD251" s="13"/>
      <c r="AE251" s="13"/>
      <c r="AT251" s="262" t="s">
        <v>198</v>
      </c>
      <c r="AU251" s="262" t="s">
        <v>90</v>
      </c>
      <c r="AV251" s="13" t="s">
        <v>90</v>
      </c>
      <c r="AW251" s="13" t="s">
        <v>5</v>
      </c>
      <c r="AX251" s="13" t="s">
        <v>86</v>
      </c>
      <c r="AY251" s="262" t="s">
        <v>190</v>
      </c>
    </row>
    <row r="252" spans="1:65" s="2" customFormat="1" ht="33" customHeight="1">
      <c r="A252" s="37"/>
      <c r="B252" s="38"/>
      <c r="C252" s="236" t="s">
        <v>460</v>
      </c>
      <c r="D252" s="236" t="s">
        <v>192</v>
      </c>
      <c r="E252" s="237" t="s">
        <v>461</v>
      </c>
      <c r="F252" s="238" t="s">
        <v>462</v>
      </c>
      <c r="G252" s="239" t="s">
        <v>245</v>
      </c>
      <c r="H252" s="240">
        <v>278.976</v>
      </c>
      <c r="I252" s="241"/>
      <c r="J252" s="241"/>
      <c r="K252" s="242">
        <f>ROUND(P252*H252,2)</f>
        <v>0</v>
      </c>
      <c r="L252" s="243"/>
      <c r="M252" s="43"/>
      <c r="N252" s="244" t="s">
        <v>1</v>
      </c>
      <c r="O252" s="245" t="s">
        <v>44</v>
      </c>
      <c r="P252" s="246">
        <f>I252+J252</f>
        <v>0</v>
      </c>
      <c r="Q252" s="246">
        <f>ROUND(I252*H252,2)</f>
        <v>0</v>
      </c>
      <c r="R252" s="246">
        <f>ROUND(J252*H252,2)</f>
        <v>0</v>
      </c>
      <c r="S252" s="90"/>
      <c r="T252" s="247">
        <f>S252*H252</f>
        <v>0</v>
      </c>
      <c r="U252" s="247">
        <v>0</v>
      </c>
      <c r="V252" s="247">
        <f>U252*H252</f>
        <v>0</v>
      </c>
      <c r="W252" s="247">
        <v>0</v>
      </c>
      <c r="X252" s="248">
        <f>W252*H252</f>
        <v>0</v>
      </c>
      <c r="Y252" s="37"/>
      <c r="Z252" s="37"/>
      <c r="AA252" s="37"/>
      <c r="AB252" s="37"/>
      <c r="AC252" s="37"/>
      <c r="AD252" s="37"/>
      <c r="AE252" s="37"/>
      <c r="AR252" s="249" t="s">
        <v>196</v>
      </c>
      <c r="AT252" s="249" t="s">
        <v>192</v>
      </c>
      <c r="AU252" s="249" t="s">
        <v>90</v>
      </c>
      <c r="AY252" s="16" t="s">
        <v>190</v>
      </c>
      <c r="BE252" s="250">
        <f>IF(O252="základní",K252,0)</f>
        <v>0</v>
      </c>
      <c r="BF252" s="250">
        <f>IF(O252="snížená",K252,0)</f>
        <v>0</v>
      </c>
      <c r="BG252" s="250">
        <f>IF(O252="zákl. přenesená",K252,0)</f>
        <v>0</v>
      </c>
      <c r="BH252" s="250">
        <f>IF(O252="sníž. přenesená",K252,0)</f>
        <v>0</v>
      </c>
      <c r="BI252" s="250">
        <f>IF(O252="nulová",K252,0)</f>
        <v>0</v>
      </c>
      <c r="BJ252" s="16" t="s">
        <v>86</v>
      </c>
      <c r="BK252" s="250">
        <f>ROUND(P252*H252,2)</f>
        <v>0</v>
      </c>
      <c r="BL252" s="16" t="s">
        <v>196</v>
      </c>
      <c r="BM252" s="249" t="s">
        <v>463</v>
      </c>
    </row>
    <row r="253" spans="1:51" s="13" customFormat="1" ht="12">
      <c r="A253" s="13"/>
      <c r="B253" s="251"/>
      <c r="C253" s="252"/>
      <c r="D253" s="253" t="s">
        <v>198</v>
      </c>
      <c r="E253" s="254" t="s">
        <v>1</v>
      </c>
      <c r="F253" s="255" t="s">
        <v>140</v>
      </c>
      <c r="G253" s="252"/>
      <c r="H253" s="256">
        <v>278.976</v>
      </c>
      <c r="I253" s="257"/>
      <c r="J253" s="257"/>
      <c r="K253" s="252"/>
      <c r="L253" s="252"/>
      <c r="M253" s="258"/>
      <c r="N253" s="259"/>
      <c r="O253" s="260"/>
      <c r="P253" s="260"/>
      <c r="Q253" s="260"/>
      <c r="R253" s="260"/>
      <c r="S253" s="260"/>
      <c r="T253" s="260"/>
      <c r="U253" s="260"/>
      <c r="V253" s="260"/>
      <c r="W253" s="260"/>
      <c r="X253" s="261"/>
      <c r="Y253" s="13"/>
      <c r="Z253" s="13"/>
      <c r="AA253" s="13"/>
      <c r="AB253" s="13"/>
      <c r="AC253" s="13"/>
      <c r="AD253" s="13"/>
      <c r="AE253" s="13"/>
      <c r="AT253" s="262" t="s">
        <v>198</v>
      </c>
      <c r="AU253" s="262" t="s">
        <v>90</v>
      </c>
      <c r="AV253" s="13" t="s">
        <v>90</v>
      </c>
      <c r="AW253" s="13" t="s">
        <v>5</v>
      </c>
      <c r="AX253" s="13" t="s">
        <v>86</v>
      </c>
      <c r="AY253" s="262" t="s">
        <v>190</v>
      </c>
    </row>
    <row r="254" spans="1:63" s="12" customFormat="1" ht="22.8" customHeight="1">
      <c r="A254" s="12"/>
      <c r="B254" s="219"/>
      <c r="C254" s="220"/>
      <c r="D254" s="221" t="s">
        <v>80</v>
      </c>
      <c r="E254" s="234" t="s">
        <v>464</v>
      </c>
      <c r="F254" s="234" t="s">
        <v>465</v>
      </c>
      <c r="G254" s="220"/>
      <c r="H254" s="220"/>
      <c r="I254" s="223"/>
      <c r="J254" s="223"/>
      <c r="K254" s="235">
        <f>BK254</f>
        <v>0</v>
      </c>
      <c r="L254" s="220"/>
      <c r="M254" s="225"/>
      <c r="N254" s="226"/>
      <c r="O254" s="227"/>
      <c r="P254" s="227"/>
      <c r="Q254" s="228">
        <f>Q255</f>
        <v>0</v>
      </c>
      <c r="R254" s="228">
        <f>R255</f>
        <v>0</v>
      </c>
      <c r="S254" s="227"/>
      <c r="T254" s="229">
        <f>T255</f>
        <v>0</v>
      </c>
      <c r="U254" s="227"/>
      <c r="V254" s="229">
        <f>V255</f>
        <v>0</v>
      </c>
      <c r="W254" s="227"/>
      <c r="X254" s="230">
        <f>X255</f>
        <v>0</v>
      </c>
      <c r="Y254" s="12"/>
      <c r="Z254" s="12"/>
      <c r="AA254" s="12"/>
      <c r="AB254" s="12"/>
      <c r="AC254" s="12"/>
      <c r="AD254" s="12"/>
      <c r="AE254" s="12"/>
      <c r="AR254" s="231" t="s">
        <v>86</v>
      </c>
      <c r="AT254" s="232" t="s">
        <v>80</v>
      </c>
      <c r="AU254" s="232" t="s">
        <v>86</v>
      </c>
      <c r="AY254" s="231" t="s">
        <v>190</v>
      </c>
      <c r="BK254" s="233">
        <f>BK255</f>
        <v>0</v>
      </c>
    </row>
    <row r="255" spans="1:65" s="2" customFormat="1" ht="21.75" customHeight="1">
      <c r="A255" s="37"/>
      <c r="B255" s="38"/>
      <c r="C255" s="236" t="s">
        <v>466</v>
      </c>
      <c r="D255" s="236" t="s">
        <v>192</v>
      </c>
      <c r="E255" s="237" t="s">
        <v>467</v>
      </c>
      <c r="F255" s="238" t="s">
        <v>468</v>
      </c>
      <c r="G255" s="239" t="s">
        <v>245</v>
      </c>
      <c r="H255" s="240">
        <v>60.647</v>
      </c>
      <c r="I255" s="241"/>
      <c r="J255" s="241"/>
      <c r="K255" s="242">
        <f>ROUND(P255*H255,2)</f>
        <v>0</v>
      </c>
      <c r="L255" s="243"/>
      <c r="M255" s="43"/>
      <c r="N255" s="244" t="s">
        <v>1</v>
      </c>
      <c r="O255" s="245" t="s">
        <v>44</v>
      </c>
      <c r="P255" s="246">
        <f>I255+J255</f>
        <v>0</v>
      </c>
      <c r="Q255" s="246">
        <f>ROUND(I255*H255,2)</f>
        <v>0</v>
      </c>
      <c r="R255" s="246">
        <f>ROUND(J255*H255,2)</f>
        <v>0</v>
      </c>
      <c r="S255" s="90"/>
      <c r="T255" s="247">
        <f>S255*H255</f>
        <v>0</v>
      </c>
      <c r="U255" s="247">
        <v>0</v>
      </c>
      <c r="V255" s="247">
        <f>U255*H255</f>
        <v>0</v>
      </c>
      <c r="W255" s="247">
        <v>0</v>
      </c>
      <c r="X255" s="248">
        <f>W255*H255</f>
        <v>0</v>
      </c>
      <c r="Y255" s="37"/>
      <c r="Z255" s="37"/>
      <c r="AA255" s="37"/>
      <c r="AB255" s="37"/>
      <c r="AC255" s="37"/>
      <c r="AD255" s="37"/>
      <c r="AE255" s="37"/>
      <c r="AR255" s="249" t="s">
        <v>196</v>
      </c>
      <c r="AT255" s="249" t="s">
        <v>192</v>
      </c>
      <c r="AU255" s="249" t="s">
        <v>90</v>
      </c>
      <c r="AY255" s="16" t="s">
        <v>190</v>
      </c>
      <c r="BE255" s="250">
        <f>IF(O255="základní",K255,0)</f>
        <v>0</v>
      </c>
      <c r="BF255" s="250">
        <f>IF(O255="snížená",K255,0)</f>
        <v>0</v>
      </c>
      <c r="BG255" s="250">
        <f>IF(O255="zákl. přenesená",K255,0)</f>
        <v>0</v>
      </c>
      <c r="BH255" s="250">
        <f>IF(O255="sníž. přenesená",K255,0)</f>
        <v>0</v>
      </c>
      <c r="BI255" s="250">
        <f>IF(O255="nulová",K255,0)</f>
        <v>0</v>
      </c>
      <c r="BJ255" s="16" t="s">
        <v>86</v>
      </c>
      <c r="BK255" s="250">
        <f>ROUND(P255*H255,2)</f>
        <v>0</v>
      </c>
      <c r="BL255" s="16" t="s">
        <v>196</v>
      </c>
      <c r="BM255" s="249" t="s">
        <v>469</v>
      </c>
    </row>
    <row r="256" spans="1:63" s="12" customFormat="1" ht="25.9" customHeight="1">
      <c r="A256" s="12"/>
      <c r="B256" s="219"/>
      <c r="C256" s="220"/>
      <c r="D256" s="221" t="s">
        <v>80</v>
      </c>
      <c r="E256" s="222" t="s">
        <v>261</v>
      </c>
      <c r="F256" s="222" t="s">
        <v>470</v>
      </c>
      <c r="G256" s="220"/>
      <c r="H256" s="220"/>
      <c r="I256" s="223"/>
      <c r="J256" s="223"/>
      <c r="K256" s="224">
        <f>BK256</f>
        <v>0</v>
      </c>
      <c r="L256" s="220"/>
      <c r="M256" s="225"/>
      <c r="N256" s="226"/>
      <c r="O256" s="227"/>
      <c r="P256" s="227"/>
      <c r="Q256" s="228">
        <f>Q257</f>
        <v>0</v>
      </c>
      <c r="R256" s="228">
        <f>R257</f>
        <v>0</v>
      </c>
      <c r="S256" s="227"/>
      <c r="T256" s="229">
        <f>T257</f>
        <v>0</v>
      </c>
      <c r="U256" s="227"/>
      <c r="V256" s="229">
        <f>V257</f>
        <v>0.0108</v>
      </c>
      <c r="W256" s="227"/>
      <c r="X256" s="230">
        <f>X257</f>
        <v>0</v>
      </c>
      <c r="Y256" s="12"/>
      <c r="Z256" s="12"/>
      <c r="AA256" s="12"/>
      <c r="AB256" s="12"/>
      <c r="AC256" s="12"/>
      <c r="AD256" s="12"/>
      <c r="AE256" s="12"/>
      <c r="AR256" s="231" t="s">
        <v>147</v>
      </c>
      <c r="AT256" s="232" t="s">
        <v>80</v>
      </c>
      <c r="AU256" s="232" t="s">
        <v>81</v>
      </c>
      <c r="AY256" s="231" t="s">
        <v>190</v>
      </c>
      <c r="BK256" s="233">
        <f>BK257</f>
        <v>0</v>
      </c>
    </row>
    <row r="257" spans="1:63" s="12" customFormat="1" ht="22.8" customHeight="1">
      <c r="A257" s="12"/>
      <c r="B257" s="219"/>
      <c r="C257" s="220"/>
      <c r="D257" s="221" t="s">
        <v>80</v>
      </c>
      <c r="E257" s="234" t="s">
        <v>471</v>
      </c>
      <c r="F257" s="234" t="s">
        <v>472</v>
      </c>
      <c r="G257" s="220"/>
      <c r="H257" s="220"/>
      <c r="I257" s="223"/>
      <c r="J257" s="223"/>
      <c r="K257" s="235">
        <f>BK257</f>
        <v>0</v>
      </c>
      <c r="L257" s="220"/>
      <c r="M257" s="225"/>
      <c r="N257" s="226"/>
      <c r="O257" s="227"/>
      <c r="P257" s="227"/>
      <c r="Q257" s="228">
        <f>SUM(Q258:Q264)</f>
        <v>0</v>
      </c>
      <c r="R257" s="228">
        <f>SUM(R258:R264)</f>
        <v>0</v>
      </c>
      <c r="S257" s="227"/>
      <c r="T257" s="229">
        <f>SUM(T258:T264)</f>
        <v>0</v>
      </c>
      <c r="U257" s="227"/>
      <c r="V257" s="229">
        <f>SUM(V258:V264)</f>
        <v>0.0108</v>
      </c>
      <c r="W257" s="227"/>
      <c r="X257" s="230">
        <f>SUM(X258:X264)</f>
        <v>0</v>
      </c>
      <c r="Y257" s="12"/>
      <c r="Z257" s="12"/>
      <c r="AA257" s="12"/>
      <c r="AB257" s="12"/>
      <c r="AC257" s="12"/>
      <c r="AD257" s="12"/>
      <c r="AE257" s="12"/>
      <c r="AR257" s="231" t="s">
        <v>147</v>
      </c>
      <c r="AT257" s="232" t="s">
        <v>80</v>
      </c>
      <c r="AU257" s="232" t="s">
        <v>86</v>
      </c>
      <c r="AY257" s="231" t="s">
        <v>190</v>
      </c>
      <c r="BK257" s="233">
        <f>SUM(BK258:BK264)</f>
        <v>0</v>
      </c>
    </row>
    <row r="258" spans="1:65" s="2" customFormat="1" ht="16.5" customHeight="1">
      <c r="A258" s="37"/>
      <c r="B258" s="38"/>
      <c r="C258" s="236" t="s">
        <v>473</v>
      </c>
      <c r="D258" s="236" t="s">
        <v>192</v>
      </c>
      <c r="E258" s="237" t="s">
        <v>474</v>
      </c>
      <c r="F258" s="238" t="s">
        <v>475</v>
      </c>
      <c r="G258" s="239" t="s">
        <v>476</v>
      </c>
      <c r="H258" s="240">
        <v>1</v>
      </c>
      <c r="I258" s="241"/>
      <c r="J258" s="241"/>
      <c r="K258" s="242">
        <f>ROUND(P258*H258,2)</f>
        <v>0</v>
      </c>
      <c r="L258" s="243"/>
      <c r="M258" s="43"/>
      <c r="N258" s="244" t="s">
        <v>1</v>
      </c>
      <c r="O258" s="245" t="s">
        <v>44</v>
      </c>
      <c r="P258" s="246">
        <f>I258+J258</f>
        <v>0</v>
      </c>
      <c r="Q258" s="246">
        <f>ROUND(I258*H258,2)</f>
        <v>0</v>
      </c>
      <c r="R258" s="246">
        <f>ROUND(J258*H258,2)</f>
        <v>0</v>
      </c>
      <c r="S258" s="90"/>
      <c r="T258" s="247">
        <f>S258*H258</f>
        <v>0</v>
      </c>
      <c r="U258" s="247">
        <v>0.0099</v>
      </c>
      <c r="V258" s="247">
        <f>U258*H258</f>
        <v>0.0099</v>
      </c>
      <c r="W258" s="247">
        <v>0</v>
      </c>
      <c r="X258" s="248">
        <f>W258*H258</f>
        <v>0</v>
      </c>
      <c r="Y258" s="37"/>
      <c r="Z258" s="37"/>
      <c r="AA258" s="37"/>
      <c r="AB258" s="37"/>
      <c r="AC258" s="37"/>
      <c r="AD258" s="37"/>
      <c r="AE258" s="37"/>
      <c r="AR258" s="249" t="s">
        <v>477</v>
      </c>
      <c r="AT258" s="249" t="s">
        <v>192</v>
      </c>
      <c r="AU258" s="249" t="s">
        <v>90</v>
      </c>
      <c r="AY258" s="16" t="s">
        <v>190</v>
      </c>
      <c r="BE258" s="250">
        <f>IF(O258="základní",K258,0)</f>
        <v>0</v>
      </c>
      <c r="BF258" s="250">
        <f>IF(O258="snížená",K258,0)</f>
        <v>0</v>
      </c>
      <c r="BG258" s="250">
        <f>IF(O258="zákl. přenesená",K258,0)</f>
        <v>0</v>
      </c>
      <c r="BH258" s="250">
        <f>IF(O258="sníž. přenesená",K258,0)</f>
        <v>0</v>
      </c>
      <c r="BI258" s="250">
        <f>IF(O258="nulová",K258,0)</f>
        <v>0</v>
      </c>
      <c r="BJ258" s="16" t="s">
        <v>86</v>
      </c>
      <c r="BK258" s="250">
        <f>ROUND(P258*H258,2)</f>
        <v>0</v>
      </c>
      <c r="BL258" s="16" t="s">
        <v>477</v>
      </c>
      <c r="BM258" s="249" t="s">
        <v>478</v>
      </c>
    </row>
    <row r="259" spans="1:65" s="2" customFormat="1" ht="21.75" customHeight="1">
      <c r="A259" s="37"/>
      <c r="B259" s="38"/>
      <c r="C259" s="236" t="s">
        <v>479</v>
      </c>
      <c r="D259" s="236" t="s">
        <v>192</v>
      </c>
      <c r="E259" s="237" t="s">
        <v>480</v>
      </c>
      <c r="F259" s="238" t="s">
        <v>481</v>
      </c>
      <c r="G259" s="239" t="s">
        <v>331</v>
      </c>
      <c r="H259" s="240">
        <v>10</v>
      </c>
      <c r="I259" s="241"/>
      <c r="J259" s="241"/>
      <c r="K259" s="242">
        <f>ROUND(P259*H259,2)</f>
        <v>0</v>
      </c>
      <c r="L259" s="243"/>
      <c r="M259" s="43"/>
      <c r="N259" s="244" t="s">
        <v>1</v>
      </c>
      <c r="O259" s="245" t="s">
        <v>44</v>
      </c>
      <c r="P259" s="246">
        <f>I259+J259</f>
        <v>0</v>
      </c>
      <c r="Q259" s="246">
        <f>ROUND(I259*H259,2)</f>
        <v>0</v>
      </c>
      <c r="R259" s="246">
        <f>ROUND(J259*H259,2)</f>
        <v>0</v>
      </c>
      <c r="S259" s="90"/>
      <c r="T259" s="247">
        <f>S259*H259</f>
        <v>0</v>
      </c>
      <c r="U259" s="247">
        <v>0</v>
      </c>
      <c r="V259" s="247">
        <f>U259*H259</f>
        <v>0</v>
      </c>
      <c r="W259" s="247">
        <v>0</v>
      </c>
      <c r="X259" s="248">
        <f>W259*H259</f>
        <v>0</v>
      </c>
      <c r="Y259" s="37"/>
      <c r="Z259" s="37"/>
      <c r="AA259" s="37"/>
      <c r="AB259" s="37"/>
      <c r="AC259" s="37"/>
      <c r="AD259" s="37"/>
      <c r="AE259" s="37"/>
      <c r="AR259" s="249" t="s">
        <v>477</v>
      </c>
      <c r="AT259" s="249" t="s">
        <v>192</v>
      </c>
      <c r="AU259" s="249" t="s">
        <v>90</v>
      </c>
      <c r="AY259" s="16" t="s">
        <v>190</v>
      </c>
      <c r="BE259" s="250">
        <f>IF(O259="základní",K259,0)</f>
        <v>0</v>
      </c>
      <c r="BF259" s="250">
        <f>IF(O259="snížená",K259,0)</f>
        <v>0</v>
      </c>
      <c r="BG259" s="250">
        <f>IF(O259="zákl. přenesená",K259,0)</f>
        <v>0</v>
      </c>
      <c r="BH259" s="250">
        <f>IF(O259="sníž. přenesená",K259,0)</f>
        <v>0</v>
      </c>
      <c r="BI259" s="250">
        <f>IF(O259="nulová",K259,0)</f>
        <v>0</v>
      </c>
      <c r="BJ259" s="16" t="s">
        <v>86</v>
      </c>
      <c r="BK259" s="250">
        <f>ROUND(P259*H259,2)</f>
        <v>0</v>
      </c>
      <c r="BL259" s="16" t="s">
        <v>477</v>
      </c>
      <c r="BM259" s="249" t="s">
        <v>482</v>
      </c>
    </row>
    <row r="260" spans="1:51" s="13" customFormat="1" ht="12">
      <c r="A260" s="13"/>
      <c r="B260" s="251"/>
      <c r="C260" s="252"/>
      <c r="D260" s="253" t="s">
        <v>198</v>
      </c>
      <c r="E260" s="254" t="s">
        <v>135</v>
      </c>
      <c r="F260" s="255" t="s">
        <v>136</v>
      </c>
      <c r="G260" s="252"/>
      <c r="H260" s="256">
        <v>10</v>
      </c>
      <c r="I260" s="257"/>
      <c r="J260" s="257"/>
      <c r="K260" s="252"/>
      <c r="L260" s="252"/>
      <c r="M260" s="258"/>
      <c r="N260" s="259"/>
      <c r="O260" s="260"/>
      <c r="P260" s="260"/>
      <c r="Q260" s="260"/>
      <c r="R260" s="260"/>
      <c r="S260" s="260"/>
      <c r="T260" s="260"/>
      <c r="U260" s="260"/>
      <c r="V260" s="260"/>
      <c r="W260" s="260"/>
      <c r="X260" s="261"/>
      <c r="Y260" s="13"/>
      <c r="Z260" s="13"/>
      <c r="AA260" s="13"/>
      <c r="AB260" s="13"/>
      <c r="AC260" s="13"/>
      <c r="AD260" s="13"/>
      <c r="AE260" s="13"/>
      <c r="AT260" s="262" t="s">
        <v>198</v>
      </c>
      <c r="AU260" s="262" t="s">
        <v>90</v>
      </c>
      <c r="AV260" s="13" t="s">
        <v>90</v>
      </c>
      <c r="AW260" s="13" t="s">
        <v>5</v>
      </c>
      <c r="AX260" s="13" t="s">
        <v>86</v>
      </c>
      <c r="AY260" s="262" t="s">
        <v>190</v>
      </c>
    </row>
    <row r="261" spans="1:65" s="2" customFormat="1" ht="16.5" customHeight="1">
      <c r="A261" s="37"/>
      <c r="B261" s="38"/>
      <c r="C261" s="236" t="s">
        <v>483</v>
      </c>
      <c r="D261" s="236" t="s">
        <v>192</v>
      </c>
      <c r="E261" s="237" t="s">
        <v>484</v>
      </c>
      <c r="F261" s="238" t="s">
        <v>485</v>
      </c>
      <c r="G261" s="239" t="s">
        <v>331</v>
      </c>
      <c r="H261" s="240">
        <v>10</v>
      </c>
      <c r="I261" s="241"/>
      <c r="J261" s="241"/>
      <c r="K261" s="242">
        <f>ROUND(P261*H261,2)</f>
        <v>0</v>
      </c>
      <c r="L261" s="243"/>
      <c r="M261" s="43"/>
      <c r="N261" s="244" t="s">
        <v>1</v>
      </c>
      <c r="O261" s="245" t="s">
        <v>44</v>
      </c>
      <c r="P261" s="246">
        <f>I261+J261</f>
        <v>0</v>
      </c>
      <c r="Q261" s="246">
        <f>ROUND(I261*H261,2)</f>
        <v>0</v>
      </c>
      <c r="R261" s="246">
        <f>ROUND(J261*H261,2)</f>
        <v>0</v>
      </c>
      <c r="S261" s="90"/>
      <c r="T261" s="247">
        <f>S261*H261</f>
        <v>0</v>
      </c>
      <c r="U261" s="247">
        <v>9E-05</v>
      </c>
      <c r="V261" s="247">
        <f>U261*H261</f>
        <v>0.0009000000000000001</v>
      </c>
      <c r="W261" s="247">
        <v>0</v>
      </c>
      <c r="X261" s="248">
        <f>W261*H261</f>
        <v>0</v>
      </c>
      <c r="Y261" s="37"/>
      <c r="Z261" s="37"/>
      <c r="AA261" s="37"/>
      <c r="AB261" s="37"/>
      <c r="AC261" s="37"/>
      <c r="AD261" s="37"/>
      <c r="AE261" s="37"/>
      <c r="AR261" s="249" t="s">
        <v>477</v>
      </c>
      <c r="AT261" s="249" t="s">
        <v>192</v>
      </c>
      <c r="AU261" s="249" t="s">
        <v>90</v>
      </c>
      <c r="AY261" s="16" t="s">
        <v>190</v>
      </c>
      <c r="BE261" s="250">
        <f>IF(O261="základní",K261,0)</f>
        <v>0</v>
      </c>
      <c r="BF261" s="250">
        <f>IF(O261="snížená",K261,0)</f>
        <v>0</v>
      </c>
      <c r="BG261" s="250">
        <f>IF(O261="zákl. přenesená",K261,0)</f>
        <v>0</v>
      </c>
      <c r="BH261" s="250">
        <f>IF(O261="sníž. přenesená",K261,0)</f>
        <v>0</v>
      </c>
      <c r="BI261" s="250">
        <f>IF(O261="nulová",K261,0)</f>
        <v>0</v>
      </c>
      <c r="BJ261" s="16" t="s">
        <v>86</v>
      </c>
      <c r="BK261" s="250">
        <f>ROUND(P261*H261,2)</f>
        <v>0</v>
      </c>
      <c r="BL261" s="16" t="s">
        <v>477</v>
      </c>
      <c r="BM261" s="249" t="s">
        <v>486</v>
      </c>
    </row>
    <row r="262" spans="1:51" s="13" customFormat="1" ht="12">
      <c r="A262" s="13"/>
      <c r="B262" s="251"/>
      <c r="C262" s="252"/>
      <c r="D262" s="253" t="s">
        <v>198</v>
      </c>
      <c r="E262" s="254" t="s">
        <v>1</v>
      </c>
      <c r="F262" s="255" t="s">
        <v>135</v>
      </c>
      <c r="G262" s="252"/>
      <c r="H262" s="256">
        <v>10</v>
      </c>
      <c r="I262" s="257"/>
      <c r="J262" s="257"/>
      <c r="K262" s="252"/>
      <c r="L262" s="252"/>
      <c r="M262" s="258"/>
      <c r="N262" s="259"/>
      <c r="O262" s="260"/>
      <c r="P262" s="260"/>
      <c r="Q262" s="260"/>
      <c r="R262" s="260"/>
      <c r="S262" s="260"/>
      <c r="T262" s="260"/>
      <c r="U262" s="260"/>
      <c r="V262" s="260"/>
      <c r="W262" s="260"/>
      <c r="X262" s="261"/>
      <c r="Y262" s="13"/>
      <c r="Z262" s="13"/>
      <c r="AA262" s="13"/>
      <c r="AB262" s="13"/>
      <c r="AC262" s="13"/>
      <c r="AD262" s="13"/>
      <c r="AE262" s="13"/>
      <c r="AT262" s="262" t="s">
        <v>198</v>
      </c>
      <c r="AU262" s="262" t="s">
        <v>90</v>
      </c>
      <c r="AV262" s="13" t="s">
        <v>90</v>
      </c>
      <c r="AW262" s="13" t="s">
        <v>5</v>
      </c>
      <c r="AX262" s="13" t="s">
        <v>86</v>
      </c>
      <c r="AY262" s="262" t="s">
        <v>190</v>
      </c>
    </row>
    <row r="263" spans="1:65" s="2" customFormat="1" ht="21.75" customHeight="1">
      <c r="A263" s="37"/>
      <c r="B263" s="38"/>
      <c r="C263" s="236" t="s">
        <v>477</v>
      </c>
      <c r="D263" s="236" t="s">
        <v>192</v>
      </c>
      <c r="E263" s="237" t="s">
        <v>487</v>
      </c>
      <c r="F263" s="238" t="s">
        <v>488</v>
      </c>
      <c r="G263" s="239" t="s">
        <v>217</v>
      </c>
      <c r="H263" s="240">
        <v>2.45</v>
      </c>
      <c r="I263" s="241"/>
      <c r="J263" s="241"/>
      <c r="K263" s="242">
        <f>ROUND(P263*H263,2)</f>
        <v>0</v>
      </c>
      <c r="L263" s="243"/>
      <c r="M263" s="43"/>
      <c r="N263" s="244" t="s">
        <v>1</v>
      </c>
      <c r="O263" s="245" t="s">
        <v>44</v>
      </c>
      <c r="P263" s="246">
        <f>I263+J263</f>
        <v>0</v>
      </c>
      <c r="Q263" s="246">
        <f>ROUND(I263*H263,2)</f>
        <v>0</v>
      </c>
      <c r="R263" s="246">
        <f>ROUND(J263*H263,2)</f>
        <v>0</v>
      </c>
      <c r="S263" s="90"/>
      <c r="T263" s="247">
        <f>S263*H263</f>
        <v>0</v>
      </c>
      <c r="U263" s="247">
        <v>0</v>
      </c>
      <c r="V263" s="247">
        <f>U263*H263</f>
        <v>0</v>
      </c>
      <c r="W263" s="247">
        <v>0</v>
      </c>
      <c r="X263" s="248">
        <f>W263*H263</f>
        <v>0</v>
      </c>
      <c r="Y263" s="37"/>
      <c r="Z263" s="37"/>
      <c r="AA263" s="37"/>
      <c r="AB263" s="37"/>
      <c r="AC263" s="37"/>
      <c r="AD263" s="37"/>
      <c r="AE263" s="37"/>
      <c r="AR263" s="249" t="s">
        <v>477</v>
      </c>
      <c r="AT263" s="249" t="s">
        <v>192</v>
      </c>
      <c r="AU263" s="249" t="s">
        <v>90</v>
      </c>
      <c r="AY263" s="16" t="s">
        <v>190</v>
      </c>
      <c r="BE263" s="250">
        <f>IF(O263="základní",K263,0)</f>
        <v>0</v>
      </c>
      <c r="BF263" s="250">
        <f>IF(O263="snížená",K263,0)</f>
        <v>0</v>
      </c>
      <c r="BG263" s="250">
        <f>IF(O263="zákl. přenesená",K263,0)</f>
        <v>0</v>
      </c>
      <c r="BH263" s="250">
        <f>IF(O263="sníž. přenesená",K263,0)</f>
        <v>0</v>
      </c>
      <c r="BI263" s="250">
        <f>IF(O263="nulová",K263,0)</f>
        <v>0</v>
      </c>
      <c r="BJ263" s="16" t="s">
        <v>86</v>
      </c>
      <c r="BK263" s="250">
        <f>ROUND(P263*H263,2)</f>
        <v>0</v>
      </c>
      <c r="BL263" s="16" t="s">
        <v>477</v>
      </c>
      <c r="BM263" s="249" t="s">
        <v>489</v>
      </c>
    </row>
    <row r="264" spans="1:51" s="13" customFormat="1" ht="12">
      <c r="A264" s="13"/>
      <c r="B264" s="251"/>
      <c r="C264" s="252"/>
      <c r="D264" s="253" t="s">
        <v>198</v>
      </c>
      <c r="E264" s="254" t="s">
        <v>1</v>
      </c>
      <c r="F264" s="255" t="s">
        <v>490</v>
      </c>
      <c r="G264" s="252"/>
      <c r="H264" s="256">
        <v>2.45</v>
      </c>
      <c r="I264" s="257"/>
      <c r="J264" s="257"/>
      <c r="K264" s="252"/>
      <c r="L264" s="252"/>
      <c r="M264" s="258"/>
      <c r="N264" s="285"/>
      <c r="O264" s="286"/>
      <c r="P264" s="286"/>
      <c r="Q264" s="286"/>
      <c r="R264" s="286"/>
      <c r="S264" s="286"/>
      <c r="T264" s="286"/>
      <c r="U264" s="286"/>
      <c r="V264" s="286"/>
      <c r="W264" s="286"/>
      <c r="X264" s="287"/>
      <c r="Y264" s="13"/>
      <c r="Z264" s="13"/>
      <c r="AA264" s="13"/>
      <c r="AB264" s="13"/>
      <c r="AC264" s="13"/>
      <c r="AD264" s="13"/>
      <c r="AE264" s="13"/>
      <c r="AT264" s="262" t="s">
        <v>198</v>
      </c>
      <c r="AU264" s="262" t="s">
        <v>90</v>
      </c>
      <c r="AV264" s="13" t="s">
        <v>90</v>
      </c>
      <c r="AW264" s="13" t="s">
        <v>5</v>
      </c>
      <c r="AX264" s="13" t="s">
        <v>86</v>
      </c>
      <c r="AY264" s="262" t="s">
        <v>190</v>
      </c>
    </row>
    <row r="265" spans="1:31" s="2" customFormat="1" ht="6.95" customHeight="1">
      <c r="A265" s="37"/>
      <c r="B265" s="65"/>
      <c r="C265" s="66"/>
      <c r="D265" s="66"/>
      <c r="E265" s="66"/>
      <c r="F265" s="66"/>
      <c r="G265" s="66"/>
      <c r="H265" s="66"/>
      <c r="I265" s="180"/>
      <c r="J265" s="180"/>
      <c r="K265" s="66"/>
      <c r="L265" s="66"/>
      <c r="M265" s="43"/>
      <c r="N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</row>
  </sheetData>
  <sheetProtection password="CC35" sheet="1" objects="1" scenarios="1" formatColumns="0" formatRows="0" autoFilter="0"/>
  <autoFilter ref="C121:L264"/>
  <mergeCells count="6">
    <mergeCell ref="E7:H7"/>
    <mergeCell ref="E16:H16"/>
    <mergeCell ref="E25:H25"/>
    <mergeCell ref="E85:H85"/>
    <mergeCell ref="E114:H114"/>
    <mergeCell ref="M2:Z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9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33"/>
      <c r="C3" s="134"/>
      <c r="D3" s="134"/>
      <c r="E3" s="134"/>
      <c r="F3" s="134"/>
      <c r="G3" s="134"/>
      <c r="H3" s="19"/>
    </row>
    <row r="4" spans="2:8" s="1" customFormat="1" ht="24.95" customHeight="1">
      <c r="B4" s="19"/>
      <c r="C4" s="136" t="s">
        <v>491</v>
      </c>
      <c r="H4" s="19"/>
    </row>
    <row r="5" spans="2:8" s="1" customFormat="1" ht="12" customHeight="1">
      <c r="B5" s="19"/>
      <c r="C5" s="288" t="s">
        <v>14</v>
      </c>
      <c r="D5" s="147" t="s">
        <v>15</v>
      </c>
      <c r="E5" s="1"/>
      <c r="F5" s="1"/>
      <c r="H5" s="19"/>
    </row>
    <row r="6" spans="2:8" s="1" customFormat="1" ht="36.95" customHeight="1">
      <c r="B6" s="19"/>
      <c r="C6" s="289" t="s">
        <v>17</v>
      </c>
      <c r="D6" s="290" t="s">
        <v>18</v>
      </c>
      <c r="E6" s="1"/>
      <c r="F6" s="1"/>
      <c r="H6" s="19"/>
    </row>
    <row r="7" spans="2:8" s="1" customFormat="1" ht="16.5" customHeight="1">
      <c r="B7" s="19"/>
      <c r="C7" s="138" t="s">
        <v>23</v>
      </c>
      <c r="D7" s="291" t="str">
        <f>'Rekapitulace stavby'!AN8</f>
        <v>19. 1. 2020</v>
      </c>
      <c r="H7" s="19"/>
    </row>
    <row r="8" spans="1:8" s="2" customFormat="1" ht="10.8" customHeight="1">
      <c r="A8" s="37"/>
      <c r="B8" s="43"/>
      <c r="C8" s="37"/>
      <c r="D8" s="37"/>
      <c r="E8" s="37"/>
      <c r="F8" s="37"/>
      <c r="G8" s="37"/>
      <c r="H8" s="43"/>
    </row>
    <row r="9" spans="1:8" s="11" customFormat="1" ht="29.25" customHeight="1">
      <c r="A9" s="205"/>
      <c r="B9" s="292"/>
      <c r="C9" s="293" t="s">
        <v>60</v>
      </c>
      <c r="D9" s="294" t="s">
        <v>61</v>
      </c>
      <c r="E9" s="294" t="s">
        <v>173</v>
      </c>
      <c r="F9" s="295" t="s">
        <v>492</v>
      </c>
      <c r="G9" s="205"/>
      <c r="H9" s="292"/>
    </row>
    <row r="10" spans="1:8" s="2" customFormat="1" ht="26.4" customHeight="1">
      <c r="A10" s="37"/>
      <c r="B10" s="43"/>
      <c r="C10" s="296" t="s">
        <v>15</v>
      </c>
      <c r="D10" s="296" t="s">
        <v>18</v>
      </c>
      <c r="E10" s="37"/>
      <c r="F10" s="37"/>
      <c r="G10" s="37"/>
      <c r="H10" s="43"/>
    </row>
    <row r="11" spans="1:8" s="2" customFormat="1" ht="16.8" customHeight="1">
      <c r="A11" s="37"/>
      <c r="B11" s="43"/>
      <c r="C11" s="297" t="s">
        <v>100</v>
      </c>
      <c r="D11" s="298" t="s">
        <v>1</v>
      </c>
      <c r="E11" s="299" t="s">
        <v>1</v>
      </c>
      <c r="F11" s="300">
        <v>823.68</v>
      </c>
      <c r="G11" s="37"/>
      <c r="H11" s="43"/>
    </row>
    <row r="12" spans="1:8" s="2" customFormat="1" ht="16.8" customHeight="1">
      <c r="A12" s="37"/>
      <c r="B12" s="43"/>
      <c r="C12" s="301" t="s">
        <v>1</v>
      </c>
      <c r="D12" s="301" t="s">
        <v>326</v>
      </c>
      <c r="E12" s="16" t="s">
        <v>1</v>
      </c>
      <c r="F12" s="302">
        <v>823.68</v>
      </c>
      <c r="G12" s="37"/>
      <c r="H12" s="43"/>
    </row>
    <row r="13" spans="1:8" s="2" customFormat="1" ht="16.8" customHeight="1">
      <c r="A13" s="37"/>
      <c r="B13" s="43"/>
      <c r="C13" s="301" t="s">
        <v>100</v>
      </c>
      <c r="D13" s="301" t="s">
        <v>206</v>
      </c>
      <c r="E13" s="16" t="s">
        <v>1</v>
      </c>
      <c r="F13" s="302">
        <v>823.68</v>
      </c>
      <c r="G13" s="37"/>
      <c r="H13" s="43"/>
    </row>
    <row r="14" spans="1:8" s="2" customFormat="1" ht="16.8" customHeight="1">
      <c r="A14" s="37"/>
      <c r="B14" s="43"/>
      <c r="C14" s="303" t="s">
        <v>493</v>
      </c>
      <c r="D14" s="37"/>
      <c r="E14" s="37"/>
      <c r="F14" s="37"/>
      <c r="G14" s="37"/>
      <c r="H14" s="43"/>
    </row>
    <row r="15" spans="1:8" s="2" customFormat="1" ht="12">
      <c r="A15" s="37"/>
      <c r="B15" s="43"/>
      <c r="C15" s="301" t="s">
        <v>323</v>
      </c>
      <c r="D15" s="301" t="s">
        <v>324</v>
      </c>
      <c r="E15" s="16" t="s">
        <v>195</v>
      </c>
      <c r="F15" s="302">
        <v>823.68</v>
      </c>
      <c r="G15" s="37"/>
      <c r="H15" s="43"/>
    </row>
    <row r="16" spans="1:8" s="2" customFormat="1" ht="16.8" customHeight="1">
      <c r="A16" s="37"/>
      <c r="B16" s="43"/>
      <c r="C16" s="301" t="s">
        <v>319</v>
      </c>
      <c r="D16" s="301" t="s">
        <v>320</v>
      </c>
      <c r="E16" s="16" t="s">
        <v>195</v>
      </c>
      <c r="F16" s="302">
        <v>823.68</v>
      </c>
      <c r="G16" s="37"/>
      <c r="H16" s="43"/>
    </row>
    <row r="17" spans="1:8" s="2" customFormat="1" ht="16.8" customHeight="1">
      <c r="A17" s="37"/>
      <c r="B17" s="43"/>
      <c r="C17" s="297" t="s">
        <v>102</v>
      </c>
      <c r="D17" s="298" t="s">
        <v>1</v>
      </c>
      <c r="E17" s="299" t="s">
        <v>1</v>
      </c>
      <c r="F17" s="300">
        <v>810.68</v>
      </c>
      <c r="G17" s="37"/>
      <c r="H17" s="43"/>
    </row>
    <row r="18" spans="1:8" s="2" customFormat="1" ht="16.8" customHeight="1">
      <c r="A18" s="37"/>
      <c r="B18" s="43"/>
      <c r="C18" s="301" t="s">
        <v>102</v>
      </c>
      <c r="D18" s="301" t="s">
        <v>305</v>
      </c>
      <c r="E18" s="16" t="s">
        <v>1</v>
      </c>
      <c r="F18" s="302">
        <v>810.68</v>
      </c>
      <c r="G18" s="37"/>
      <c r="H18" s="43"/>
    </row>
    <row r="19" spans="1:8" s="2" customFormat="1" ht="16.8" customHeight="1">
      <c r="A19" s="37"/>
      <c r="B19" s="43"/>
      <c r="C19" s="303" t="s">
        <v>493</v>
      </c>
      <c r="D19" s="37"/>
      <c r="E19" s="37"/>
      <c r="F19" s="37"/>
      <c r="G19" s="37"/>
      <c r="H19" s="43"/>
    </row>
    <row r="20" spans="1:8" s="2" customFormat="1" ht="16.8" customHeight="1">
      <c r="A20" s="37"/>
      <c r="B20" s="43"/>
      <c r="C20" s="301" t="s">
        <v>302</v>
      </c>
      <c r="D20" s="301" t="s">
        <v>303</v>
      </c>
      <c r="E20" s="16" t="s">
        <v>195</v>
      </c>
      <c r="F20" s="302">
        <v>810.68</v>
      </c>
      <c r="G20" s="37"/>
      <c r="H20" s="43"/>
    </row>
    <row r="21" spans="1:8" s="2" customFormat="1" ht="16.8" customHeight="1">
      <c r="A21" s="37"/>
      <c r="B21" s="43"/>
      <c r="C21" s="301" t="s">
        <v>315</v>
      </c>
      <c r="D21" s="301" t="s">
        <v>316</v>
      </c>
      <c r="E21" s="16" t="s">
        <v>195</v>
      </c>
      <c r="F21" s="302">
        <v>810.68</v>
      </c>
      <c r="G21" s="37"/>
      <c r="H21" s="43"/>
    </row>
    <row r="22" spans="1:8" s="2" customFormat="1" ht="16.8" customHeight="1">
      <c r="A22" s="37"/>
      <c r="B22" s="43"/>
      <c r="C22" s="297" t="s">
        <v>150</v>
      </c>
      <c r="D22" s="298" t="s">
        <v>1</v>
      </c>
      <c r="E22" s="299" t="s">
        <v>1</v>
      </c>
      <c r="F22" s="300">
        <v>2</v>
      </c>
      <c r="G22" s="37"/>
      <c r="H22" s="43"/>
    </row>
    <row r="23" spans="1:8" s="2" customFormat="1" ht="16.8" customHeight="1">
      <c r="A23" s="37"/>
      <c r="B23" s="43"/>
      <c r="C23" s="301" t="s">
        <v>150</v>
      </c>
      <c r="D23" s="301" t="s">
        <v>90</v>
      </c>
      <c r="E23" s="16" t="s">
        <v>1</v>
      </c>
      <c r="F23" s="302">
        <v>2</v>
      </c>
      <c r="G23" s="37"/>
      <c r="H23" s="43"/>
    </row>
    <row r="24" spans="1:8" s="2" customFormat="1" ht="16.8" customHeight="1">
      <c r="A24" s="37"/>
      <c r="B24" s="43"/>
      <c r="C24" s="297" t="s">
        <v>125</v>
      </c>
      <c r="D24" s="298" t="s">
        <v>1</v>
      </c>
      <c r="E24" s="299" t="s">
        <v>1</v>
      </c>
      <c r="F24" s="300">
        <v>22.8</v>
      </c>
      <c r="G24" s="37"/>
      <c r="H24" s="43"/>
    </row>
    <row r="25" spans="1:8" s="2" customFormat="1" ht="16.8" customHeight="1">
      <c r="A25" s="37"/>
      <c r="B25" s="43"/>
      <c r="C25" s="301" t="s">
        <v>125</v>
      </c>
      <c r="D25" s="301" t="s">
        <v>126</v>
      </c>
      <c r="E25" s="16" t="s">
        <v>1</v>
      </c>
      <c r="F25" s="302">
        <v>22.8</v>
      </c>
      <c r="G25" s="37"/>
      <c r="H25" s="43"/>
    </row>
    <row r="26" spans="1:8" s="2" customFormat="1" ht="16.8" customHeight="1">
      <c r="A26" s="37"/>
      <c r="B26" s="43"/>
      <c r="C26" s="303" t="s">
        <v>493</v>
      </c>
      <c r="D26" s="37"/>
      <c r="E26" s="37"/>
      <c r="F26" s="37"/>
      <c r="G26" s="37"/>
      <c r="H26" s="43"/>
    </row>
    <row r="27" spans="1:8" s="2" customFormat="1" ht="16.8" customHeight="1">
      <c r="A27" s="37"/>
      <c r="B27" s="43"/>
      <c r="C27" s="301" t="s">
        <v>419</v>
      </c>
      <c r="D27" s="301" t="s">
        <v>420</v>
      </c>
      <c r="E27" s="16" t="s">
        <v>195</v>
      </c>
      <c r="F27" s="302">
        <v>22.8</v>
      </c>
      <c r="G27" s="37"/>
      <c r="H27" s="43"/>
    </row>
    <row r="28" spans="1:8" s="2" customFormat="1" ht="16.8" customHeight="1">
      <c r="A28" s="37"/>
      <c r="B28" s="43"/>
      <c r="C28" s="301" t="s">
        <v>423</v>
      </c>
      <c r="D28" s="301" t="s">
        <v>424</v>
      </c>
      <c r="E28" s="16" t="s">
        <v>340</v>
      </c>
      <c r="F28" s="302">
        <v>138.182</v>
      </c>
      <c r="G28" s="37"/>
      <c r="H28" s="43"/>
    </row>
    <row r="29" spans="1:8" s="2" customFormat="1" ht="16.8" customHeight="1">
      <c r="A29" s="37"/>
      <c r="B29" s="43"/>
      <c r="C29" s="297" t="s">
        <v>151</v>
      </c>
      <c r="D29" s="298" t="s">
        <v>1</v>
      </c>
      <c r="E29" s="299" t="s">
        <v>1</v>
      </c>
      <c r="F29" s="300">
        <v>11</v>
      </c>
      <c r="G29" s="37"/>
      <c r="H29" s="43"/>
    </row>
    <row r="30" spans="1:8" s="2" customFormat="1" ht="16.8" customHeight="1">
      <c r="A30" s="37"/>
      <c r="B30" s="43"/>
      <c r="C30" s="301" t="s">
        <v>146</v>
      </c>
      <c r="D30" s="301" t="s">
        <v>147</v>
      </c>
      <c r="E30" s="16" t="s">
        <v>1</v>
      </c>
      <c r="F30" s="302">
        <v>3</v>
      </c>
      <c r="G30" s="37"/>
      <c r="H30" s="43"/>
    </row>
    <row r="31" spans="1:8" s="2" customFormat="1" ht="16.8" customHeight="1">
      <c r="A31" s="37"/>
      <c r="B31" s="43"/>
      <c r="C31" s="301" t="s">
        <v>148</v>
      </c>
      <c r="D31" s="301" t="s">
        <v>90</v>
      </c>
      <c r="E31" s="16" t="s">
        <v>1</v>
      </c>
      <c r="F31" s="302">
        <v>2</v>
      </c>
      <c r="G31" s="37"/>
      <c r="H31" s="43"/>
    </row>
    <row r="32" spans="1:8" s="2" customFormat="1" ht="16.8" customHeight="1">
      <c r="A32" s="37"/>
      <c r="B32" s="43"/>
      <c r="C32" s="301" t="s">
        <v>149</v>
      </c>
      <c r="D32" s="301" t="s">
        <v>90</v>
      </c>
      <c r="E32" s="16" t="s">
        <v>1</v>
      </c>
      <c r="F32" s="302">
        <v>2</v>
      </c>
      <c r="G32" s="37"/>
      <c r="H32" s="43"/>
    </row>
    <row r="33" spans="1:8" s="2" customFormat="1" ht="16.8" customHeight="1">
      <c r="A33" s="37"/>
      <c r="B33" s="43"/>
      <c r="C33" s="301" t="s">
        <v>150</v>
      </c>
      <c r="D33" s="301" t="s">
        <v>90</v>
      </c>
      <c r="E33" s="16" t="s">
        <v>1</v>
      </c>
      <c r="F33" s="302">
        <v>2</v>
      </c>
      <c r="G33" s="37"/>
      <c r="H33" s="43"/>
    </row>
    <row r="34" spans="1:8" s="2" customFormat="1" ht="16.8" customHeight="1">
      <c r="A34" s="37"/>
      <c r="B34" s="43"/>
      <c r="C34" s="301" t="s">
        <v>145</v>
      </c>
      <c r="D34" s="301" t="s">
        <v>90</v>
      </c>
      <c r="E34" s="16" t="s">
        <v>1</v>
      </c>
      <c r="F34" s="302">
        <v>2</v>
      </c>
      <c r="G34" s="37"/>
      <c r="H34" s="43"/>
    </row>
    <row r="35" spans="1:8" s="2" customFormat="1" ht="16.8" customHeight="1">
      <c r="A35" s="37"/>
      <c r="B35" s="43"/>
      <c r="C35" s="301" t="s">
        <v>151</v>
      </c>
      <c r="D35" s="301" t="s">
        <v>206</v>
      </c>
      <c r="E35" s="16" t="s">
        <v>1</v>
      </c>
      <c r="F35" s="302">
        <v>11</v>
      </c>
      <c r="G35" s="37"/>
      <c r="H35" s="43"/>
    </row>
    <row r="36" spans="1:8" s="2" customFormat="1" ht="16.8" customHeight="1">
      <c r="A36" s="37"/>
      <c r="B36" s="43"/>
      <c r="C36" s="303" t="s">
        <v>493</v>
      </c>
      <c r="D36" s="37"/>
      <c r="E36" s="37"/>
      <c r="F36" s="37"/>
      <c r="G36" s="37"/>
      <c r="H36" s="43"/>
    </row>
    <row r="37" spans="1:8" s="2" customFormat="1" ht="16.8" customHeight="1">
      <c r="A37" s="37"/>
      <c r="B37" s="43"/>
      <c r="C37" s="301" t="s">
        <v>373</v>
      </c>
      <c r="D37" s="301" t="s">
        <v>374</v>
      </c>
      <c r="E37" s="16" t="s">
        <v>340</v>
      </c>
      <c r="F37" s="302">
        <v>11</v>
      </c>
      <c r="G37" s="37"/>
      <c r="H37" s="43"/>
    </row>
    <row r="38" spans="1:8" s="2" customFormat="1" ht="16.8" customHeight="1">
      <c r="A38" s="37"/>
      <c r="B38" s="43"/>
      <c r="C38" s="301" t="s">
        <v>377</v>
      </c>
      <c r="D38" s="301" t="s">
        <v>378</v>
      </c>
      <c r="E38" s="16" t="s">
        <v>340</v>
      </c>
      <c r="F38" s="302">
        <v>495</v>
      </c>
      <c r="G38" s="37"/>
      <c r="H38" s="43"/>
    </row>
    <row r="39" spans="1:8" s="2" customFormat="1" ht="16.8" customHeight="1">
      <c r="A39" s="37"/>
      <c r="B39" s="43"/>
      <c r="C39" s="297" t="s">
        <v>145</v>
      </c>
      <c r="D39" s="298" t="s">
        <v>1</v>
      </c>
      <c r="E39" s="299" t="s">
        <v>1</v>
      </c>
      <c r="F39" s="300">
        <v>2</v>
      </c>
      <c r="G39" s="37"/>
      <c r="H39" s="43"/>
    </row>
    <row r="40" spans="1:8" s="2" customFormat="1" ht="16.8" customHeight="1">
      <c r="A40" s="37"/>
      <c r="B40" s="43"/>
      <c r="C40" s="301" t="s">
        <v>145</v>
      </c>
      <c r="D40" s="301" t="s">
        <v>90</v>
      </c>
      <c r="E40" s="16" t="s">
        <v>1</v>
      </c>
      <c r="F40" s="302">
        <v>2</v>
      </c>
      <c r="G40" s="37"/>
      <c r="H40" s="43"/>
    </row>
    <row r="41" spans="1:8" s="2" customFormat="1" ht="16.8" customHeight="1">
      <c r="A41" s="37"/>
      <c r="B41" s="43"/>
      <c r="C41" s="297" t="s">
        <v>91</v>
      </c>
      <c r="D41" s="298" t="s">
        <v>1</v>
      </c>
      <c r="E41" s="299" t="s">
        <v>1</v>
      </c>
      <c r="F41" s="300">
        <v>499.13</v>
      </c>
      <c r="G41" s="37"/>
      <c r="H41" s="43"/>
    </row>
    <row r="42" spans="1:8" s="2" customFormat="1" ht="16.8" customHeight="1">
      <c r="A42" s="37"/>
      <c r="B42" s="43"/>
      <c r="C42" s="301" t="s">
        <v>91</v>
      </c>
      <c r="D42" s="301" t="s">
        <v>92</v>
      </c>
      <c r="E42" s="16" t="s">
        <v>1</v>
      </c>
      <c r="F42" s="302">
        <v>499.13</v>
      </c>
      <c r="G42" s="37"/>
      <c r="H42" s="43"/>
    </row>
    <row r="43" spans="1:8" s="2" customFormat="1" ht="16.8" customHeight="1">
      <c r="A43" s="37"/>
      <c r="B43" s="43"/>
      <c r="C43" s="303" t="s">
        <v>493</v>
      </c>
      <c r="D43" s="37"/>
      <c r="E43" s="37"/>
      <c r="F43" s="37"/>
      <c r="G43" s="37"/>
      <c r="H43" s="43"/>
    </row>
    <row r="44" spans="1:8" s="2" customFormat="1" ht="16.8" customHeight="1">
      <c r="A44" s="37"/>
      <c r="B44" s="43"/>
      <c r="C44" s="301" t="s">
        <v>211</v>
      </c>
      <c r="D44" s="301" t="s">
        <v>212</v>
      </c>
      <c r="E44" s="16" t="s">
        <v>195</v>
      </c>
      <c r="F44" s="302">
        <v>499.13</v>
      </c>
      <c r="G44" s="37"/>
      <c r="H44" s="43"/>
    </row>
    <row r="45" spans="1:8" s="2" customFormat="1" ht="16.8" customHeight="1">
      <c r="A45" s="37"/>
      <c r="B45" s="43"/>
      <c r="C45" s="301" t="s">
        <v>302</v>
      </c>
      <c r="D45" s="301" t="s">
        <v>303</v>
      </c>
      <c r="E45" s="16" t="s">
        <v>195</v>
      </c>
      <c r="F45" s="302">
        <v>810.68</v>
      </c>
      <c r="G45" s="37"/>
      <c r="H45" s="43"/>
    </row>
    <row r="46" spans="1:8" s="2" customFormat="1" ht="16.8" customHeight="1">
      <c r="A46" s="37"/>
      <c r="B46" s="43"/>
      <c r="C46" s="297" t="s">
        <v>88</v>
      </c>
      <c r="D46" s="298" t="s">
        <v>1</v>
      </c>
      <c r="E46" s="299" t="s">
        <v>1</v>
      </c>
      <c r="F46" s="300">
        <v>512.13</v>
      </c>
      <c r="G46" s="37"/>
      <c r="H46" s="43"/>
    </row>
    <row r="47" spans="1:8" s="2" customFormat="1" ht="16.8" customHeight="1">
      <c r="A47" s="37"/>
      <c r="B47" s="43"/>
      <c r="C47" s="301" t="s">
        <v>88</v>
      </c>
      <c r="D47" s="301" t="s">
        <v>89</v>
      </c>
      <c r="E47" s="16" t="s">
        <v>1</v>
      </c>
      <c r="F47" s="302">
        <v>512.13</v>
      </c>
      <c r="G47" s="37"/>
      <c r="H47" s="43"/>
    </row>
    <row r="48" spans="1:8" s="2" customFormat="1" ht="16.8" customHeight="1">
      <c r="A48" s="37"/>
      <c r="B48" s="43"/>
      <c r="C48" s="303" t="s">
        <v>493</v>
      </c>
      <c r="D48" s="37"/>
      <c r="E48" s="37"/>
      <c r="F48" s="37"/>
      <c r="G48" s="37"/>
      <c r="H48" s="43"/>
    </row>
    <row r="49" spans="1:8" s="2" customFormat="1" ht="16.8" customHeight="1">
      <c r="A49" s="37"/>
      <c r="B49" s="43"/>
      <c r="C49" s="301" t="s">
        <v>207</v>
      </c>
      <c r="D49" s="301" t="s">
        <v>208</v>
      </c>
      <c r="E49" s="16" t="s">
        <v>195</v>
      </c>
      <c r="F49" s="302">
        <v>512.13</v>
      </c>
      <c r="G49" s="37"/>
      <c r="H49" s="43"/>
    </row>
    <row r="50" spans="1:8" s="2" customFormat="1" ht="12">
      <c r="A50" s="37"/>
      <c r="B50" s="43"/>
      <c r="C50" s="301" t="s">
        <v>323</v>
      </c>
      <c r="D50" s="301" t="s">
        <v>324</v>
      </c>
      <c r="E50" s="16" t="s">
        <v>195</v>
      </c>
      <c r="F50" s="302">
        <v>823.68</v>
      </c>
      <c r="G50" s="37"/>
      <c r="H50" s="43"/>
    </row>
    <row r="51" spans="1:8" s="2" customFormat="1" ht="16.8" customHeight="1">
      <c r="A51" s="37"/>
      <c r="B51" s="43"/>
      <c r="C51" s="297" t="s">
        <v>148</v>
      </c>
      <c r="D51" s="298" t="s">
        <v>1</v>
      </c>
      <c r="E51" s="299" t="s">
        <v>1</v>
      </c>
      <c r="F51" s="300">
        <v>2</v>
      </c>
      <c r="G51" s="37"/>
      <c r="H51" s="43"/>
    </row>
    <row r="52" spans="1:8" s="2" customFormat="1" ht="16.8" customHeight="1">
      <c r="A52" s="37"/>
      <c r="B52" s="43"/>
      <c r="C52" s="301" t="s">
        <v>148</v>
      </c>
      <c r="D52" s="301" t="s">
        <v>90</v>
      </c>
      <c r="E52" s="16" t="s">
        <v>1</v>
      </c>
      <c r="F52" s="302">
        <v>2</v>
      </c>
      <c r="G52" s="37"/>
      <c r="H52" s="43"/>
    </row>
    <row r="53" spans="1:8" s="2" customFormat="1" ht="16.8" customHeight="1">
      <c r="A53" s="37"/>
      <c r="B53" s="43"/>
      <c r="C53" s="297" t="s">
        <v>149</v>
      </c>
      <c r="D53" s="298" t="s">
        <v>1</v>
      </c>
      <c r="E53" s="299" t="s">
        <v>1</v>
      </c>
      <c r="F53" s="300">
        <v>2</v>
      </c>
      <c r="G53" s="37"/>
      <c r="H53" s="43"/>
    </row>
    <row r="54" spans="1:8" s="2" customFormat="1" ht="16.8" customHeight="1">
      <c r="A54" s="37"/>
      <c r="B54" s="43"/>
      <c r="C54" s="301" t="s">
        <v>149</v>
      </c>
      <c r="D54" s="301" t="s">
        <v>90</v>
      </c>
      <c r="E54" s="16" t="s">
        <v>1</v>
      </c>
      <c r="F54" s="302">
        <v>2</v>
      </c>
      <c r="G54" s="37"/>
      <c r="H54" s="43"/>
    </row>
    <row r="55" spans="1:8" s="2" customFormat="1" ht="16.8" customHeight="1">
      <c r="A55" s="37"/>
      <c r="B55" s="43"/>
      <c r="C55" s="297" t="s">
        <v>146</v>
      </c>
      <c r="D55" s="298" t="s">
        <v>1</v>
      </c>
      <c r="E55" s="299" t="s">
        <v>1</v>
      </c>
      <c r="F55" s="300">
        <v>3</v>
      </c>
      <c r="G55" s="37"/>
      <c r="H55" s="43"/>
    </row>
    <row r="56" spans="1:8" s="2" customFormat="1" ht="16.8" customHeight="1">
      <c r="A56" s="37"/>
      <c r="B56" s="43"/>
      <c r="C56" s="301" t="s">
        <v>146</v>
      </c>
      <c r="D56" s="301" t="s">
        <v>147</v>
      </c>
      <c r="E56" s="16" t="s">
        <v>1</v>
      </c>
      <c r="F56" s="302">
        <v>3</v>
      </c>
      <c r="G56" s="37"/>
      <c r="H56" s="43"/>
    </row>
    <row r="57" spans="1:8" s="2" customFormat="1" ht="16.8" customHeight="1">
      <c r="A57" s="37"/>
      <c r="B57" s="43"/>
      <c r="C57" s="297" t="s">
        <v>98</v>
      </c>
      <c r="D57" s="298" t="s">
        <v>1</v>
      </c>
      <c r="E57" s="299" t="s">
        <v>1</v>
      </c>
      <c r="F57" s="300">
        <v>311.55</v>
      </c>
      <c r="G57" s="37"/>
      <c r="H57" s="43"/>
    </row>
    <row r="58" spans="1:8" s="2" customFormat="1" ht="16.8" customHeight="1">
      <c r="A58" s="37"/>
      <c r="B58" s="43"/>
      <c r="C58" s="301" t="s">
        <v>96</v>
      </c>
      <c r="D58" s="301" t="s">
        <v>205</v>
      </c>
      <c r="E58" s="16" t="s">
        <v>1</v>
      </c>
      <c r="F58" s="302">
        <v>32.5</v>
      </c>
      <c r="G58" s="37"/>
      <c r="H58" s="43"/>
    </row>
    <row r="59" spans="1:8" s="2" customFormat="1" ht="16.8" customHeight="1">
      <c r="A59" s="37"/>
      <c r="B59" s="43"/>
      <c r="C59" s="301" t="s">
        <v>94</v>
      </c>
      <c r="D59" s="301" t="s">
        <v>95</v>
      </c>
      <c r="E59" s="16" t="s">
        <v>1</v>
      </c>
      <c r="F59" s="302">
        <v>279.05</v>
      </c>
      <c r="G59" s="37"/>
      <c r="H59" s="43"/>
    </row>
    <row r="60" spans="1:8" s="2" customFormat="1" ht="16.8" customHeight="1">
      <c r="A60" s="37"/>
      <c r="B60" s="43"/>
      <c r="C60" s="301" t="s">
        <v>98</v>
      </c>
      <c r="D60" s="301" t="s">
        <v>206</v>
      </c>
      <c r="E60" s="16" t="s">
        <v>1</v>
      </c>
      <c r="F60" s="302">
        <v>311.55</v>
      </c>
      <c r="G60" s="37"/>
      <c r="H60" s="43"/>
    </row>
    <row r="61" spans="1:8" s="2" customFormat="1" ht="16.8" customHeight="1">
      <c r="A61" s="37"/>
      <c r="B61" s="43"/>
      <c r="C61" s="303" t="s">
        <v>493</v>
      </c>
      <c r="D61" s="37"/>
      <c r="E61" s="37"/>
      <c r="F61" s="37"/>
      <c r="G61" s="37"/>
      <c r="H61" s="43"/>
    </row>
    <row r="62" spans="1:8" s="2" customFormat="1" ht="16.8" customHeight="1">
      <c r="A62" s="37"/>
      <c r="B62" s="43"/>
      <c r="C62" s="301" t="s">
        <v>202</v>
      </c>
      <c r="D62" s="301" t="s">
        <v>203</v>
      </c>
      <c r="E62" s="16" t="s">
        <v>195</v>
      </c>
      <c r="F62" s="302">
        <v>311.55</v>
      </c>
      <c r="G62" s="37"/>
      <c r="H62" s="43"/>
    </row>
    <row r="63" spans="1:8" s="2" customFormat="1" ht="16.8" customHeight="1">
      <c r="A63" s="37"/>
      <c r="B63" s="43"/>
      <c r="C63" s="301" t="s">
        <v>302</v>
      </c>
      <c r="D63" s="301" t="s">
        <v>303</v>
      </c>
      <c r="E63" s="16" t="s">
        <v>195</v>
      </c>
      <c r="F63" s="302">
        <v>810.68</v>
      </c>
      <c r="G63" s="37"/>
      <c r="H63" s="43"/>
    </row>
    <row r="64" spans="1:8" s="2" customFormat="1" ht="16.8" customHeight="1">
      <c r="A64" s="37"/>
      <c r="B64" s="43"/>
      <c r="C64" s="301" t="s">
        <v>307</v>
      </c>
      <c r="D64" s="301" t="s">
        <v>308</v>
      </c>
      <c r="E64" s="16" t="s">
        <v>195</v>
      </c>
      <c r="F64" s="302">
        <v>311.55</v>
      </c>
      <c r="G64" s="37"/>
      <c r="H64" s="43"/>
    </row>
    <row r="65" spans="1:8" s="2" customFormat="1" ht="12">
      <c r="A65" s="37"/>
      <c r="B65" s="43"/>
      <c r="C65" s="301" t="s">
        <v>323</v>
      </c>
      <c r="D65" s="301" t="s">
        <v>324</v>
      </c>
      <c r="E65" s="16" t="s">
        <v>195</v>
      </c>
      <c r="F65" s="302">
        <v>823.68</v>
      </c>
      <c r="G65" s="37"/>
      <c r="H65" s="43"/>
    </row>
    <row r="66" spans="1:8" s="2" customFormat="1" ht="16.8" customHeight="1">
      <c r="A66" s="37"/>
      <c r="B66" s="43"/>
      <c r="C66" s="297" t="s">
        <v>112</v>
      </c>
      <c r="D66" s="298" t="s">
        <v>1</v>
      </c>
      <c r="E66" s="299" t="s">
        <v>1</v>
      </c>
      <c r="F66" s="300">
        <v>0.72</v>
      </c>
      <c r="G66" s="37"/>
      <c r="H66" s="43"/>
    </row>
    <row r="67" spans="1:8" s="2" customFormat="1" ht="16.8" customHeight="1">
      <c r="A67" s="37"/>
      <c r="B67" s="43"/>
      <c r="C67" s="301" t="s">
        <v>112</v>
      </c>
      <c r="D67" s="301" t="s">
        <v>290</v>
      </c>
      <c r="E67" s="16" t="s">
        <v>1</v>
      </c>
      <c r="F67" s="302">
        <v>0.72</v>
      </c>
      <c r="G67" s="37"/>
      <c r="H67" s="43"/>
    </row>
    <row r="68" spans="1:8" s="2" customFormat="1" ht="16.8" customHeight="1">
      <c r="A68" s="37"/>
      <c r="B68" s="43"/>
      <c r="C68" s="303" t="s">
        <v>493</v>
      </c>
      <c r="D68" s="37"/>
      <c r="E68" s="37"/>
      <c r="F68" s="37"/>
      <c r="G68" s="37"/>
      <c r="H68" s="43"/>
    </row>
    <row r="69" spans="1:8" s="2" customFormat="1" ht="16.8" customHeight="1">
      <c r="A69" s="37"/>
      <c r="B69" s="43"/>
      <c r="C69" s="301" t="s">
        <v>287</v>
      </c>
      <c r="D69" s="301" t="s">
        <v>288</v>
      </c>
      <c r="E69" s="16" t="s">
        <v>217</v>
      </c>
      <c r="F69" s="302">
        <v>0.72</v>
      </c>
      <c r="G69" s="37"/>
      <c r="H69" s="43"/>
    </row>
    <row r="70" spans="1:8" s="2" customFormat="1" ht="16.8" customHeight="1">
      <c r="A70" s="37"/>
      <c r="B70" s="43"/>
      <c r="C70" s="301" t="s">
        <v>249</v>
      </c>
      <c r="D70" s="301" t="s">
        <v>250</v>
      </c>
      <c r="E70" s="16" t="s">
        <v>217</v>
      </c>
      <c r="F70" s="302">
        <v>4.62</v>
      </c>
      <c r="G70" s="37"/>
      <c r="H70" s="43"/>
    </row>
    <row r="71" spans="1:8" s="2" customFormat="1" ht="16.8" customHeight="1">
      <c r="A71" s="37"/>
      <c r="B71" s="43"/>
      <c r="C71" s="297" t="s">
        <v>114</v>
      </c>
      <c r="D71" s="298" t="s">
        <v>1</v>
      </c>
      <c r="E71" s="299" t="s">
        <v>1</v>
      </c>
      <c r="F71" s="300">
        <v>1.68</v>
      </c>
      <c r="G71" s="37"/>
      <c r="H71" s="43"/>
    </row>
    <row r="72" spans="1:8" s="2" customFormat="1" ht="16.8" customHeight="1">
      <c r="A72" s="37"/>
      <c r="B72" s="43"/>
      <c r="C72" s="301" t="s">
        <v>114</v>
      </c>
      <c r="D72" s="301" t="s">
        <v>370</v>
      </c>
      <c r="E72" s="16" t="s">
        <v>1</v>
      </c>
      <c r="F72" s="302">
        <v>1.68</v>
      </c>
      <c r="G72" s="37"/>
      <c r="H72" s="43"/>
    </row>
    <row r="73" spans="1:8" s="2" customFormat="1" ht="16.8" customHeight="1">
      <c r="A73" s="37"/>
      <c r="B73" s="43"/>
      <c r="C73" s="303" t="s">
        <v>493</v>
      </c>
      <c r="D73" s="37"/>
      <c r="E73" s="37"/>
      <c r="F73" s="37"/>
      <c r="G73" s="37"/>
      <c r="H73" s="43"/>
    </row>
    <row r="74" spans="1:8" s="2" customFormat="1" ht="16.8" customHeight="1">
      <c r="A74" s="37"/>
      <c r="B74" s="43"/>
      <c r="C74" s="301" t="s">
        <v>367</v>
      </c>
      <c r="D74" s="301" t="s">
        <v>368</v>
      </c>
      <c r="E74" s="16" t="s">
        <v>217</v>
      </c>
      <c r="F74" s="302">
        <v>1.68</v>
      </c>
      <c r="G74" s="37"/>
      <c r="H74" s="43"/>
    </row>
    <row r="75" spans="1:8" s="2" customFormat="1" ht="16.8" customHeight="1">
      <c r="A75" s="37"/>
      <c r="B75" s="43"/>
      <c r="C75" s="301" t="s">
        <v>249</v>
      </c>
      <c r="D75" s="301" t="s">
        <v>250</v>
      </c>
      <c r="E75" s="16" t="s">
        <v>217</v>
      </c>
      <c r="F75" s="302">
        <v>4.62</v>
      </c>
      <c r="G75" s="37"/>
      <c r="H75" s="43"/>
    </row>
    <row r="76" spans="1:8" s="2" customFormat="1" ht="16.8" customHeight="1">
      <c r="A76" s="37"/>
      <c r="B76" s="43"/>
      <c r="C76" s="297" t="s">
        <v>108</v>
      </c>
      <c r="D76" s="298" t="s">
        <v>1</v>
      </c>
      <c r="E76" s="299" t="s">
        <v>1</v>
      </c>
      <c r="F76" s="300">
        <v>79.89</v>
      </c>
      <c r="G76" s="37"/>
      <c r="H76" s="43"/>
    </row>
    <row r="77" spans="1:8" s="2" customFormat="1" ht="16.8" customHeight="1">
      <c r="A77" s="37"/>
      <c r="B77" s="43"/>
      <c r="C77" s="301" t="s">
        <v>108</v>
      </c>
      <c r="D77" s="301" t="s">
        <v>394</v>
      </c>
      <c r="E77" s="16" t="s">
        <v>1</v>
      </c>
      <c r="F77" s="302">
        <v>79.89</v>
      </c>
      <c r="G77" s="37"/>
      <c r="H77" s="43"/>
    </row>
    <row r="78" spans="1:8" s="2" customFormat="1" ht="16.8" customHeight="1">
      <c r="A78" s="37"/>
      <c r="B78" s="43"/>
      <c r="C78" s="303" t="s">
        <v>493</v>
      </c>
      <c r="D78" s="37"/>
      <c r="E78" s="37"/>
      <c r="F78" s="37"/>
      <c r="G78" s="37"/>
      <c r="H78" s="43"/>
    </row>
    <row r="79" spans="1:8" s="2" customFormat="1" ht="12">
      <c r="A79" s="37"/>
      <c r="B79" s="43"/>
      <c r="C79" s="301" t="s">
        <v>391</v>
      </c>
      <c r="D79" s="301" t="s">
        <v>392</v>
      </c>
      <c r="E79" s="16" t="s">
        <v>331</v>
      </c>
      <c r="F79" s="302">
        <v>79.89</v>
      </c>
      <c r="G79" s="37"/>
      <c r="H79" s="43"/>
    </row>
    <row r="80" spans="1:8" s="2" customFormat="1" ht="16.8" customHeight="1">
      <c r="A80" s="37"/>
      <c r="B80" s="43"/>
      <c r="C80" s="301" t="s">
        <v>396</v>
      </c>
      <c r="D80" s="301" t="s">
        <v>397</v>
      </c>
      <c r="E80" s="16" t="s">
        <v>340</v>
      </c>
      <c r="F80" s="302">
        <v>162.976</v>
      </c>
      <c r="G80" s="37"/>
      <c r="H80" s="43"/>
    </row>
    <row r="81" spans="1:8" s="2" customFormat="1" ht="16.8" customHeight="1">
      <c r="A81" s="37"/>
      <c r="B81" s="43"/>
      <c r="C81" s="297" t="s">
        <v>133</v>
      </c>
      <c r="D81" s="298" t="s">
        <v>1</v>
      </c>
      <c r="E81" s="299" t="s">
        <v>1</v>
      </c>
      <c r="F81" s="300">
        <v>2.4</v>
      </c>
      <c r="G81" s="37"/>
      <c r="H81" s="43"/>
    </row>
    <row r="82" spans="1:8" s="2" customFormat="1" ht="16.8" customHeight="1">
      <c r="A82" s="37"/>
      <c r="B82" s="43"/>
      <c r="C82" s="301" t="s">
        <v>133</v>
      </c>
      <c r="D82" s="301" t="s">
        <v>233</v>
      </c>
      <c r="E82" s="16" t="s">
        <v>1</v>
      </c>
      <c r="F82" s="302">
        <v>2.4</v>
      </c>
      <c r="G82" s="37"/>
      <c r="H82" s="43"/>
    </row>
    <row r="83" spans="1:8" s="2" customFormat="1" ht="16.8" customHeight="1">
      <c r="A83" s="37"/>
      <c r="B83" s="43"/>
      <c r="C83" s="303" t="s">
        <v>493</v>
      </c>
      <c r="D83" s="37"/>
      <c r="E83" s="37"/>
      <c r="F83" s="37"/>
      <c r="G83" s="37"/>
      <c r="H83" s="43"/>
    </row>
    <row r="84" spans="1:8" s="2" customFormat="1" ht="12">
      <c r="A84" s="37"/>
      <c r="B84" s="43"/>
      <c r="C84" s="301" t="s">
        <v>230</v>
      </c>
      <c r="D84" s="301" t="s">
        <v>231</v>
      </c>
      <c r="E84" s="16" t="s">
        <v>217</v>
      </c>
      <c r="F84" s="302">
        <v>2.4</v>
      </c>
      <c r="G84" s="37"/>
      <c r="H84" s="43"/>
    </row>
    <row r="85" spans="1:8" s="2" customFormat="1" ht="12">
      <c r="A85" s="37"/>
      <c r="B85" s="43"/>
      <c r="C85" s="301" t="s">
        <v>234</v>
      </c>
      <c r="D85" s="301" t="s">
        <v>235</v>
      </c>
      <c r="E85" s="16" t="s">
        <v>217</v>
      </c>
      <c r="F85" s="302">
        <v>2.4</v>
      </c>
      <c r="G85" s="37"/>
      <c r="H85" s="43"/>
    </row>
    <row r="86" spans="1:8" s="2" customFormat="1" ht="12">
      <c r="A86" s="37"/>
      <c r="B86" s="43"/>
      <c r="C86" s="301" t="s">
        <v>243</v>
      </c>
      <c r="D86" s="301" t="s">
        <v>244</v>
      </c>
      <c r="E86" s="16" t="s">
        <v>245</v>
      </c>
      <c r="F86" s="302">
        <v>4.08</v>
      </c>
      <c r="G86" s="37"/>
      <c r="H86" s="43"/>
    </row>
    <row r="87" spans="1:8" s="2" customFormat="1" ht="16.8" customHeight="1">
      <c r="A87" s="37"/>
      <c r="B87" s="43"/>
      <c r="C87" s="297" t="s">
        <v>106</v>
      </c>
      <c r="D87" s="298" t="s">
        <v>1</v>
      </c>
      <c r="E87" s="299" t="s">
        <v>1</v>
      </c>
      <c r="F87" s="300">
        <v>279.05</v>
      </c>
      <c r="G87" s="37"/>
      <c r="H87" s="43"/>
    </row>
    <row r="88" spans="1:8" s="2" customFormat="1" ht="16.8" customHeight="1">
      <c r="A88" s="37"/>
      <c r="B88" s="43"/>
      <c r="C88" s="301" t="s">
        <v>106</v>
      </c>
      <c r="D88" s="301" t="s">
        <v>94</v>
      </c>
      <c r="E88" s="16" t="s">
        <v>1</v>
      </c>
      <c r="F88" s="302">
        <v>279.05</v>
      </c>
      <c r="G88" s="37"/>
      <c r="H88" s="43"/>
    </row>
    <row r="89" spans="1:8" s="2" customFormat="1" ht="16.8" customHeight="1">
      <c r="A89" s="37"/>
      <c r="B89" s="43"/>
      <c r="C89" s="303" t="s">
        <v>493</v>
      </c>
      <c r="D89" s="37"/>
      <c r="E89" s="37"/>
      <c r="F89" s="37"/>
      <c r="G89" s="37"/>
      <c r="H89" s="43"/>
    </row>
    <row r="90" spans="1:8" s="2" customFormat="1" ht="16.8" customHeight="1">
      <c r="A90" s="37"/>
      <c r="B90" s="43"/>
      <c r="C90" s="301" t="s">
        <v>298</v>
      </c>
      <c r="D90" s="301" t="s">
        <v>299</v>
      </c>
      <c r="E90" s="16" t="s">
        <v>195</v>
      </c>
      <c r="F90" s="302">
        <v>279.05</v>
      </c>
      <c r="G90" s="37"/>
      <c r="H90" s="43"/>
    </row>
    <row r="91" spans="1:8" s="2" customFormat="1" ht="16.8" customHeight="1">
      <c r="A91" s="37"/>
      <c r="B91" s="43"/>
      <c r="C91" s="301" t="s">
        <v>238</v>
      </c>
      <c r="D91" s="301" t="s">
        <v>239</v>
      </c>
      <c r="E91" s="16" t="s">
        <v>195</v>
      </c>
      <c r="F91" s="302">
        <v>316.33</v>
      </c>
      <c r="G91" s="37"/>
      <c r="H91" s="43"/>
    </row>
    <row r="92" spans="1:8" s="2" customFormat="1" ht="16.8" customHeight="1">
      <c r="A92" s="37"/>
      <c r="B92" s="43"/>
      <c r="C92" s="297" t="s">
        <v>120</v>
      </c>
      <c r="D92" s="298" t="s">
        <v>1</v>
      </c>
      <c r="E92" s="299" t="s">
        <v>1</v>
      </c>
      <c r="F92" s="300">
        <v>37.28</v>
      </c>
      <c r="G92" s="37"/>
      <c r="H92" s="43"/>
    </row>
    <row r="93" spans="1:8" s="2" customFormat="1" ht="16.8" customHeight="1">
      <c r="A93" s="37"/>
      <c r="B93" s="43"/>
      <c r="C93" s="301" t="s">
        <v>120</v>
      </c>
      <c r="D93" s="301" t="s">
        <v>296</v>
      </c>
      <c r="E93" s="16" t="s">
        <v>1</v>
      </c>
      <c r="F93" s="302">
        <v>37.28</v>
      </c>
      <c r="G93" s="37"/>
      <c r="H93" s="43"/>
    </row>
    <row r="94" spans="1:8" s="2" customFormat="1" ht="16.8" customHeight="1">
      <c r="A94" s="37"/>
      <c r="B94" s="43"/>
      <c r="C94" s="303" t="s">
        <v>493</v>
      </c>
      <c r="D94" s="37"/>
      <c r="E94" s="37"/>
      <c r="F94" s="37"/>
      <c r="G94" s="37"/>
      <c r="H94" s="43"/>
    </row>
    <row r="95" spans="1:8" s="2" customFormat="1" ht="16.8" customHeight="1">
      <c r="A95" s="37"/>
      <c r="B95" s="43"/>
      <c r="C95" s="301" t="s">
        <v>293</v>
      </c>
      <c r="D95" s="301" t="s">
        <v>294</v>
      </c>
      <c r="E95" s="16" t="s">
        <v>195</v>
      </c>
      <c r="F95" s="302">
        <v>37.28</v>
      </c>
      <c r="G95" s="37"/>
      <c r="H95" s="43"/>
    </row>
    <row r="96" spans="1:8" s="2" customFormat="1" ht="16.8" customHeight="1">
      <c r="A96" s="37"/>
      <c r="B96" s="43"/>
      <c r="C96" s="301" t="s">
        <v>238</v>
      </c>
      <c r="D96" s="301" t="s">
        <v>239</v>
      </c>
      <c r="E96" s="16" t="s">
        <v>195</v>
      </c>
      <c r="F96" s="302">
        <v>316.33</v>
      </c>
      <c r="G96" s="37"/>
      <c r="H96" s="43"/>
    </row>
    <row r="97" spans="1:8" s="2" customFormat="1" ht="16.8" customHeight="1">
      <c r="A97" s="37"/>
      <c r="B97" s="43"/>
      <c r="C97" s="297" t="s">
        <v>110</v>
      </c>
      <c r="D97" s="298" t="s">
        <v>1</v>
      </c>
      <c r="E97" s="299" t="s">
        <v>1</v>
      </c>
      <c r="F97" s="300">
        <v>8</v>
      </c>
      <c r="G97" s="37"/>
      <c r="H97" s="43"/>
    </row>
    <row r="98" spans="1:8" s="2" customFormat="1" ht="16.8" customHeight="1">
      <c r="A98" s="37"/>
      <c r="B98" s="43"/>
      <c r="C98" s="301" t="s">
        <v>110</v>
      </c>
      <c r="D98" s="301" t="s">
        <v>111</v>
      </c>
      <c r="E98" s="16" t="s">
        <v>1</v>
      </c>
      <c r="F98" s="302">
        <v>8</v>
      </c>
      <c r="G98" s="37"/>
      <c r="H98" s="43"/>
    </row>
    <row r="99" spans="1:8" s="2" customFormat="1" ht="16.8" customHeight="1">
      <c r="A99" s="37"/>
      <c r="B99" s="43"/>
      <c r="C99" s="303" t="s">
        <v>493</v>
      </c>
      <c r="D99" s="37"/>
      <c r="E99" s="37"/>
      <c r="F99" s="37"/>
      <c r="G99" s="37"/>
      <c r="H99" s="43"/>
    </row>
    <row r="100" spans="1:8" s="2" customFormat="1" ht="16.8" customHeight="1">
      <c r="A100" s="37"/>
      <c r="B100" s="43"/>
      <c r="C100" s="301" t="s">
        <v>329</v>
      </c>
      <c r="D100" s="301" t="s">
        <v>330</v>
      </c>
      <c r="E100" s="16" t="s">
        <v>331</v>
      </c>
      <c r="F100" s="302">
        <v>8</v>
      </c>
      <c r="G100" s="37"/>
      <c r="H100" s="43"/>
    </row>
    <row r="101" spans="1:8" s="2" customFormat="1" ht="16.8" customHeight="1">
      <c r="A101" s="37"/>
      <c r="B101" s="43"/>
      <c r="C101" s="301" t="s">
        <v>287</v>
      </c>
      <c r="D101" s="301" t="s">
        <v>288</v>
      </c>
      <c r="E101" s="16" t="s">
        <v>217</v>
      </c>
      <c r="F101" s="302">
        <v>0.72</v>
      </c>
      <c r="G101" s="37"/>
      <c r="H101" s="43"/>
    </row>
    <row r="102" spans="1:8" s="2" customFormat="1" ht="16.8" customHeight="1">
      <c r="A102" s="37"/>
      <c r="B102" s="43"/>
      <c r="C102" s="301" t="s">
        <v>367</v>
      </c>
      <c r="D102" s="301" t="s">
        <v>368</v>
      </c>
      <c r="E102" s="16" t="s">
        <v>217</v>
      </c>
      <c r="F102" s="302">
        <v>1.68</v>
      </c>
      <c r="G102" s="37"/>
      <c r="H102" s="43"/>
    </row>
    <row r="103" spans="1:8" s="2" customFormat="1" ht="16.8" customHeight="1">
      <c r="A103" s="37"/>
      <c r="B103" s="43"/>
      <c r="C103" s="301" t="s">
        <v>334</v>
      </c>
      <c r="D103" s="301" t="s">
        <v>335</v>
      </c>
      <c r="E103" s="16" t="s">
        <v>331</v>
      </c>
      <c r="F103" s="302">
        <v>8</v>
      </c>
      <c r="G103" s="37"/>
      <c r="H103" s="43"/>
    </row>
    <row r="104" spans="1:8" s="2" customFormat="1" ht="16.8" customHeight="1">
      <c r="A104" s="37"/>
      <c r="B104" s="43"/>
      <c r="C104" s="297" t="s">
        <v>116</v>
      </c>
      <c r="D104" s="298" t="s">
        <v>1</v>
      </c>
      <c r="E104" s="299" t="s">
        <v>1</v>
      </c>
      <c r="F104" s="300">
        <v>7.02</v>
      </c>
      <c r="G104" s="37"/>
      <c r="H104" s="43"/>
    </row>
    <row r="105" spans="1:8" s="2" customFormat="1" ht="16.8" customHeight="1">
      <c r="A105" s="37"/>
      <c r="B105" s="43"/>
      <c r="C105" s="301" t="s">
        <v>116</v>
      </c>
      <c r="D105" s="301" t="s">
        <v>228</v>
      </c>
      <c r="E105" s="16" t="s">
        <v>1</v>
      </c>
      <c r="F105" s="302">
        <v>7.02</v>
      </c>
      <c r="G105" s="37"/>
      <c r="H105" s="43"/>
    </row>
    <row r="106" spans="1:8" s="2" customFormat="1" ht="16.8" customHeight="1">
      <c r="A106" s="37"/>
      <c r="B106" s="43"/>
      <c r="C106" s="303" t="s">
        <v>493</v>
      </c>
      <c r="D106" s="37"/>
      <c r="E106" s="37"/>
      <c r="F106" s="37"/>
      <c r="G106" s="37"/>
      <c r="H106" s="43"/>
    </row>
    <row r="107" spans="1:8" s="2" customFormat="1" ht="12">
      <c r="A107" s="37"/>
      <c r="B107" s="43"/>
      <c r="C107" s="301" t="s">
        <v>225</v>
      </c>
      <c r="D107" s="301" t="s">
        <v>226</v>
      </c>
      <c r="E107" s="16" t="s">
        <v>217</v>
      </c>
      <c r="F107" s="302">
        <v>7.02</v>
      </c>
      <c r="G107" s="37"/>
      <c r="H107" s="43"/>
    </row>
    <row r="108" spans="1:8" s="2" customFormat="1" ht="12">
      <c r="A108" s="37"/>
      <c r="B108" s="43"/>
      <c r="C108" s="301" t="s">
        <v>230</v>
      </c>
      <c r="D108" s="301" t="s">
        <v>231</v>
      </c>
      <c r="E108" s="16" t="s">
        <v>217</v>
      </c>
      <c r="F108" s="302">
        <v>2.4</v>
      </c>
      <c r="G108" s="37"/>
      <c r="H108" s="43"/>
    </row>
    <row r="109" spans="1:8" s="2" customFormat="1" ht="16.8" customHeight="1">
      <c r="A109" s="37"/>
      <c r="B109" s="43"/>
      <c r="C109" s="301" t="s">
        <v>249</v>
      </c>
      <c r="D109" s="301" t="s">
        <v>250</v>
      </c>
      <c r="E109" s="16" t="s">
        <v>217</v>
      </c>
      <c r="F109" s="302">
        <v>4.62</v>
      </c>
      <c r="G109" s="37"/>
      <c r="H109" s="43"/>
    </row>
    <row r="110" spans="1:8" s="2" customFormat="1" ht="16.8" customHeight="1">
      <c r="A110" s="37"/>
      <c r="B110" s="43"/>
      <c r="C110" s="297" t="s">
        <v>135</v>
      </c>
      <c r="D110" s="298" t="s">
        <v>1</v>
      </c>
      <c r="E110" s="299" t="s">
        <v>1</v>
      </c>
      <c r="F110" s="300">
        <v>10</v>
      </c>
      <c r="G110" s="37"/>
      <c r="H110" s="43"/>
    </row>
    <row r="111" spans="1:8" s="2" customFormat="1" ht="16.8" customHeight="1">
      <c r="A111" s="37"/>
      <c r="B111" s="43"/>
      <c r="C111" s="301" t="s">
        <v>135</v>
      </c>
      <c r="D111" s="301" t="s">
        <v>136</v>
      </c>
      <c r="E111" s="16" t="s">
        <v>1</v>
      </c>
      <c r="F111" s="302">
        <v>10</v>
      </c>
      <c r="G111" s="37"/>
      <c r="H111" s="43"/>
    </row>
    <row r="112" spans="1:8" s="2" customFormat="1" ht="16.8" customHeight="1">
      <c r="A112" s="37"/>
      <c r="B112" s="43"/>
      <c r="C112" s="303" t="s">
        <v>493</v>
      </c>
      <c r="D112" s="37"/>
      <c r="E112" s="37"/>
      <c r="F112" s="37"/>
      <c r="G112" s="37"/>
      <c r="H112" s="43"/>
    </row>
    <row r="113" spans="1:8" s="2" customFormat="1" ht="16.8" customHeight="1">
      <c r="A113" s="37"/>
      <c r="B113" s="43"/>
      <c r="C113" s="301" t="s">
        <v>480</v>
      </c>
      <c r="D113" s="301" t="s">
        <v>481</v>
      </c>
      <c r="E113" s="16" t="s">
        <v>331</v>
      </c>
      <c r="F113" s="302">
        <v>10</v>
      </c>
      <c r="G113" s="37"/>
      <c r="H113" s="43"/>
    </row>
    <row r="114" spans="1:8" s="2" customFormat="1" ht="16.8" customHeight="1">
      <c r="A114" s="37"/>
      <c r="B114" s="43"/>
      <c r="C114" s="301" t="s">
        <v>484</v>
      </c>
      <c r="D114" s="301" t="s">
        <v>485</v>
      </c>
      <c r="E114" s="16" t="s">
        <v>331</v>
      </c>
      <c r="F114" s="302">
        <v>10</v>
      </c>
      <c r="G114" s="37"/>
      <c r="H114" s="43"/>
    </row>
    <row r="115" spans="1:8" s="2" customFormat="1" ht="16.8" customHeight="1">
      <c r="A115" s="37"/>
      <c r="B115" s="43"/>
      <c r="C115" s="301" t="s">
        <v>487</v>
      </c>
      <c r="D115" s="301" t="s">
        <v>488</v>
      </c>
      <c r="E115" s="16" t="s">
        <v>217</v>
      </c>
      <c r="F115" s="302">
        <v>2.45</v>
      </c>
      <c r="G115" s="37"/>
      <c r="H115" s="43"/>
    </row>
    <row r="116" spans="1:8" s="2" customFormat="1" ht="16.8" customHeight="1">
      <c r="A116" s="37"/>
      <c r="B116" s="43"/>
      <c r="C116" s="297" t="s">
        <v>104</v>
      </c>
      <c r="D116" s="298" t="s">
        <v>1</v>
      </c>
      <c r="E116" s="299" t="s">
        <v>1</v>
      </c>
      <c r="F116" s="300">
        <v>24.58</v>
      </c>
      <c r="G116" s="37"/>
      <c r="H116" s="43"/>
    </row>
    <row r="117" spans="1:8" s="2" customFormat="1" ht="16.8" customHeight="1">
      <c r="A117" s="37"/>
      <c r="B117" s="43"/>
      <c r="C117" s="301" t="s">
        <v>104</v>
      </c>
      <c r="D117" s="301" t="s">
        <v>404</v>
      </c>
      <c r="E117" s="16" t="s">
        <v>1</v>
      </c>
      <c r="F117" s="302">
        <v>24.58</v>
      </c>
      <c r="G117" s="37"/>
      <c r="H117" s="43"/>
    </row>
    <row r="118" spans="1:8" s="2" customFormat="1" ht="16.8" customHeight="1">
      <c r="A118" s="37"/>
      <c r="B118" s="43"/>
      <c r="C118" s="303" t="s">
        <v>493</v>
      </c>
      <c r="D118" s="37"/>
      <c r="E118" s="37"/>
      <c r="F118" s="37"/>
      <c r="G118" s="37"/>
      <c r="H118" s="43"/>
    </row>
    <row r="119" spans="1:8" s="2" customFormat="1" ht="16.8" customHeight="1">
      <c r="A119" s="37"/>
      <c r="B119" s="43"/>
      <c r="C119" s="301" t="s">
        <v>401</v>
      </c>
      <c r="D119" s="301" t="s">
        <v>402</v>
      </c>
      <c r="E119" s="16" t="s">
        <v>331</v>
      </c>
      <c r="F119" s="302">
        <v>24.58</v>
      </c>
      <c r="G119" s="37"/>
      <c r="H119" s="43"/>
    </row>
    <row r="120" spans="1:8" s="2" customFormat="1" ht="16.8" customHeight="1">
      <c r="A120" s="37"/>
      <c r="B120" s="43"/>
      <c r="C120" s="301" t="s">
        <v>406</v>
      </c>
      <c r="D120" s="301" t="s">
        <v>407</v>
      </c>
      <c r="E120" s="16" t="s">
        <v>331</v>
      </c>
      <c r="F120" s="302">
        <v>24.58</v>
      </c>
      <c r="G120" s="37"/>
      <c r="H120" s="43"/>
    </row>
    <row r="121" spans="1:8" s="2" customFormat="1" ht="16.8" customHeight="1">
      <c r="A121" s="37"/>
      <c r="B121" s="43"/>
      <c r="C121" s="301" t="s">
        <v>410</v>
      </c>
      <c r="D121" s="301" t="s">
        <v>411</v>
      </c>
      <c r="E121" s="16" t="s">
        <v>331</v>
      </c>
      <c r="F121" s="302">
        <v>24.58</v>
      </c>
      <c r="G121" s="37"/>
      <c r="H121" s="43"/>
    </row>
    <row r="122" spans="1:8" s="2" customFormat="1" ht="16.8" customHeight="1">
      <c r="A122" s="37"/>
      <c r="B122" s="43"/>
      <c r="C122" s="297" t="s">
        <v>143</v>
      </c>
      <c r="D122" s="298" t="s">
        <v>1</v>
      </c>
      <c r="E122" s="299" t="s">
        <v>1</v>
      </c>
      <c r="F122" s="300">
        <v>411.183</v>
      </c>
      <c r="G122" s="37"/>
      <c r="H122" s="43"/>
    </row>
    <row r="123" spans="1:8" s="2" customFormat="1" ht="16.8" customHeight="1">
      <c r="A123" s="37"/>
      <c r="B123" s="43"/>
      <c r="C123" s="301" t="s">
        <v>137</v>
      </c>
      <c r="D123" s="301" t="s">
        <v>450</v>
      </c>
      <c r="E123" s="16" t="s">
        <v>1</v>
      </c>
      <c r="F123" s="302">
        <v>132.207</v>
      </c>
      <c r="G123" s="37"/>
      <c r="H123" s="43"/>
    </row>
    <row r="124" spans="1:8" s="2" customFormat="1" ht="16.8" customHeight="1">
      <c r="A124" s="37"/>
      <c r="B124" s="43"/>
      <c r="C124" s="301" t="s">
        <v>140</v>
      </c>
      <c r="D124" s="301" t="s">
        <v>451</v>
      </c>
      <c r="E124" s="16" t="s">
        <v>1</v>
      </c>
      <c r="F124" s="302">
        <v>278.976</v>
      </c>
      <c r="G124" s="37"/>
      <c r="H124" s="43"/>
    </row>
    <row r="125" spans="1:8" s="2" customFormat="1" ht="16.8" customHeight="1">
      <c r="A125" s="37"/>
      <c r="B125" s="43"/>
      <c r="C125" s="301" t="s">
        <v>143</v>
      </c>
      <c r="D125" s="301" t="s">
        <v>206</v>
      </c>
      <c r="E125" s="16" t="s">
        <v>1</v>
      </c>
      <c r="F125" s="302">
        <v>411.183</v>
      </c>
      <c r="G125" s="37"/>
      <c r="H125" s="43"/>
    </row>
    <row r="126" spans="1:8" s="2" customFormat="1" ht="16.8" customHeight="1">
      <c r="A126" s="37"/>
      <c r="B126" s="43"/>
      <c r="C126" s="303" t="s">
        <v>493</v>
      </c>
      <c r="D126" s="37"/>
      <c r="E126" s="37"/>
      <c r="F126" s="37"/>
      <c r="G126" s="37"/>
      <c r="H126" s="43"/>
    </row>
    <row r="127" spans="1:8" s="2" customFormat="1" ht="16.8" customHeight="1">
      <c r="A127" s="37"/>
      <c r="B127" s="43"/>
      <c r="C127" s="301" t="s">
        <v>447</v>
      </c>
      <c r="D127" s="301" t="s">
        <v>448</v>
      </c>
      <c r="E127" s="16" t="s">
        <v>245</v>
      </c>
      <c r="F127" s="302">
        <v>411.183</v>
      </c>
      <c r="G127" s="37"/>
      <c r="H127" s="43"/>
    </row>
    <row r="128" spans="1:8" s="2" customFormat="1" ht="16.8" customHeight="1">
      <c r="A128" s="37"/>
      <c r="B128" s="43"/>
      <c r="C128" s="301" t="s">
        <v>453</v>
      </c>
      <c r="D128" s="301" t="s">
        <v>454</v>
      </c>
      <c r="E128" s="16" t="s">
        <v>245</v>
      </c>
      <c r="F128" s="302">
        <v>4111.83</v>
      </c>
      <c r="G128" s="37"/>
      <c r="H128" s="43"/>
    </row>
    <row r="129" spans="1:8" s="2" customFormat="1" ht="16.8" customHeight="1">
      <c r="A129" s="37"/>
      <c r="B129" s="43"/>
      <c r="C129" s="297" t="s">
        <v>137</v>
      </c>
      <c r="D129" s="298" t="s">
        <v>1</v>
      </c>
      <c r="E129" s="299" t="s">
        <v>1</v>
      </c>
      <c r="F129" s="300">
        <v>132.207</v>
      </c>
      <c r="G129" s="37"/>
      <c r="H129" s="43"/>
    </row>
    <row r="130" spans="1:8" s="2" customFormat="1" ht="16.8" customHeight="1">
      <c r="A130" s="37"/>
      <c r="B130" s="43"/>
      <c r="C130" s="301" t="s">
        <v>137</v>
      </c>
      <c r="D130" s="301" t="s">
        <v>450</v>
      </c>
      <c r="E130" s="16" t="s">
        <v>1</v>
      </c>
      <c r="F130" s="302">
        <v>132.207</v>
      </c>
      <c r="G130" s="37"/>
      <c r="H130" s="43"/>
    </row>
    <row r="131" spans="1:8" s="2" customFormat="1" ht="16.8" customHeight="1">
      <c r="A131" s="37"/>
      <c r="B131" s="43"/>
      <c r="C131" s="303" t="s">
        <v>493</v>
      </c>
      <c r="D131" s="37"/>
      <c r="E131" s="37"/>
      <c r="F131" s="37"/>
      <c r="G131" s="37"/>
      <c r="H131" s="43"/>
    </row>
    <row r="132" spans="1:8" s="2" customFormat="1" ht="16.8" customHeight="1">
      <c r="A132" s="37"/>
      <c r="B132" s="43"/>
      <c r="C132" s="301" t="s">
        <v>447</v>
      </c>
      <c r="D132" s="301" t="s">
        <v>448</v>
      </c>
      <c r="E132" s="16" t="s">
        <v>245</v>
      </c>
      <c r="F132" s="302">
        <v>411.183</v>
      </c>
      <c r="G132" s="37"/>
      <c r="H132" s="43"/>
    </row>
    <row r="133" spans="1:8" s="2" customFormat="1" ht="12">
      <c r="A133" s="37"/>
      <c r="B133" s="43"/>
      <c r="C133" s="301" t="s">
        <v>458</v>
      </c>
      <c r="D133" s="301" t="s">
        <v>244</v>
      </c>
      <c r="E133" s="16" t="s">
        <v>245</v>
      </c>
      <c r="F133" s="302">
        <v>132.207</v>
      </c>
      <c r="G133" s="37"/>
      <c r="H133" s="43"/>
    </row>
    <row r="134" spans="1:8" s="2" customFormat="1" ht="16.8" customHeight="1">
      <c r="A134" s="37"/>
      <c r="B134" s="43"/>
      <c r="C134" s="297" t="s">
        <v>140</v>
      </c>
      <c r="D134" s="298" t="s">
        <v>1</v>
      </c>
      <c r="E134" s="299" t="s">
        <v>1</v>
      </c>
      <c r="F134" s="300">
        <v>278.976</v>
      </c>
      <c r="G134" s="37"/>
      <c r="H134" s="43"/>
    </row>
    <row r="135" spans="1:8" s="2" customFormat="1" ht="16.8" customHeight="1">
      <c r="A135" s="37"/>
      <c r="B135" s="43"/>
      <c r="C135" s="301" t="s">
        <v>140</v>
      </c>
      <c r="D135" s="301" t="s">
        <v>451</v>
      </c>
      <c r="E135" s="16" t="s">
        <v>1</v>
      </c>
      <c r="F135" s="302">
        <v>278.976</v>
      </c>
      <c r="G135" s="37"/>
      <c r="H135" s="43"/>
    </row>
    <row r="136" spans="1:8" s="2" customFormat="1" ht="16.8" customHeight="1">
      <c r="A136" s="37"/>
      <c r="B136" s="43"/>
      <c r="C136" s="303" t="s">
        <v>493</v>
      </c>
      <c r="D136" s="37"/>
      <c r="E136" s="37"/>
      <c r="F136" s="37"/>
      <c r="G136" s="37"/>
      <c r="H136" s="43"/>
    </row>
    <row r="137" spans="1:8" s="2" customFormat="1" ht="16.8" customHeight="1">
      <c r="A137" s="37"/>
      <c r="B137" s="43"/>
      <c r="C137" s="301" t="s">
        <v>447</v>
      </c>
      <c r="D137" s="301" t="s">
        <v>448</v>
      </c>
      <c r="E137" s="16" t="s">
        <v>245</v>
      </c>
      <c r="F137" s="302">
        <v>411.183</v>
      </c>
      <c r="G137" s="37"/>
      <c r="H137" s="43"/>
    </row>
    <row r="138" spans="1:8" s="2" customFormat="1" ht="12">
      <c r="A138" s="37"/>
      <c r="B138" s="43"/>
      <c r="C138" s="301" t="s">
        <v>461</v>
      </c>
      <c r="D138" s="301" t="s">
        <v>462</v>
      </c>
      <c r="E138" s="16" t="s">
        <v>245</v>
      </c>
      <c r="F138" s="302">
        <v>278.976</v>
      </c>
      <c r="G138" s="37"/>
      <c r="H138" s="43"/>
    </row>
    <row r="139" spans="1:8" s="2" customFormat="1" ht="16.8" customHeight="1">
      <c r="A139" s="37"/>
      <c r="B139" s="43"/>
      <c r="C139" s="297" t="s">
        <v>127</v>
      </c>
      <c r="D139" s="298" t="s">
        <v>1</v>
      </c>
      <c r="E139" s="299" t="s">
        <v>1</v>
      </c>
      <c r="F139" s="300">
        <v>107.11</v>
      </c>
      <c r="G139" s="37"/>
      <c r="H139" s="43"/>
    </row>
    <row r="140" spans="1:8" s="2" customFormat="1" ht="16.8" customHeight="1">
      <c r="A140" s="37"/>
      <c r="B140" s="43"/>
      <c r="C140" s="301" t="s">
        <v>127</v>
      </c>
      <c r="D140" s="301" t="s">
        <v>128</v>
      </c>
      <c r="E140" s="16" t="s">
        <v>1</v>
      </c>
      <c r="F140" s="302">
        <v>107.11</v>
      </c>
      <c r="G140" s="37"/>
      <c r="H140" s="43"/>
    </row>
    <row r="141" spans="1:8" s="2" customFormat="1" ht="16.8" customHeight="1">
      <c r="A141" s="37"/>
      <c r="B141" s="43"/>
      <c r="C141" s="303" t="s">
        <v>493</v>
      </c>
      <c r="D141" s="37"/>
      <c r="E141" s="37"/>
      <c r="F141" s="37"/>
      <c r="G141" s="37"/>
      <c r="H141" s="43"/>
    </row>
    <row r="142" spans="1:8" s="2" customFormat="1" ht="16.8" customHeight="1">
      <c r="A142" s="37"/>
      <c r="B142" s="43"/>
      <c r="C142" s="301" t="s">
        <v>268</v>
      </c>
      <c r="D142" s="301" t="s">
        <v>269</v>
      </c>
      <c r="E142" s="16" t="s">
        <v>195</v>
      </c>
      <c r="F142" s="302">
        <v>107.11</v>
      </c>
      <c r="G142" s="37"/>
      <c r="H142" s="43"/>
    </row>
    <row r="143" spans="1:8" s="2" customFormat="1" ht="16.8" customHeight="1">
      <c r="A143" s="37"/>
      <c r="B143" s="43"/>
      <c r="C143" s="301" t="s">
        <v>254</v>
      </c>
      <c r="D143" s="301" t="s">
        <v>255</v>
      </c>
      <c r="E143" s="16" t="s">
        <v>195</v>
      </c>
      <c r="F143" s="302">
        <v>107.11</v>
      </c>
      <c r="G143" s="37"/>
      <c r="H143" s="43"/>
    </row>
    <row r="144" spans="1:8" s="2" customFormat="1" ht="16.8" customHeight="1">
      <c r="A144" s="37"/>
      <c r="B144" s="43"/>
      <c r="C144" s="301" t="s">
        <v>257</v>
      </c>
      <c r="D144" s="301" t="s">
        <v>258</v>
      </c>
      <c r="E144" s="16" t="s">
        <v>195</v>
      </c>
      <c r="F144" s="302">
        <v>107.11</v>
      </c>
      <c r="G144" s="37"/>
      <c r="H144" s="43"/>
    </row>
    <row r="145" spans="1:8" s="2" customFormat="1" ht="16.8" customHeight="1">
      <c r="A145" s="37"/>
      <c r="B145" s="43"/>
      <c r="C145" s="301" t="s">
        <v>278</v>
      </c>
      <c r="D145" s="301" t="s">
        <v>279</v>
      </c>
      <c r="E145" s="16" t="s">
        <v>217</v>
      </c>
      <c r="F145" s="302">
        <v>1.071</v>
      </c>
      <c r="G145" s="37"/>
      <c r="H145" s="43"/>
    </row>
    <row r="146" spans="1:8" s="2" customFormat="1" ht="16.8" customHeight="1">
      <c r="A146" s="37"/>
      <c r="B146" s="43"/>
      <c r="C146" s="301" t="s">
        <v>262</v>
      </c>
      <c r="D146" s="301" t="s">
        <v>263</v>
      </c>
      <c r="E146" s="16" t="s">
        <v>264</v>
      </c>
      <c r="F146" s="302">
        <v>3.213</v>
      </c>
      <c r="G146" s="37"/>
      <c r="H146" s="43"/>
    </row>
    <row r="147" spans="1:8" s="2" customFormat="1" ht="16.8" customHeight="1">
      <c r="A147" s="37"/>
      <c r="B147" s="43"/>
      <c r="C147" s="301" t="s">
        <v>272</v>
      </c>
      <c r="D147" s="301" t="s">
        <v>273</v>
      </c>
      <c r="E147" s="16" t="s">
        <v>217</v>
      </c>
      <c r="F147" s="302">
        <v>0.621</v>
      </c>
      <c r="G147" s="37"/>
      <c r="H147" s="43"/>
    </row>
    <row r="148" spans="1:8" s="2" customFormat="1" ht="16.8" customHeight="1">
      <c r="A148" s="37"/>
      <c r="B148" s="43"/>
      <c r="C148" s="297" t="s">
        <v>107</v>
      </c>
      <c r="D148" s="298" t="s">
        <v>1</v>
      </c>
      <c r="E148" s="299" t="s">
        <v>1</v>
      </c>
      <c r="F148" s="300">
        <v>1</v>
      </c>
      <c r="G148" s="37"/>
      <c r="H148" s="43"/>
    </row>
    <row r="149" spans="1:8" s="2" customFormat="1" ht="16.8" customHeight="1">
      <c r="A149" s="37"/>
      <c r="B149" s="43"/>
      <c r="C149" s="301" t="s">
        <v>107</v>
      </c>
      <c r="D149" s="301" t="s">
        <v>86</v>
      </c>
      <c r="E149" s="16" t="s">
        <v>1</v>
      </c>
      <c r="F149" s="302">
        <v>1</v>
      </c>
      <c r="G149" s="37"/>
      <c r="H149" s="43"/>
    </row>
    <row r="150" spans="1:8" s="2" customFormat="1" ht="16.8" customHeight="1">
      <c r="A150" s="37"/>
      <c r="B150" s="43"/>
      <c r="C150" s="303" t="s">
        <v>493</v>
      </c>
      <c r="D150" s="37"/>
      <c r="E150" s="37"/>
      <c r="F150" s="37"/>
      <c r="G150" s="37"/>
      <c r="H150" s="43"/>
    </row>
    <row r="151" spans="1:8" s="2" customFormat="1" ht="16.8" customHeight="1">
      <c r="A151" s="37"/>
      <c r="B151" s="43"/>
      <c r="C151" s="301" t="s">
        <v>347</v>
      </c>
      <c r="D151" s="301" t="s">
        <v>348</v>
      </c>
      <c r="E151" s="16" t="s">
        <v>340</v>
      </c>
      <c r="F151" s="302">
        <v>1</v>
      </c>
      <c r="G151" s="37"/>
      <c r="H151" s="43"/>
    </row>
    <row r="152" spans="1:8" s="2" customFormat="1" ht="16.8" customHeight="1">
      <c r="A152" s="37"/>
      <c r="B152" s="43"/>
      <c r="C152" s="301" t="s">
        <v>359</v>
      </c>
      <c r="D152" s="301" t="s">
        <v>360</v>
      </c>
      <c r="E152" s="16" t="s">
        <v>340</v>
      </c>
      <c r="F152" s="302">
        <v>1</v>
      </c>
      <c r="G152" s="37"/>
      <c r="H152" s="43"/>
    </row>
    <row r="153" spans="1:8" s="2" customFormat="1" ht="16.8" customHeight="1">
      <c r="A153" s="37"/>
      <c r="B153" s="43"/>
      <c r="C153" s="301" t="s">
        <v>363</v>
      </c>
      <c r="D153" s="301" t="s">
        <v>364</v>
      </c>
      <c r="E153" s="16" t="s">
        <v>340</v>
      </c>
      <c r="F153" s="302">
        <v>1</v>
      </c>
      <c r="G153" s="37"/>
      <c r="H153" s="43"/>
    </row>
    <row r="154" spans="1:8" s="2" customFormat="1" ht="12">
      <c r="A154" s="37"/>
      <c r="B154" s="43"/>
      <c r="C154" s="301" t="s">
        <v>351</v>
      </c>
      <c r="D154" s="301" t="s">
        <v>352</v>
      </c>
      <c r="E154" s="16" t="s">
        <v>340</v>
      </c>
      <c r="F154" s="302">
        <v>1</v>
      </c>
      <c r="G154" s="37"/>
      <c r="H154" s="43"/>
    </row>
    <row r="155" spans="1:8" s="2" customFormat="1" ht="16.8" customHeight="1">
      <c r="A155" s="37"/>
      <c r="B155" s="43"/>
      <c r="C155" s="301" t="s">
        <v>355</v>
      </c>
      <c r="D155" s="301" t="s">
        <v>356</v>
      </c>
      <c r="E155" s="16" t="s">
        <v>340</v>
      </c>
      <c r="F155" s="302">
        <v>1</v>
      </c>
      <c r="G155" s="37"/>
      <c r="H155" s="43"/>
    </row>
    <row r="156" spans="1:8" s="2" customFormat="1" ht="16.8" customHeight="1">
      <c r="A156" s="37"/>
      <c r="B156" s="43"/>
      <c r="C156" s="297" t="s">
        <v>129</v>
      </c>
      <c r="D156" s="298" t="s">
        <v>1</v>
      </c>
      <c r="E156" s="299" t="s">
        <v>1</v>
      </c>
      <c r="F156" s="300">
        <v>1.071</v>
      </c>
      <c r="G156" s="37"/>
      <c r="H156" s="43"/>
    </row>
    <row r="157" spans="1:8" s="2" customFormat="1" ht="16.8" customHeight="1">
      <c r="A157" s="37"/>
      <c r="B157" s="43"/>
      <c r="C157" s="301" t="s">
        <v>129</v>
      </c>
      <c r="D157" s="301" t="s">
        <v>281</v>
      </c>
      <c r="E157" s="16" t="s">
        <v>1</v>
      </c>
      <c r="F157" s="302">
        <v>1.071</v>
      </c>
      <c r="G157" s="37"/>
      <c r="H157" s="43"/>
    </row>
    <row r="158" spans="1:8" s="2" customFormat="1" ht="16.8" customHeight="1">
      <c r="A158" s="37"/>
      <c r="B158" s="43"/>
      <c r="C158" s="303" t="s">
        <v>493</v>
      </c>
      <c r="D158" s="37"/>
      <c r="E158" s="37"/>
      <c r="F158" s="37"/>
      <c r="G158" s="37"/>
      <c r="H158" s="43"/>
    </row>
    <row r="159" spans="1:8" s="2" customFormat="1" ht="16.8" customHeight="1">
      <c r="A159" s="37"/>
      <c r="B159" s="43"/>
      <c r="C159" s="301" t="s">
        <v>278</v>
      </c>
      <c r="D159" s="301" t="s">
        <v>279</v>
      </c>
      <c r="E159" s="16" t="s">
        <v>217</v>
      </c>
      <c r="F159" s="302">
        <v>1.071</v>
      </c>
      <c r="G159" s="37"/>
      <c r="H159" s="43"/>
    </row>
    <row r="160" spans="1:8" s="2" customFormat="1" ht="16.8" customHeight="1">
      <c r="A160" s="37"/>
      <c r="B160" s="43"/>
      <c r="C160" s="301" t="s">
        <v>283</v>
      </c>
      <c r="D160" s="301" t="s">
        <v>284</v>
      </c>
      <c r="E160" s="16" t="s">
        <v>217</v>
      </c>
      <c r="F160" s="302">
        <v>1.071</v>
      </c>
      <c r="G160" s="37"/>
      <c r="H160" s="43"/>
    </row>
    <row r="161" spans="1:8" s="2" customFormat="1" ht="16.8" customHeight="1">
      <c r="A161" s="37"/>
      <c r="B161" s="43"/>
      <c r="C161" s="297" t="s">
        <v>122</v>
      </c>
      <c r="D161" s="298" t="s">
        <v>1</v>
      </c>
      <c r="E161" s="299" t="s">
        <v>1</v>
      </c>
      <c r="F161" s="300">
        <v>166.5</v>
      </c>
      <c r="G161" s="37"/>
      <c r="H161" s="43"/>
    </row>
    <row r="162" spans="1:8" s="2" customFormat="1" ht="16.8" customHeight="1">
      <c r="A162" s="37"/>
      <c r="B162" s="43"/>
      <c r="C162" s="301" t="s">
        <v>122</v>
      </c>
      <c r="D162" s="301" t="s">
        <v>219</v>
      </c>
      <c r="E162" s="16" t="s">
        <v>1</v>
      </c>
      <c r="F162" s="302">
        <v>166.5</v>
      </c>
      <c r="G162" s="37"/>
      <c r="H162" s="43"/>
    </row>
    <row r="163" spans="1:8" s="2" customFormat="1" ht="16.8" customHeight="1">
      <c r="A163" s="37"/>
      <c r="B163" s="43"/>
      <c r="C163" s="297" t="s">
        <v>124</v>
      </c>
      <c r="D163" s="298" t="s">
        <v>1</v>
      </c>
      <c r="E163" s="299" t="s">
        <v>1</v>
      </c>
      <c r="F163" s="300">
        <v>1</v>
      </c>
      <c r="G163" s="37"/>
      <c r="H163" s="43"/>
    </row>
    <row r="164" spans="1:8" s="2" customFormat="1" ht="16.8" customHeight="1">
      <c r="A164" s="37"/>
      <c r="B164" s="43"/>
      <c r="C164" s="301" t="s">
        <v>124</v>
      </c>
      <c r="D164" s="301" t="s">
        <v>224</v>
      </c>
      <c r="E164" s="16" t="s">
        <v>1</v>
      </c>
      <c r="F164" s="302">
        <v>1</v>
      </c>
      <c r="G164" s="37"/>
      <c r="H164" s="43"/>
    </row>
    <row r="165" spans="1:8" s="2" customFormat="1" ht="16.8" customHeight="1">
      <c r="A165" s="37"/>
      <c r="B165" s="43"/>
      <c r="C165" s="297" t="s">
        <v>153</v>
      </c>
      <c r="D165" s="298" t="s">
        <v>1</v>
      </c>
      <c r="E165" s="299" t="s">
        <v>1</v>
      </c>
      <c r="F165" s="300">
        <v>2</v>
      </c>
      <c r="G165" s="37"/>
      <c r="H165" s="43"/>
    </row>
    <row r="166" spans="1:8" s="2" customFormat="1" ht="16.8" customHeight="1">
      <c r="A166" s="37"/>
      <c r="B166" s="43"/>
      <c r="C166" s="301" t="s">
        <v>153</v>
      </c>
      <c r="D166" s="301" t="s">
        <v>90</v>
      </c>
      <c r="E166" s="16" t="s">
        <v>1</v>
      </c>
      <c r="F166" s="302">
        <v>2</v>
      </c>
      <c r="G166" s="37"/>
      <c r="H166" s="43"/>
    </row>
    <row r="167" spans="1:8" s="2" customFormat="1" ht="16.8" customHeight="1">
      <c r="A167" s="37"/>
      <c r="B167" s="43"/>
      <c r="C167" s="303" t="s">
        <v>493</v>
      </c>
      <c r="D167" s="37"/>
      <c r="E167" s="37"/>
      <c r="F167" s="37"/>
      <c r="G167" s="37"/>
      <c r="H167" s="43"/>
    </row>
    <row r="168" spans="1:8" s="2" customFormat="1" ht="16.8" customHeight="1">
      <c r="A168" s="37"/>
      <c r="B168" s="43"/>
      <c r="C168" s="301" t="s">
        <v>382</v>
      </c>
      <c r="D168" s="301" t="s">
        <v>383</v>
      </c>
      <c r="E168" s="16" t="s">
        <v>340</v>
      </c>
      <c r="F168" s="302">
        <v>2</v>
      </c>
      <c r="G168" s="37"/>
      <c r="H168" s="43"/>
    </row>
    <row r="169" spans="1:8" s="2" customFormat="1" ht="16.8" customHeight="1">
      <c r="A169" s="37"/>
      <c r="B169" s="43"/>
      <c r="C169" s="301" t="s">
        <v>386</v>
      </c>
      <c r="D169" s="301" t="s">
        <v>387</v>
      </c>
      <c r="E169" s="16" t="s">
        <v>340</v>
      </c>
      <c r="F169" s="302">
        <v>90</v>
      </c>
      <c r="G169" s="37"/>
      <c r="H169" s="43"/>
    </row>
    <row r="170" spans="1:8" s="2" customFormat="1" ht="16.8" customHeight="1">
      <c r="A170" s="37"/>
      <c r="B170" s="43"/>
      <c r="C170" s="297" t="s">
        <v>131</v>
      </c>
      <c r="D170" s="298" t="s">
        <v>1</v>
      </c>
      <c r="E170" s="299" t="s">
        <v>1</v>
      </c>
      <c r="F170" s="300">
        <v>4.62</v>
      </c>
      <c r="G170" s="37"/>
      <c r="H170" s="43"/>
    </row>
    <row r="171" spans="1:8" s="2" customFormat="1" ht="16.8" customHeight="1">
      <c r="A171" s="37"/>
      <c r="B171" s="43"/>
      <c r="C171" s="301" t="s">
        <v>131</v>
      </c>
      <c r="D171" s="301" t="s">
        <v>252</v>
      </c>
      <c r="E171" s="16" t="s">
        <v>1</v>
      </c>
      <c r="F171" s="302">
        <v>4.62</v>
      </c>
      <c r="G171" s="37"/>
      <c r="H171" s="43"/>
    </row>
    <row r="172" spans="1:8" s="2" customFormat="1" ht="16.8" customHeight="1">
      <c r="A172" s="37"/>
      <c r="B172" s="43"/>
      <c r="C172" s="303" t="s">
        <v>493</v>
      </c>
      <c r="D172" s="37"/>
      <c r="E172" s="37"/>
      <c r="F172" s="37"/>
      <c r="G172" s="37"/>
      <c r="H172" s="43"/>
    </row>
    <row r="173" spans="1:8" s="2" customFormat="1" ht="16.8" customHeight="1">
      <c r="A173" s="37"/>
      <c r="B173" s="43"/>
      <c r="C173" s="301" t="s">
        <v>249</v>
      </c>
      <c r="D173" s="301" t="s">
        <v>250</v>
      </c>
      <c r="E173" s="16" t="s">
        <v>217</v>
      </c>
      <c r="F173" s="302">
        <v>4.62</v>
      </c>
      <c r="G173" s="37"/>
      <c r="H173" s="43"/>
    </row>
    <row r="174" spans="1:8" s="2" customFormat="1" ht="12">
      <c r="A174" s="37"/>
      <c r="B174" s="43"/>
      <c r="C174" s="301" t="s">
        <v>230</v>
      </c>
      <c r="D174" s="301" t="s">
        <v>231</v>
      </c>
      <c r="E174" s="16" t="s">
        <v>217</v>
      </c>
      <c r="F174" s="302">
        <v>2.4</v>
      </c>
      <c r="G174" s="37"/>
      <c r="H174" s="43"/>
    </row>
    <row r="175" spans="1:8" s="2" customFormat="1" ht="16.8" customHeight="1">
      <c r="A175" s="37"/>
      <c r="B175" s="43"/>
      <c r="C175" s="297" t="s">
        <v>96</v>
      </c>
      <c r="D175" s="298" t="s">
        <v>1</v>
      </c>
      <c r="E175" s="299" t="s">
        <v>1</v>
      </c>
      <c r="F175" s="300">
        <v>32.5</v>
      </c>
      <c r="G175" s="37"/>
      <c r="H175" s="43"/>
    </row>
    <row r="176" spans="1:8" s="2" customFormat="1" ht="16.8" customHeight="1">
      <c r="A176" s="37"/>
      <c r="B176" s="43"/>
      <c r="C176" s="301" t="s">
        <v>96</v>
      </c>
      <c r="D176" s="301" t="s">
        <v>205</v>
      </c>
      <c r="E176" s="16" t="s">
        <v>1</v>
      </c>
      <c r="F176" s="302">
        <v>32.5</v>
      </c>
      <c r="G176" s="37"/>
      <c r="H176" s="43"/>
    </row>
    <row r="177" spans="1:8" s="2" customFormat="1" ht="16.8" customHeight="1">
      <c r="A177" s="37"/>
      <c r="B177" s="43"/>
      <c r="C177" s="303" t="s">
        <v>493</v>
      </c>
      <c r="D177" s="37"/>
      <c r="E177" s="37"/>
      <c r="F177" s="37"/>
      <c r="G177" s="37"/>
      <c r="H177" s="43"/>
    </row>
    <row r="178" spans="1:8" s="2" customFormat="1" ht="16.8" customHeight="1">
      <c r="A178" s="37"/>
      <c r="B178" s="43"/>
      <c r="C178" s="301" t="s">
        <v>202</v>
      </c>
      <c r="D178" s="301" t="s">
        <v>203</v>
      </c>
      <c r="E178" s="16" t="s">
        <v>195</v>
      </c>
      <c r="F178" s="302">
        <v>311.55</v>
      </c>
      <c r="G178" s="37"/>
      <c r="H178" s="43"/>
    </row>
    <row r="179" spans="1:8" s="2" customFormat="1" ht="16.8" customHeight="1">
      <c r="A179" s="37"/>
      <c r="B179" s="43"/>
      <c r="C179" s="301" t="s">
        <v>193</v>
      </c>
      <c r="D179" s="301" t="s">
        <v>194</v>
      </c>
      <c r="E179" s="16" t="s">
        <v>195</v>
      </c>
      <c r="F179" s="302">
        <v>32.5</v>
      </c>
      <c r="G179" s="37"/>
      <c r="H179" s="43"/>
    </row>
    <row r="180" spans="1:8" s="2" customFormat="1" ht="16.8" customHeight="1">
      <c r="A180" s="37"/>
      <c r="B180" s="43"/>
      <c r="C180" s="297" t="s">
        <v>94</v>
      </c>
      <c r="D180" s="298" t="s">
        <v>1</v>
      </c>
      <c r="E180" s="299" t="s">
        <v>1</v>
      </c>
      <c r="F180" s="300">
        <v>279.05</v>
      </c>
      <c r="G180" s="37"/>
      <c r="H180" s="43"/>
    </row>
    <row r="181" spans="1:8" s="2" customFormat="1" ht="16.8" customHeight="1">
      <c r="A181" s="37"/>
      <c r="B181" s="43"/>
      <c r="C181" s="301" t="s">
        <v>94</v>
      </c>
      <c r="D181" s="301" t="s">
        <v>95</v>
      </c>
      <c r="E181" s="16" t="s">
        <v>1</v>
      </c>
      <c r="F181" s="302">
        <v>279.05</v>
      </c>
      <c r="G181" s="37"/>
      <c r="H181" s="43"/>
    </row>
    <row r="182" spans="1:8" s="2" customFormat="1" ht="16.8" customHeight="1">
      <c r="A182" s="37"/>
      <c r="B182" s="43"/>
      <c r="C182" s="303" t="s">
        <v>493</v>
      </c>
      <c r="D182" s="37"/>
      <c r="E182" s="37"/>
      <c r="F182" s="37"/>
      <c r="G182" s="37"/>
      <c r="H182" s="43"/>
    </row>
    <row r="183" spans="1:8" s="2" customFormat="1" ht="16.8" customHeight="1">
      <c r="A183" s="37"/>
      <c r="B183" s="43"/>
      <c r="C183" s="301" t="s">
        <v>202</v>
      </c>
      <c r="D183" s="301" t="s">
        <v>203</v>
      </c>
      <c r="E183" s="16" t="s">
        <v>195</v>
      </c>
      <c r="F183" s="302">
        <v>311.55</v>
      </c>
      <c r="G183" s="37"/>
      <c r="H183" s="43"/>
    </row>
    <row r="184" spans="1:8" s="2" customFormat="1" ht="16.8" customHeight="1">
      <c r="A184" s="37"/>
      <c r="B184" s="43"/>
      <c r="C184" s="301" t="s">
        <v>199</v>
      </c>
      <c r="D184" s="301" t="s">
        <v>200</v>
      </c>
      <c r="E184" s="16" t="s">
        <v>195</v>
      </c>
      <c r="F184" s="302">
        <v>279.05</v>
      </c>
      <c r="G184" s="37"/>
      <c r="H184" s="43"/>
    </row>
    <row r="185" spans="1:8" s="2" customFormat="1" ht="16.8" customHeight="1">
      <c r="A185" s="37"/>
      <c r="B185" s="43"/>
      <c r="C185" s="301" t="s">
        <v>298</v>
      </c>
      <c r="D185" s="301" t="s">
        <v>299</v>
      </c>
      <c r="E185" s="16" t="s">
        <v>195</v>
      </c>
      <c r="F185" s="302">
        <v>279.05</v>
      </c>
      <c r="G185" s="37"/>
      <c r="H185" s="43"/>
    </row>
    <row r="186" spans="1:8" s="2" customFormat="1" ht="16.8" customHeight="1">
      <c r="A186" s="37"/>
      <c r="B186" s="43"/>
      <c r="C186" s="297" t="s">
        <v>118</v>
      </c>
      <c r="D186" s="298" t="s">
        <v>1</v>
      </c>
      <c r="E186" s="299" t="s">
        <v>1</v>
      </c>
      <c r="F186" s="300">
        <v>46.6</v>
      </c>
      <c r="G186" s="37"/>
      <c r="H186" s="43"/>
    </row>
    <row r="187" spans="1:8" s="2" customFormat="1" ht="16.8" customHeight="1">
      <c r="A187" s="37"/>
      <c r="B187" s="43"/>
      <c r="C187" s="301" t="s">
        <v>118</v>
      </c>
      <c r="D187" s="301" t="s">
        <v>119</v>
      </c>
      <c r="E187" s="16" t="s">
        <v>1</v>
      </c>
      <c r="F187" s="302">
        <v>46.6</v>
      </c>
      <c r="G187" s="37"/>
      <c r="H187" s="43"/>
    </row>
    <row r="188" spans="1:8" s="2" customFormat="1" ht="16.8" customHeight="1">
      <c r="A188" s="37"/>
      <c r="B188" s="43"/>
      <c r="C188" s="303" t="s">
        <v>493</v>
      </c>
      <c r="D188" s="37"/>
      <c r="E188" s="37"/>
      <c r="F188" s="37"/>
      <c r="G188" s="37"/>
      <c r="H188" s="43"/>
    </row>
    <row r="189" spans="1:8" s="2" customFormat="1" ht="16.8" customHeight="1">
      <c r="A189" s="37"/>
      <c r="B189" s="43"/>
      <c r="C189" s="301" t="s">
        <v>428</v>
      </c>
      <c r="D189" s="301" t="s">
        <v>429</v>
      </c>
      <c r="E189" s="16" t="s">
        <v>331</v>
      </c>
      <c r="F189" s="302">
        <v>46.6</v>
      </c>
      <c r="G189" s="37"/>
      <c r="H189" s="43"/>
    </row>
    <row r="190" spans="1:8" s="2" customFormat="1" ht="16.8" customHeight="1">
      <c r="A190" s="37"/>
      <c r="B190" s="43"/>
      <c r="C190" s="301" t="s">
        <v>293</v>
      </c>
      <c r="D190" s="301" t="s">
        <v>294</v>
      </c>
      <c r="E190" s="16" t="s">
        <v>195</v>
      </c>
      <c r="F190" s="302">
        <v>37.28</v>
      </c>
      <c r="G190" s="37"/>
      <c r="H190" s="43"/>
    </row>
    <row r="191" spans="1:8" s="2" customFormat="1" ht="16.8" customHeight="1">
      <c r="A191" s="37"/>
      <c r="B191" s="43"/>
      <c r="C191" s="301" t="s">
        <v>432</v>
      </c>
      <c r="D191" s="301" t="s">
        <v>433</v>
      </c>
      <c r="E191" s="16" t="s">
        <v>340</v>
      </c>
      <c r="F191" s="302">
        <v>143.994</v>
      </c>
      <c r="G191" s="37"/>
      <c r="H191" s="43"/>
    </row>
    <row r="192" spans="1:8" s="2" customFormat="1" ht="7.4" customHeight="1">
      <c r="A192" s="37"/>
      <c r="B192" s="178"/>
      <c r="C192" s="179"/>
      <c r="D192" s="179"/>
      <c r="E192" s="179"/>
      <c r="F192" s="179"/>
      <c r="G192" s="179"/>
      <c r="H192" s="43"/>
    </row>
    <row r="193" spans="1:8" s="2" customFormat="1" ht="12">
      <c r="A193" s="37"/>
      <c r="B193" s="37"/>
      <c r="C193" s="37"/>
      <c r="D193" s="37"/>
      <c r="E193" s="37"/>
      <c r="F193" s="37"/>
      <c r="G193" s="37"/>
      <c r="H193" s="37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Igor Hrazdil</dc:creator>
  <cp:keywords/>
  <dc:description/>
  <cp:lastModifiedBy>Ing. Igor Hrazdil</cp:lastModifiedBy>
  <dcterms:created xsi:type="dcterms:W3CDTF">2020-01-20T00:19:38Z</dcterms:created>
  <dcterms:modified xsi:type="dcterms:W3CDTF">2020-01-20T00:19:42Z</dcterms:modified>
  <cp:category/>
  <cp:version/>
  <cp:contentType/>
  <cp:contentStatus/>
</cp:coreProperties>
</file>