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8"/>
  <workbookPr showInkAnnotation="0" autoCompressPictures="0"/>
  <mc:AlternateContent xmlns:mc="http://schemas.openxmlformats.org/markup-compatibility/2006">
    <mc:Choice Requires="x15">
      <x15ac:absPath xmlns:x15ac="http://schemas.microsoft.com/office/spreadsheetml/2010/11/ac" url="C:\Users\omis\Documents\byty\"/>
    </mc:Choice>
  </mc:AlternateContent>
  <xr:revisionPtr revIDLastSave="0" documentId="11_786FCD6CFD4BB81A2F419AC59FE35AB5CAFB40B0" xr6:coauthVersionLast="47" xr6:coauthVersionMax="47" xr10:uidLastSave="{00000000-0000-0000-0000-000000000000}"/>
  <bookViews>
    <workbookView xWindow="0" yWindow="0" windowWidth="0" windowHeight="0" xr2:uid="{00000000-000D-0000-FFFF-FFFF00000000}"/>
  </bookViews>
  <sheets>
    <sheet name="Rekapitulace stavby" sheetId="1" r:id="rId1"/>
    <sheet name="HSV a PSV - Rekonstrukce ..." sheetId="2" r:id="rId2"/>
    <sheet name="Objekt0 - SIP-Silnoproud" sheetId="3" r:id="rId3"/>
    <sheet name="Objekt1 - VRN-Vedlejší ro..." sheetId="4" r:id="rId4"/>
    <sheet name="Seznam figur" sheetId="5" r:id="rId5"/>
  </sheets>
  <definedNames>
    <definedName name="_xlnm._FilterDatabase" localSheetId="1" hidden="1">'HSV a PSV - Rekonstrukce ...'!$C$143:$K$355</definedName>
    <definedName name="_xlnm._FilterDatabase" localSheetId="2" hidden="1">'Objekt0 - SIP-Silnoproud'!$C$132:$K$216</definedName>
    <definedName name="_xlnm._FilterDatabase" localSheetId="3" hidden="1">'Objekt1 - VRN-Vedlejší ro...'!$C$118:$K$128</definedName>
    <definedName name="_xlnm.Print_Titles" localSheetId="0">'Rekapitulace stavby'!$92:$92</definedName>
    <definedName name="_xlnm.Print_Titles" localSheetId="1">'HSV a PSV - Rekonstrukce ...'!$143:$143</definedName>
    <definedName name="_xlnm.Print_Titles" localSheetId="2">'Objekt0 - SIP-Silnoproud'!$132:$132</definedName>
    <definedName name="_xlnm.Print_Titles" localSheetId="3">'Objekt1 - VRN-Vedlejší ro...'!$118:$118</definedName>
    <definedName name="_xlnm.Print_Titles" localSheetId="4">'Seznam figur'!$9:$9</definedName>
    <definedName name="_xlnm.Print_Area" localSheetId="0">'Rekapitulace stavby'!$D$4:$AO$76,'Rekapitulace stavby'!$C$82:$AQ$98</definedName>
    <definedName name="_xlnm.Print_Area" localSheetId="1">'HSV a PSV - Rekonstrukce ...'!$C$4:$J$76,'HSV a PSV - Rekonstrukce ...'!$C$82:$J$125,'HSV a PSV - Rekonstrukce ...'!$C$131:$K$355</definedName>
    <definedName name="_xlnm.Print_Area" localSheetId="2">'Objekt0 - SIP-Silnoproud'!$C$4:$J$76,'Objekt0 - SIP-Silnoproud'!$C$82:$J$114,'Objekt0 - SIP-Silnoproud'!$C$120:$K$216</definedName>
    <definedName name="_xlnm.Print_Area" localSheetId="3">'Objekt1 - VRN-Vedlejší ro...'!$C$4:$J$76,'Objekt1 - VRN-Vedlejší ro...'!$C$82:$J$100,'Objekt1 - VRN-Vedlejší ro...'!$C$106:$K$128</definedName>
    <definedName name="_xlnm.Print_Area" localSheetId="4">'Seznam figur'!$C$4:$G$54</definedName>
  </definedNames>
  <calcPr calcId="0" fullCalcOn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5" l="1"/>
  <c r="J37" i="4"/>
  <c r="J36" i="4"/>
  <c r="AY97" i="1"/>
  <c r="J35" i="4"/>
  <c r="AX97" i="1"/>
  <c r="BI128" i="4"/>
  <c r="BH128" i="4"/>
  <c r="BG128" i="4"/>
  <c r="BE128" i="4"/>
  <c r="T128" i="4"/>
  <c r="T127" i="4"/>
  <c r="R128" i="4"/>
  <c r="R127" i="4"/>
  <c r="P128" i="4"/>
  <c r="P127" i="4"/>
  <c r="BI126" i="4"/>
  <c r="BH126" i="4"/>
  <c r="BG126" i="4"/>
  <c r="BE126" i="4"/>
  <c r="T126" i="4"/>
  <c r="T125" i="4"/>
  <c r="R126" i="4"/>
  <c r="R125" i="4"/>
  <c r="P126" i="4"/>
  <c r="P125" i="4"/>
  <c r="BI124" i="4"/>
  <c r="BH124" i="4"/>
  <c r="BG124" i="4"/>
  <c r="BE124" i="4"/>
  <c r="T124" i="4"/>
  <c r="R124" i="4"/>
  <c r="P124" i="4"/>
  <c r="BI123" i="4"/>
  <c r="BH123" i="4"/>
  <c r="BG123" i="4"/>
  <c r="BE123" i="4"/>
  <c r="T123" i="4"/>
  <c r="R123" i="4"/>
  <c r="P123" i="4"/>
  <c r="BI122" i="4"/>
  <c r="BH122" i="4"/>
  <c r="BG122" i="4"/>
  <c r="BE122" i="4"/>
  <c r="T122" i="4"/>
  <c r="R122" i="4"/>
  <c r="P122" i="4"/>
  <c r="BI120" i="4"/>
  <c r="BH120" i="4"/>
  <c r="BG120" i="4"/>
  <c r="BE120" i="4"/>
  <c r="T120" i="4"/>
  <c r="R120" i="4"/>
  <c r="P120" i="4"/>
  <c r="F113" i="4"/>
  <c r="E111" i="4"/>
  <c r="F89" i="4"/>
  <c r="E87" i="4"/>
  <c r="J24" i="4"/>
  <c r="E24" i="4"/>
  <c r="J92" i="4"/>
  <c r="J23" i="4"/>
  <c r="J21" i="4"/>
  <c r="E21" i="4"/>
  <c r="J91" i="4"/>
  <c r="J20" i="4"/>
  <c r="J18" i="4"/>
  <c r="E18" i="4"/>
  <c r="F92" i="4"/>
  <c r="J17" i="4"/>
  <c r="J15" i="4"/>
  <c r="E15" i="4"/>
  <c r="F115" i="4"/>
  <c r="J14" i="4"/>
  <c r="J12" i="4"/>
  <c r="J89" i="4"/>
  <c r="E7" i="4"/>
  <c r="E109" i="4"/>
  <c r="J147" i="3"/>
  <c r="J37" i="3"/>
  <c r="J36" i="3"/>
  <c r="AY96" i="1"/>
  <c r="J35" i="3"/>
  <c r="AX96" i="1"/>
  <c r="BI216" i="3"/>
  <c r="BH216" i="3"/>
  <c r="BG216" i="3"/>
  <c r="BE216" i="3"/>
  <c r="T216" i="3"/>
  <c r="R216" i="3"/>
  <c r="P216" i="3"/>
  <c r="BI215" i="3"/>
  <c r="BH215" i="3"/>
  <c r="BG215" i="3"/>
  <c r="BE215" i="3"/>
  <c r="T215" i="3"/>
  <c r="R215" i="3"/>
  <c r="P215" i="3"/>
  <c r="BI213" i="3"/>
  <c r="BH213" i="3"/>
  <c r="BG213" i="3"/>
  <c r="BE213" i="3"/>
  <c r="T213" i="3"/>
  <c r="R213" i="3"/>
  <c r="P213" i="3"/>
  <c r="BI212" i="3"/>
  <c r="BH212" i="3"/>
  <c r="BG212" i="3"/>
  <c r="BE212" i="3"/>
  <c r="T212" i="3"/>
  <c r="R212" i="3"/>
  <c r="P212" i="3"/>
  <c r="BI210" i="3"/>
  <c r="BH210" i="3"/>
  <c r="BG210" i="3"/>
  <c r="BE210" i="3"/>
  <c r="T210" i="3"/>
  <c r="R210" i="3"/>
  <c r="P210" i="3"/>
  <c r="BI209" i="3"/>
  <c r="BH209" i="3"/>
  <c r="BG209" i="3"/>
  <c r="BE209" i="3"/>
  <c r="T209" i="3"/>
  <c r="R209" i="3"/>
  <c r="P209" i="3"/>
  <c r="BI207" i="3"/>
  <c r="BH207" i="3"/>
  <c r="BG207" i="3"/>
  <c r="BE207" i="3"/>
  <c r="T207" i="3"/>
  <c r="R207" i="3"/>
  <c r="P207" i="3"/>
  <c r="BI206" i="3"/>
  <c r="BH206" i="3"/>
  <c r="BG206" i="3"/>
  <c r="BE206" i="3"/>
  <c r="T206" i="3"/>
  <c r="R206" i="3"/>
  <c r="P206" i="3"/>
  <c r="BI205" i="3"/>
  <c r="BH205" i="3"/>
  <c r="BG205" i="3"/>
  <c r="BE205" i="3"/>
  <c r="T205" i="3"/>
  <c r="R205" i="3"/>
  <c r="P205" i="3"/>
  <c r="BI204" i="3"/>
  <c r="BH204" i="3"/>
  <c r="BG204" i="3"/>
  <c r="BE204" i="3"/>
  <c r="T204" i="3"/>
  <c r="R204" i="3"/>
  <c r="P204" i="3"/>
  <c r="BI203" i="3"/>
  <c r="BH203" i="3"/>
  <c r="BG203" i="3"/>
  <c r="BE203" i="3"/>
  <c r="T203" i="3"/>
  <c r="R203" i="3"/>
  <c r="P203" i="3"/>
  <c r="BI201" i="3"/>
  <c r="BH201" i="3"/>
  <c r="BG201" i="3"/>
  <c r="BE201" i="3"/>
  <c r="T201" i="3"/>
  <c r="R201" i="3"/>
  <c r="P201" i="3"/>
  <c r="BI200" i="3"/>
  <c r="BH200" i="3"/>
  <c r="BG200" i="3"/>
  <c r="BE200" i="3"/>
  <c r="T200" i="3"/>
  <c r="R200" i="3"/>
  <c r="P200" i="3"/>
  <c r="BI199" i="3"/>
  <c r="BH199" i="3"/>
  <c r="BG199" i="3"/>
  <c r="BE199" i="3"/>
  <c r="T199" i="3"/>
  <c r="R199" i="3"/>
  <c r="P199" i="3"/>
  <c r="BI198" i="3"/>
  <c r="BH198" i="3"/>
  <c r="BG198" i="3"/>
  <c r="BE198" i="3"/>
  <c r="T198" i="3"/>
  <c r="R198" i="3"/>
  <c r="P198" i="3"/>
  <c r="BI196" i="3"/>
  <c r="BH196" i="3"/>
  <c r="BG196" i="3"/>
  <c r="BE196" i="3"/>
  <c r="T196" i="3"/>
  <c r="R196" i="3"/>
  <c r="P196" i="3"/>
  <c r="BI195" i="3"/>
  <c r="BH195" i="3"/>
  <c r="BG195" i="3"/>
  <c r="BE195" i="3"/>
  <c r="T195" i="3"/>
  <c r="R195" i="3"/>
  <c r="P195" i="3"/>
  <c r="BI194" i="3"/>
  <c r="BH194" i="3"/>
  <c r="BG194" i="3"/>
  <c r="BE194" i="3"/>
  <c r="T194" i="3"/>
  <c r="R194" i="3"/>
  <c r="P194" i="3"/>
  <c r="BI193" i="3"/>
  <c r="BH193" i="3"/>
  <c r="BG193" i="3"/>
  <c r="BE193" i="3"/>
  <c r="T193" i="3"/>
  <c r="R193" i="3"/>
  <c r="P193" i="3"/>
  <c r="BI192" i="3"/>
  <c r="BH192" i="3"/>
  <c r="BG192" i="3"/>
  <c r="BE192" i="3"/>
  <c r="T192" i="3"/>
  <c r="R192" i="3"/>
  <c r="P192" i="3"/>
  <c r="BI191" i="3"/>
  <c r="BH191" i="3"/>
  <c r="BG191" i="3"/>
  <c r="BE191" i="3"/>
  <c r="T191" i="3"/>
  <c r="R191" i="3"/>
  <c r="P191" i="3"/>
  <c r="BI190" i="3"/>
  <c r="BH190" i="3"/>
  <c r="BG190" i="3"/>
  <c r="BE190" i="3"/>
  <c r="T190" i="3"/>
  <c r="R190" i="3"/>
  <c r="P190" i="3"/>
  <c r="BI189" i="3"/>
  <c r="BH189" i="3"/>
  <c r="BG189" i="3"/>
  <c r="BE189" i="3"/>
  <c r="T189" i="3"/>
  <c r="R189" i="3"/>
  <c r="P189" i="3"/>
  <c r="BI188" i="3"/>
  <c r="BH188" i="3"/>
  <c r="BG188" i="3"/>
  <c r="BE188" i="3"/>
  <c r="T188" i="3"/>
  <c r="R188" i="3"/>
  <c r="P188" i="3"/>
  <c r="BI187" i="3"/>
  <c r="BH187" i="3"/>
  <c r="BG187" i="3"/>
  <c r="BE187" i="3"/>
  <c r="T187" i="3"/>
  <c r="R187" i="3"/>
  <c r="P187" i="3"/>
  <c r="BI186" i="3"/>
  <c r="BH186" i="3"/>
  <c r="BG186" i="3"/>
  <c r="BE186" i="3"/>
  <c r="T186" i="3"/>
  <c r="R186" i="3"/>
  <c r="P186" i="3"/>
  <c r="BI184" i="3"/>
  <c r="BH184" i="3"/>
  <c r="BG184" i="3"/>
  <c r="BE184" i="3"/>
  <c r="T184" i="3"/>
  <c r="R184" i="3"/>
  <c r="P184" i="3"/>
  <c r="BI183" i="3"/>
  <c r="BH183" i="3"/>
  <c r="BG183" i="3"/>
  <c r="BE183" i="3"/>
  <c r="T183" i="3"/>
  <c r="R183" i="3"/>
  <c r="P183" i="3"/>
  <c r="BI182" i="3"/>
  <c r="BH182" i="3"/>
  <c r="BG182" i="3"/>
  <c r="BE182" i="3"/>
  <c r="T182" i="3"/>
  <c r="R182" i="3"/>
  <c r="P182" i="3"/>
  <c r="BI180" i="3"/>
  <c r="BH180" i="3"/>
  <c r="BG180" i="3"/>
  <c r="BE180" i="3"/>
  <c r="T180" i="3"/>
  <c r="R180" i="3"/>
  <c r="P180" i="3"/>
  <c r="BI179" i="3"/>
  <c r="BH179" i="3"/>
  <c r="BG179" i="3"/>
  <c r="BE179" i="3"/>
  <c r="T179" i="3"/>
  <c r="R179" i="3"/>
  <c r="P179" i="3"/>
  <c r="BI178" i="3"/>
  <c r="BH178" i="3"/>
  <c r="BG178" i="3"/>
  <c r="BE178" i="3"/>
  <c r="T178" i="3"/>
  <c r="R178" i="3"/>
  <c r="P178" i="3"/>
  <c r="BI177" i="3"/>
  <c r="BH177" i="3"/>
  <c r="BG177" i="3"/>
  <c r="BE177" i="3"/>
  <c r="T177" i="3"/>
  <c r="R177" i="3"/>
  <c r="P177" i="3"/>
  <c r="BI176" i="3"/>
  <c r="BH176" i="3"/>
  <c r="BG176" i="3"/>
  <c r="BE176" i="3"/>
  <c r="T176" i="3"/>
  <c r="R176" i="3"/>
  <c r="P176" i="3"/>
  <c r="BI175" i="3"/>
  <c r="BH175" i="3"/>
  <c r="BG175" i="3"/>
  <c r="BE175" i="3"/>
  <c r="T175" i="3"/>
  <c r="R175" i="3"/>
  <c r="P175" i="3"/>
  <c r="BI174" i="3"/>
  <c r="BH174" i="3"/>
  <c r="BG174" i="3"/>
  <c r="BE174" i="3"/>
  <c r="T174" i="3"/>
  <c r="R174" i="3"/>
  <c r="P174" i="3"/>
  <c r="BI173" i="3"/>
  <c r="BH173" i="3"/>
  <c r="BG173" i="3"/>
  <c r="BE173" i="3"/>
  <c r="T173" i="3"/>
  <c r="R173" i="3"/>
  <c r="P173" i="3"/>
  <c r="BI172" i="3"/>
  <c r="BH172" i="3"/>
  <c r="BG172" i="3"/>
  <c r="BE172" i="3"/>
  <c r="T172" i="3"/>
  <c r="R172" i="3"/>
  <c r="P172" i="3"/>
  <c r="BI171" i="3"/>
  <c r="BH171" i="3"/>
  <c r="BG171" i="3"/>
  <c r="BE171" i="3"/>
  <c r="T171" i="3"/>
  <c r="R171" i="3"/>
  <c r="P171" i="3"/>
  <c r="BI170" i="3"/>
  <c r="BH170" i="3"/>
  <c r="BG170" i="3"/>
  <c r="BE170" i="3"/>
  <c r="T170" i="3"/>
  <c r="R170" i="3"/>
  <c r="P170" i="3"/>
  <c r="BI169" i="3"/>
  <c r="BH169" i="3"/>
  <c r="BG169" i="3"/>
  <c r="BE169" i="3"/>
  <c r="T169" i="3"/>
  <c r="R169" i="3"/>
  <c r="P169" i="3"/>
  <c r="BI167" i="3"/>
  <c r="BH167" i="3"/>
  <c r="BG167" i="3"/>
  <c r="BE167" i="3"/>
  <c r="T167" i="3"/>
  <c r="T166" i="3"/>
  <c r="R167" i="3"/>
  <c r="R166" i="3"/>
  <c r="P167" i="3"/>
  <c r="P166" i="3"/>
  <c r="BI165" i="3"/>
  <c r="BH165" i="3"/>
  <c r="BG165" i="3"/>
  <c r="BE165" i="3"/>
  <c r="T165" i="3"/>
  <c r="R165" i="3"/>
  <c r="P165" i="3"/>
  <c r="BI164" i="3"/>
  <c r="BH164" i="3"/>
  <c r="BG164" i="3"/>
  <c r="BE164" i="3"/>
  <c r="T164" i="3"/>
  <c r="R164" i="3"/>
  <c r="P164" i="3"/>
  <c r="BI163" i="3"/>
  <c r="BH163" i="3"/>
  <c r="BG163" i="3"/>
  <c r="BE163" i="3"/>
  <c r="T163" i="3"/>
  <c r="R163" i="3"/>
  <c r="P163" i="3"/>
  <c r="BI162" i="3"/>
  <c r="BH162" i="3"/>
  <c r="BG162" i="3"/>
  <c r="BE162" i="3"/>
  <c r="T162" i="3"/>
  <c r="R162" i="3"/>
  <c r="P162" i="3"/>
  <c r="BI160" i="3"/>
  <c r="BH160" i="3"/>
  <c r="BG160" i="3"/>
  <c r="BE160" i="3"/>
  <c r="T160" i="3"/>
  <c r="T159" i="3"/>
  <c r="R160" i="3"/>
  <c r="R159" i="3"/>
  <c r="P160" i="3"/>
  <c r="P159" i="3"/>
  <c r="BI158" i="3"/>
  <c r="BH158" i="3"/>
  <c r="BG158" i="3"/>
  <c r="BE158" i="3"/>
  <c r="T158" i="3"/>
  <c r="R158" i="3"/>
  <c r="P158" i="3"/>
  <c r="BI157" i="3"/>
  <c r="BH157" i="3"/>
  <c r="BG157" i="3"/>
  <c r="BE157" i="3"/>
  <c r="T157" i="3"/>
  <c r="R157" i="3"/>
  <c r="P157" i="3"/>
  <c r="BI156" i="3"/>
  <c r="BH156" i="3"/>
  <c r="BG156" i="3"/>
  <c r="BE156" i="3"/>
  <c r="T156" i="3"/>
  <c r="R156" i="3"/>
  <c r="P156" i="3"/>
  <c r="BI155" i="3"/>
  <c r="BH155" i="3"/>
  <c r="BG155" i="3"/>
  <c r="BE155" i="3"/>
  <c r="T155" i="3"/>
  <c r="R155" i="3"/>
  <c r="P155" i="3"/>
  <c r="BI154" i="3"/>
  <c r="BH154" i="3"/>
  <c r="BG154" i="3"/>
  <c r="BE154" i="3"/>
  <c r="T154" i="3"/>
  <c r="R154" i="3"/>
  <c r="P154" i="3"/>
  <c r="BI153" i="3"/>
  <c r="BH153" i="3"/>
  <c r="BG153" i="3"/>
  <c r="BE153" i="3"/>
  <c r="T153" i="3"/>
  <c r="R153" i="3"/>
  <c r="P153" i="3"/>
  <c r="BI152" i="3"/>
  <c r="BH152" i="3"/>
  <c r="BG152" i="3"/>
  <c r="BE152" i="3"/>
  <c r="T152" i="3"/>
  <c r="R152" i="3"/>
  <c r="P152" i="3"/>
  <c r="BI151" i="3"/>
  <c r="BH151" i="3"/>
  <c r="BG151" i="3"/>
  <c r="BE151" i="3"/>
  <c r="T151" i="3"/>
  <c r="R151" i="3"/>
  <c r="P151" i="3"/>
  <c r="BI150" i="3"/>
  <c r="BH150" i="3"/>
  <c r="BG150" i="3"/>
  <c r="BE150" i="3"/>
  <c r="T150" i="3"/>
  <c r="R150" i="3"/>
  <c r="P150" i="3"/>
  <c r="BI149" i="3"/>
  <c r="BH149" i="3"/>
  <c r="BG149" i="3"/>
  <c r="BE149" i="3"/>
  <c r="T149" i="3"/>
  <c r="R149" i="3"/>
  <c r="P149" i="3"/>
  <c r="J101" i="3"/>
  <c r="BI146" i="3"/>
  <c r="BH146" i="3"/>
  <c r="BG146" i="3"/>
  <c r="BE146" i="3"/>
  <c r="T146" i="3"/>
  <c r="T145" i="3"/>
  <c r="R146" i="3"/>
  <c r="R145" i="3"/>
  <c r="P146" i="3"/>
  <c r="P145" i="3"/>
  <c r="BI144" i="3"/>
  <c r="BH144" i="3"/>
  <c r="BG144" i="3"/>
  <c r="BE144" i="3"/>
  <c r="T144" i="3"/>
  <c r="R144" i="3"/>
  <c r="P144" i="3"/>
  <c r="BI143" i="3"/>
  <c r="BH143" i="3"/>
  <c r="BG143" i="3"/>
  <c r="BE143" i="3"/>
  <c r="T143" i="3"/>
  <c r="R143" i="3"/>
  <c r="P143" i="3"/>
  <c r="BI142" i="3"/>
  <c r="BH142" i="3"/>
  <c r="BG142" i="3"/>
  <c r="BE142" i="3"/>
  <c r="T142" i="3"/>
  <c r="R142" i="3"/>
  <c r="P142" i="3"/>
  <c r="BI140" i="3"/>
  <c r="BH140" i="3"/>
  <c r="BG140" i="3"/>
  <c r="BE140" i="3"/>
  <c r="T140" i="3"/>
  <c r="R140" i="3"/>
  <c r="P140" i="3"/>
  <c r="BI139" i="3"/>
  <c r="BH139" i="3"/>
  <c r="BG139" i="3"/>
  <c r="BE139" i="3"/>
  <c r="T139" i="3"/>
  <c r="R139" i="3"/>
  <c r="P139" i="3"/>
  <c r="BI138" i="3"/>
  <c r="BH138" i="3"/>
  <c r="BG138" i="3"/>
  <c r="BE138" i="3"/>
  <c r="T138" i="3"/>
  <c r="R138" i="3"/>
  <c r="P138" i="3"/>
  <c r="BI137" i="3"/>
  <c r="BH137" i="3"/>
  <c r="BG137" i="3"/>
  <c r="BE137" i="3"/>
  <c r="T137" i="3"/>
  <c r="R137" i="3"/>
  <c r="P137" i="3"/>
  <c r="BI135" i="3"/>
  <c r="BH135" i="3"/>
  <c r="BG135" i="3"/>
  <c r="BE135" i="3"/>
  <c r="T135" i="3"/>
  <c r="T134" i="3"/>
  <c r="R135" i="3"/>
  <c r="R134" i="3"/>
  <c r="P135" i="3"/>
  <c r="P134" i="3"/>
  <c r="F127" i="3"/>
  <c r="E125" i="3"/>
  <c r="F89" i="3"/>
  <c r="E87" i="3"/>
  <c r="J24" i="3"/>
  <c r="E24" i="3"/>
  <c r="J92" i="3"/>
  <c r="J23" i="3"/>
  <c r="J21" i="3"/>
  <c r="E21" i="3"/>
  <c r="J129" i="3"/>
  <c r="J20" i="3"/>
  <c r="J18" i="3"/>
  <c r="E18" i="3"/>
  <c r="F130" i="3"/>
  <c r="J17" i="3"/>
  <c r="J15" i="3"/>
  <c r="E15" i="3"/>
  <c r="F129" i="3"/>
  <c r="J14" i="3"/>
  <c r="J12" i="3"/>
  <c r="J89" i="3"/>
  <c r="E7" i="3"/>
  <c r="E123" i="3"/>
  <c r="J37" i="2"/>
  <c r="J36" i="2"/>
  <c r="AY95" i="1"/>
  <c r="J35" i="2"/>
  <c r="AX95" i="1"/>
  <c r="BI355" i="2"/>
  <c r="BH355" i="2"/>
  <c r="BG355" i="2"/>
  <c r="BE355" i="2"/>
  <c r="T355" i="2"/>
  <c r="T354" i="2"/>
  <c r="R355" i="2"/>
  <c r="R354" i="2"/>
  <c r="P355" i="2"/>
  <c r="P354" i="2"/>
  <c r="BI352" i="2"/>
  <c r="BH352" i="2"/>
  <c r="BG352" i="2"/>
  <c r="BE352" i="2"/>
  <c r="T352" i="2"/>
  <c r="T351" i="2"/>
  <c r="T350" i="2"/>
  <c r="R352" i="2"/>
  <c r="R351" i="2"/>
  <c r="R350" i="2"/>
  <c r="P352" i="2"/>
  <c r="P351" i="2"/>
  <c r="P350" i="2"/>
  <c r="BI349" i="2"/>
  <c r="BH349" i="2"/>
  <c r="BG349" i="2"/>
  <c r="BE349" i="2"/>
  <c r="T349" i="2"/>
  <c r="R349" i="2"/>
  <c r="P349" i="2"/>
  <c r="BI348" i="2"/>
  <c r="BH348" i="2"/>
  <c r="BG348" i="2"/>
  <c r="BE348" i="2"/>
  <c r="T348" i="2"/>
  <c r="R348" i="2"/>
  <c r="P348" i="2"/>
  <c r="BI347" i="2"/>
  <c r="BH347" i="2"/>
  <c r="BG347" i="2"/>
  <c r="BE347" i="2"/>
  <c r="T347" i="2"/>
  <c r="R347" i="2"/>
  <c r="P347" i="2"/>
  <c r="BI346" i="2"/>
  <c r="BH346" i="2"/>
  <c r="BG346" i="2"/>
  <c r="BE346" i="2"/>
  <c r="T346" i="2"/>
  <c r="R346" i="2"/>
  <c r="P346" i="2"/>
  <c r="BI345" i="2"/>
  <c r="BH345" i="2"/>
  <c r="BG345" i="2"/>
  <c r="BE345" i="2"/>
  <c r="T345" i="2"/>
  <c r="R345" i="2"/>
  <c r="P345" i="2"/>
  <c r="BI344" i="2"/>
  <c r="BH344" i="2"/>
  <c r="BG344" i="2"/>
  <c r="BE344" i="2"/>
  <c r="T344" i="2"/>
  <c r="R344" i="2"/>
  <c r="P344" i="2"/>
  <c r="BI343" i="2"/>
  <c r="BH343" i="2"/>
  <c r="BG343" i="2"/>
  <c r="BE343" i="2"/>
  <c r="T343" i="2"/>
  <c r="R343" i="2"/>
  <c r="P343" i="2"/>
  <c r="BI341" i="2"/>
  <c r="BH341" i="2"/>
  <c r="BG341" i="2"/>
  <c r="BE341" i="2"/>
  <c r="T341" i="2"/>
  <c r="R341" i="2"/>
  <c r="P341" i="2"/>
  <c r="BI340" i="2"/>
  <c r="BH340" i="2"/>
  <c r="BG340" i="2"/>
  <c r="BE340" i="2"/>
  <c r="T340" i="2"/>
  <c r="R340" i="2"/>
  <c r="P340" i="2"/>
  <c r="BI338" i="2"/>
  <c r="BH338" i="2"/>
  <c r="BG338" i="2"/>
  <c r="BE338" i="2"/>
  <c r="T338" i="2"/>
  <c r="R338" i="2"/>
  <c r="P338" i="2"/>
  <c r="BI334" i="2"/>
  <c r="BH334" i="2"/>
  <c r="BG334" i="2"/>
  <c r="BE334" i="2"/>
  <c r="T334" i="2"/>
  <c r="R334" i="2"/>
  <c r="P334" i="2"/>
  <c r="BI333" i="2"/>
  <c r="BH333" i="2"/>
  <c r="BG333" i="2"/>
  <c r="BE333" i="2"/>
  <c r="T333" i="2"/>
  <c r="R333" i="2"/>
  <c r="P333" i="2"/>
  <c r="BI332" i="2"/>
  <c r="BH332" i="2"/>
  <c r="BG332" i="2"/>
  <c r="BE332" i="2"/>
  <c r="T332" i="2"/>
  <c r="R332" i="2"/>
  <c r="P332" i="2"/>
  <c r="BI331" i="2"/>
  <c r="BH331" i="2"/>
  <c r="BG331" i="2"/>
  <c r="BE331" i="2"/>
  <c r="T331" i="2"/>
  <c r="R331" i="2"/>
  <c r="P331" i="2"/>
  <c r="BI330" i="2"/>
  <c r="BH330" i="2"/>
  <c r="BG330" i="2"/>
  <c r="BE330" i="2"/>
  <c r="T330" i="2"/>
  <c r="R330" i="2"/>
  <c r="P330" i="2"/>
  <c r="BI328" i="2"/>
  <c r="BH328" i="2"/>
  <c r="BG328" i="2"/>
  <c r="BE328" i="2"/>
  <c r="T328" i="2"/>
  <c r="R328" i="2"/>
  <c r="P328" i="2"/>
  <c r="BI327" i="2"/>
  <c r="BH327" i="2"/>
  <c r="BG327" i="2"/>
  <c r="BE327" i="2"/>
  <c r="T327" i="2"/>
  <c r="R327" i="2"/>
  <c r="P327" i="2"/>
  <c r="BI325" i="2"/>
  <c r="BH325" i="2"/>
  <c r="BG325" i="2"/>
  <c r="BE325" i="2"/>
  <c r="T325" i="2"/>
  <c r="R325" i="2"/>
  <c r="P325" i="2"/>
  <c r="BI324" i="2"/>
  <c r="BH324" i="2"/>
  <c r="BG324" i="2"/>
  <c r="BE324" i="2"/>
  <c r="T324" i="2"/>
  <c r="R324" i="2"/>
  <c r="P324" i="2"/>
  <c r="BI323" i="2"/>
  <c r="BH323" i="2"/>
  <c r="BG323" i="2"/>
  <c r="BE323" i="2"/>
  <c r="T323" i="2"/>
  <c r="R323" i="2"/>
  <c r="P323" i="2"/>
  <c r="BI322" i="2"/>
  <c r="BH322" i="2"/>
  <c r="BG322" i="2"/>
  <c r="BE322" i="2"/>
  <c r="T322" i="2"/>
  <c r="R322" i="2"/>
  <c r="P322" i="2"/>
  <c r="BI321" i="2"/>
  <c r="BH321" i="2"/>
  <c r="BG321" i="2"/>
  <c r="BE321" i="2"/>
  <c r="T321" i="2"/>
  <c r="R321" i="2"/>
  <c r="P321" i="2"/>
  <c r="BI320" i="2"/>
  <c r="BH320" i="2"/>
  <c r="BG320" i="2"/>
  <c r="BE320" i="2"/>
  <c r="T320" i="2"/>
  <c r="R320" i="2"/>
  <c r="P320" i="2"/>
  <c r="BI319" i="2"/>
  <c r="BH319" i="2"/>
  <c r="BG319" i="2"/>
  <c r="BE319" i="2"/>
  <c r="T319" i="2"/>
  <c r="R319" i="2"/>
  <c r="P319" i="2"/>
  <c r="BI318" i="2"/>
  <c r="BH318" i="2"/>
  <c r="BG318" i="2"/>
  <c r="BE318" i="2"/>
  <c r="T318" i="2"/>
  <c r="R318" i="2"/>
  <c r="P318" i="2"/>
  <c r="BI317" i="2"/>
  <c r="BH317" i="2"/>
  <c r="BG317" i="2"/>
  <c r="BE317" i="2"/>
  <c r="T317" i="2"/>
  <c r="R317" i="2"/>
  <c r="P317" i="2"/>
  <c r="BI316" i="2"/>
  <c r="BH316" i="2"/>
  <c r="BG316" i="2"/>
  <c r="BE316" i="2"/>
  <c r="T316" i="2"/>
  <c r="R316" i="2"/>
  <c r="P316" i="2"/>
  <c r="BI315" i="2"/>
  <c r="BH315" i="2"/>
  <c r="BG315" i="2"/>
  <c r="BE315" i="2"/>
  <c r="T315" i="2"/>
  <c r="R315" i="2"/>
  <c r="P315" i="2"/>
  <c r="BI314" i="2"/>
  <c r="BH314" i="2"/>
  <c r="BG314" i="2"/>
  <c r="BE314" i="2"/>
  <c r="T314" i="2"/>
  <c r="R314" i="2"/>
  <c r="P314" i="2"/>
  <c r="BI312" i="2"/>
  <c r="BH312" i="2"/>
  <c r="BG312" i="2"/>
  <c r="BE312" i="2"/>
  <c r="T312" i="2"/>
  <c r="T311" i="2"/>
  <c r="R312" i="2"/>
  <c r="R311" i="2"/>
  <c r="P312" i="2"/>
  <c r="P311" i="2"/>
  <c r="BI310" i="2"/>
  <c r="BH310" i="2"/>
  <c r="BG310" i="2"/>
  <c r="BE310" i="2"/>
  <c r="T310" i="2"/>
  <c r="R310" i="2"/>
  <c r="P310" i="2"/>
  <c r="BI308" i="2"/>
  <c r="BH308" i="2"/>
  <c r="BG308" i="2"/>
  <c r="BE308" i="2"/>
  <c r="T308" i="2"/>
  <c r="R308" i="2"/>
  <c r="P308" i="2"/>
  <c r="BI306" i="2"/>
  <c r="BH306" i="2"/>
  <c r="BG306" i="2"/>
  <c r="BE306" i="2"/>
  <c r="T306" i="2"/>
  <c r="R306" i="2"/>
  <c r="P306" i="2"/>
  <c r="BI305" i="2"/>
  <c r="BH305" i="2"/>
  <c r="BG305" i="2"/>
  <c r="BE305" i="2"/>
  <c r="T305" i="2"/>
  <c r="R305" i="2"/>
  <c r="P305" i="2"/>
  <c r="BI303" i="2"/>
  <c r="BH303" i="2"/>
  <c r="BG303" i="2"/>
  <c r="BE303" i="2"/>
  <c r="T303" i="2"/>
  <c r="R303" i="2"/>
  <c r="P303" i="2"/>
  <c r="BI302" i="2"/>
  <c r="BH302" i="2"/>
  <c r="BG302" i="2"/>
  <c r="BE302" i="2"/>
  <c r="T302" i="2"/>
  <c r="R302" i="2"/>
  <c r="P302" i="2"/>
  <c r="BI301" i="2"/>
  <c r="BH301" i="2"/>
  <c r="BG301" i="2"/>
  <c r="BE301" i="2"/>
  <c r="T301" i="2"/>
  <c r="R301" i="2"/>
  <c r="P301" i="2"/>
  <c r="BI300" i="2"/>
  <c r="BH300" i="2"/>
  <c r="BG300" i="2"/>
  <c r="BE300" i="2"/>
  <c r="T300" i="2"/>
  <c r="R300" i="2"/>
  <c r="P300" i="2"/>
  <c r="BI299" i="2"/>
  <c r="BH299" i="2"/>
  <c r="BG299" i="2"/>
  <c r="BE299" i="2"/>
  <c r="T299" i="2"/>
  <c r="R299" i="2"/>
  <c r="P299" i="2"/>
  <c r="BI298" i="2"/>
  <c r="BH298" i="2"/>
  <c r="BG298" i="2"/>
  <c r="BE298" i="2"/>
  <c r="T298" i="2"/>
  <c r="R298" i="2"/>
  <c r="P298" i="2"/>
  <c r="BI296" i="2"/>
  <c r="BH296" i="2"/>
  <c r="BG296" i="2"/>
  <c r="BE296" i="2"/>
  <c r="T296" i="2"/>
  <c r="R296" i="2"/>
  <c r="P296" i="2"/>
  <c r="BI295" i="2"/>
  <c r="BH295" i="2"/>
  <c r="BG295" i="2"/>
  <c r="BE295" i="2"/>
  <c r="T295" i="2"/>
  <c r="R295" i="2"/>
  <c r="P295" i="2"/>
  <c r="BI293" i="2"/>
  <c r="BH293" i="2"/>
  <c r="BG293" i="2"/>
  <c r="BE293" i="2"/>
  <c r="T293" i="2"/>
  <c r="R293" i="2"/>
  <c r="P293" i="2"/>
  <c r="BI290" i="2"/>
  <c r="BH290" i="2"/>
  <c r="BG290" i="2"/>
  <c r="BE290" i="2"/>
  <c r="T290" i="2"/>
  <c r="R290" i="2"/>
  <c r="P290" i="2"/>
  <c r="BI289" i="2"/>
  <c r="BH289" i="2"/>
  <c r="BG289" i="2"/>
  <c r="BE289" i="2"/>
  <c r="T289" i="2"/>
  <c r="R289" i="2"/>
  <c r="P289" i="2"/>
  <c r="BI288" i="2"/>
  <c r="BH288" i="2"/>
  <c r="BG288" i="2"/>
  <c r="BE288" i="2"/>
  <c r="T288" i="2"/>
  <c r="R288" i="2"/>
  <c r="P288" i="2"/>
  <c r="BI287" i="2"/>
  <c r="BH287" i="2"/>
  <c r="BG287" i="2"/>
  <c r="BE287" i="2"/>
  <c r="T287" i="2"/>
  <c r="R287" i="2"/>
  <c r="P287" i="2"/>
  <c r="BI286" i="2"/>
  <c r="BH286" i="2"/>
  <c r="BG286" i="2"/>
  <c r="BE286" i="2"/>
  <c r="T286" i="2"/>
  <c r="R286" i="2"/>
  <c r="P286" i="2"/>
  <c r="BI285" i="2"/>
  <c r="BH285" i="2"/>
  <c r="BG285" i="2"/>
  <c r="BE285" i="2"/>
  <c r="T285" i="2"/>
  <c r="R285" i="2"/>
  <c r="P285" i="2"/>
  <c r="BI284" i="2"/>
  <c r="BH284" i="2"/>
  <c r="BG284" i="2"/>
  <c r="BE284" i="2"/>
  <c r="T284" i="2"/>
  <c r="R284" i="2"/>
  <c r="P284" i="2"/>
  <c r="BI283" i="2"/>
  <c r="BH283" i="2"/>
  <c r="BG283" i="2"/>
  <c r="BE283" i="2"/>
  <c r="T283" i="2"/>
  <c r="R283" i="2"/>
  <c r="P283" i="2"/>
  <c r="BI282" i="2"/>
  <c r="BH282" i="2"/>
  <c r="BG282" i="2"/>
  <c r="BE282" i="2"/>
  <c r="T282" i="2"/>
  <c r="R282" i="2"/>
  <c r="P282" i="2"/>
  <c r="BI280" i="2"/>
  <c r="BH280" i="2"/>
  <c r="BG280" i="2"/>
  <c r="BE280" i="2"/>
  <c r="T280" i="2"/>
  <c r="R280" i="2"/>
  <c r="P280" i="2"/>
  <c r="BI279" i="2"/>
  <c r="BH279" i="2"/>
  <c r="BG279" i="2"/>
  <c r="BE279" i="2"/>
  <c r="T279" i="2"/>
  <c r="R279" i="2"/>
  <c r="P279" i="2"/>
  <c r="BI275" i="2"/>
  <c r="BH275" i="2"/>
  <c r="BG275" i="2"/>
  <c r="BE275" i="2"/>
  <c r="T275" i="2"/>
  <c r="R275" i="2"/>
  <c r="P275" i="2"/>
  <c r="BI273" i="2"/>
  <c r="BH273" i="2"/>
  <c r="BG273" i="2"/>
  <c r="BE273" i="2"/>
  <c r="T273" i="2"/>
  <c r="R273" i="2"/>
  <c r="P273" i="2"/>
  <c r="BI272" i="2"/>
  <c r="BH272" i="2"/>
  <c r="BG272" i="2"/>
  <c r="BE272" i="2"/>
  <c r="T272" i="2"/>
  <c r="R272" i="2"/>
  <c r="P272" i="2"/>
  <c r="BI269" i="2"/>
  <c r="BH269" i="2"/>
  <c r="BG269" i="2"/>
  <c r="BE269" i="2"/>
  <c r="T269" i="2"/>
  <c r="T268" i="2"/>
  <c r="R269" i="2"/>
  <c r="R268" i="2"/>
  <c r="P269" i="2"/>
  <c r="P268" i="2"/>
  <c r="BI267" i="2"/>
  <c r="BH267" i="2"/>
  <c r="BG267" i="2"/>
  <c r="BE267" i="2"/>
  <c r="T267" i="2"/>
  <c r="R267" i="2"/>
  <c r="P267" i="2"/>
  <c r="BI266" i="2"/>
  <c r="BH266" i="2"/>
  <c r="BG266" i="2"/>
  <c r="BE266" i="2"/>
  <c r="T266" i="2"/>
  <c r="R266" i="2"/>
  <c r="P266" i="2"/>
  <c r="BI265" i="2"/>
  <c r="BH265" i="2"/>
  <c r="BG265" i="2"/>
  <c r="BE265" i="2"/>
  <c r="T265" i="2"/>
  <c r="R265" i="2"/>
  <c r="P265" i="2"/>
  <c r="BI263" i="2"/>
  <c r="BH263" i="2"/>
  <c r="BG263" i="2"/>
  <c r="BE263" i="2"/>
  <c r="T263" i="2"/>
  <c r="R263" i="2"/>
  <c r="P263" i="2"/>
  <c r="BI261" i="2"/>
  <c r="BH261" i="2"/>
  <c r="BG261" i="2"/>
  <c r="BE261" i="2"/>
  <c r="T261" i="2"/>
  <c r="R261" i="2"/>
  <c r="P261" i="2"/>
  <c r="BI259" i="2"/>
  <c r="BH259" i="2"/>
  <c r="BG259" i="2"/>
  <c r="BE259" i="2"/>
  <c r="T259" i="2"/>
  <c r="R259" i="2"/>
  <c r="P259" i="2"/>
  <c r="BI257" i="2"/>
  <c r="BH257" i="2"/>
  <c r="BG257" i="2"/>
  <c r="BE257" i="2"/>
  <c r="T257" i="2"/>
  <c r="R257" i="2"/>
  <c r="P257" i="2"/>
  <c r="BI255" i="2"/>
  <c r="BH255" i="2"/>
  <c r="BG255" i="2"/>
  <c r="BE255" i="2"/>
  <c r="T255" i="2"/>
  <c r="T254" i="2"/>
  <c r="R255" i="2"/>
  <c r="R254" i="2"/>
  <c r="P255" i="2"/>
  <c r="P254" i="2"/>
  <c r="BI253" i="2"/>
  <c r="BH253" i="2"/>
  <c r="BG253" i="2"/>
  <c r="BE253" i="2"/>
  <c r="T253" i="2"/>
  <c r="R253" i="2"/>
  <c r="P253" i="2"/>
  <c r="BI251" i="2"/>
  <c r="BH251" i="2"/>
  <c r="BG251" i="2"/>
  <c r="BE251" i="2"/>
  <c r="T251" i="2"/>
  <c r="R251" i="2"/>
  <c r="P251" i="2"/>
  <c r="BI249" i="2"/>
  <c r="BH249" i="2"/>
  <c r="BG249" i="2"/>
  <c r="BE249" i="2"/>
  <c r="T249" i="2"/>
  <c r="R249" i="2"/>
  <c r="P249" i="2"/>
  <c r="BI247" i="2"/>
  <c r="BH247" i="2"/>
  <c r="BG247" i="2"/>
  <c r="BE247" i="2"/>
  <c r="T247" i="2"/>
  <c r="R247" i="2"/>
  <c r="P247" i="2"/>
  <c r="BI242" i="2"/>
  <c r="BH242" i="2"/>
  <c r="BG242" i="2"/>
  <c r="BE242" i="2"/>
  <c r="T242" i="2"/>
  <c r="R242" i="2"/>
  <c r="P242" i="2"/>
  <c r="BI240" i="2"/>
  <c r="BH240" i="2"/>
  <c r="BG240" i="2"/>
  <c r="BE240" i="2"/>
  <c r="T240" i="2"/>
  <c r="R240" i="2"/>
  <c r="P240" i="2"/>
  <c r="BI237" i="2"/>
  <c r="BH237" i="2"/>
  <c r="BG237" i="2"/>
  <c r="BE237" i="2"/>
  <c r="T237" i="2"/>
  <c r="R237" i="2"/>
  <c r="P237" i="2"/>
  <c r="BI235" i="2"/>
  <c r="BH235" i="2"/>
  <c r="BG235" i="2"/>
  <c r="BE235" i="2"/>
  <c r="T235" i="2"/>
  <c r="R235" i="2"/>
  <c r="P235" i="2"/>
  <c r="BI233" i="2"/>
  <c r="BH233" i="2"/>
  <c r="BG233" i="2"/>
  <c r="BE233" i="2"/>
  <c r="T233" i="2"/>
  <c r="R233" i="2"/>
  <c r="P233" i="2"/>
  <c r="BI232" i="2"/>
  <c r="BH232" i="2"/>
  <c r="BG232" i="2"/>
  <c r="BE232" i="2"/>
  <c r="T232" i="2"/>
  <c r="R232" i="2"/>
  <c r="P232" i="2"/>
  <c r="BI231" i="2"/>
  <c r="BH231" i="2"/>
  <c r="BG231" i="2"/>
  <c r="BE231" i="2"/>
  <c r="T231" i="2"/>
  <c r="R231" i="2"/>
  <c r="P231" i="2"/>
  <c r="BI229" i="2"/>
  <c r="BH229" i="2"/>
  <c r="BG229" i="2"/>
  <c r="BE229" i="2"/>
  <c r="T229" i="2"/>
  <c r="R229" i="2"/>
  <c r="P229" i="2"/>
  <c r="BI227" i="2"/>
  <c r="BH227" i="2"/>
  <c r="BG227" i="2"/>
  <c r="BE227" i="2"/>
  <c r="T227" i="2"/>
  <c r="R227" i="2"/>
  <c r="P227" i="2"/>
  <c r="BI223" i="2"/>
  <c r="BH223" i="2"/>
  <c r="BG223" i="2"/>
  <c r="BE223" i="2"/>
  <c r="T223" i="2"/>
  <c r="R223" i="2"/>
  <c r="P223" i="2"/>
  <c r="BI221" i="2"/>
  <c r="BH221" i="2"/>
  <c r="BG221" i="2"/>
  <c r="BE221" i="2"/>
  <c r="T221" i="2"/>
  <c r="R221" i="2"/>
  <c r="P221" i="2"/>
  <c r="BI219" i="2"/>
  <c r="BH219" i="2"/>
  <c r="BG219" i="2"/>
  <c r="BE219" i="2"/>
  <c r="T219" i="2"/>
  <c r="R219" i="2"/>
  <c r="P219" i="2"/>
  <c r="BI215" i="2"/>
  <c r="BH215" i="2"/>
  <c r="BG215" i="2"/>
  <c r="BE215" i="2"/>
  <c r="T215" i="2"/>
  <c r="R215" i="2"/>
  <c r="P215" i="2"/>
  <c r="BI213" i="2"/>
  <c r="BH213" i="2"/>
  <c r="BG213" i="2"/>
  <c r="BE213" i="2"/>
  <c r="T213" i="2"/>
  <c r="R213" i="2"/>
  <c r="P213" i="2"/>
  <c r="BI211" i="2"/>
  <c r="BH211" i="2"/>
  <c r="BG211" i="2"/>
  <c r="BE211" i="2"/>
  <c r="T211" i="2"/>
  <c r="R211" i="2"/>
  <c r="P211" i="2"/>
  <c r="BI209" i="2"/>
  <c r="BH209" i="2"/>
  <c r="BG209" i="2"/>
  <c r="BE209" i="2"/>
  <c r="T209" i="2"/>
  <c r="R209" i="2"/>
  <c r="P209" i="2"/>
  <c r="BI208" i="2"/>
  <c r="BH208" i="2"/>
  <c r="BG208" i="2"/>
  <c r="BE208" i="2"/>
  <c r="T208" i="2"/>
  <c r="R208" i="2"/>
  <c r="P208" i="2"/>
  <c r="BI206" i="2"/>
  <c r="BH206" i="2"/>
  <c r="BG206" i="2"/>
  <c r="BE206" i="2"/>
  <c r="T206" i="2"/>
  <c r="R206" i="2"/>
  <c r="P206" i="2"/>
  <c r="BI204" i="2"/>
  <c r="BH204" i="2"/>
  <c r="BG204" i="2"/>
  <c r="BE204" i="2"/>
  <c r="T204" i="2"/>
  <c r="R204" i="2"/>
  <c r="P204" i="2"/>
  <c r="BI202" i="2"/>
  <c r="BH202" i="2"/>
  <c r="BG202" i="2"/>
  <c r="BE202" i="2"/>
  <c r="T202" i="2"/>
  <c r="R202" i="2"/>
  <c r="P202" i="2"/>
  <c r="BI198" i="2"/>
  <c r="BH198" i="2"/>
  <c r="BG198" i="2"/>
  <c r="BE198" i="2"/>
  <c r="T198" i="2"/>
  <c r="R198" i="2"/>
  <c r="P198" i="2"/>
  <c r="BI196" i="2"/>
  <c r="BH196" i="2"/>
  <c r="BG196" i="2"/>
  <c r="BE196" i="2"/>
  <c r="T196" i="2"/>
  <c r="R196" i="2"/>
  <c r="P196" i="2"/>
  <c r="BI194" i="2"/>
  <c r="BH194" i="2"/>
  <c r="BG194" i="2"/>
  <c r="BE194" i="2"/>
  <c r="T194" i="2"/>
  <c r="R194" i="2"/>
  <c r="P194" i="2"/>
  <c r="BI192" i="2"/>
  <c r="BH192" i="2"/>
  <c r="BG192" i="2"/>
  <c r="BE192" i="2"/>
  <c r="T192" i="2"/>
  <c r="R192" i="2"/>
  <c r="P192" i="2"/>
  <c r="BI190" i="2"/>
  <c r="BH190" i="2"/>
  <c r="BG190" i="2"/>
  <c r="BE190" i="2"/>
  <c r="T190" i="2"/>
  <c r="R190" i="2"/>
  <c r="P190" i="2"/>
  <c r="BI188" i="2"/>
  <c r="BH188" i="2"/>
  <c r="BG188" i="2"/>
  <c r="BE188" i="2"/>
  <c r="T188" i="2"/>
  <c r="R188" i="2"/>
  <c r="P188" i="2"/>
  <c r="BI187" i="2"/>
  <c r="BH187" i="2"/>
  <c r="BG187" i="2"/>
  <c r="BE187" i="2"/>
  <c r="T187" i="2"/>
  <c r="R187" i="2"/>
  <c r="P187" i="2"/>
  <c r="BI186" i="2"/>
  <c r="BH186" i="2"/>
  <c r="BG186" i="2"/>
  <c r="BE186" i="2"/>
  <c r="T186" i="2"/>
  <c r="R186" i="2"/>
  <c r="P186" i="2"/>
  <c r="BI184" i="2"/>
  <c r="BH184" i="2"/>
  <c r="BG184" i="2"/>
  <c r="BE184" i="2"/>
  <c r="T184" i="2"/>
  <c r="R184" i="2"/>
  <c r="P184" i="2"/>
  <c r="BI182" i="2"/>
  <c r="BH182" i="2"/>
  <c r="BG182" i="2"/>
  <c r="BE182" i="2"/>
  <c r="T182" i="2"/>
  <c r="R182" i="2"/>
  <c r="P182" i="2"/>
  <c r="BI181" i="2"/>
  <c r="BH181" i="2"/>
  <c r="BG181" i="2"/>
  <c r="BE181" i="2"/>
  <c r="T181" i="2"/>
  <c r="R181" i="2"/>
  <c r="P181" i="2"/>
  <c r="BI180" i="2"/>
  <c r="BH180" i="2"/>
  <c r="BG180" i="2"/>
  <c r="BE180" i="2"/>
  <c r="T180" i="2"/>
  <c r="R180" i="2"/>
  <c r="P180" i="2"/>
  <c r="BI179" i="2"/>
  <c r="BH179" i="2"/>
  <c r="BG179" i="2"/>
  <c r="BE179" i="2"/>
  <c r="T179" i="2"/>
  <c r="R179" i="2"/>
  <c r="P179" i="2"/>
  <c r="BI178" i="2"/>
  <c r="BH178" i="2"/>
  <c r="BG178" i="2"/>
  <c r="BE178" i="2"/>
  <c r="T178" i="2"/>
  <c r="R178" i="2"/>
  <c r="P178" i="2"/>
  <c r="BI175" i="2"/>
  <c r="BH175" i="2"/>
  <c r="BG175" i="2"/>
  <c r="BE175" i="2"/>
  <c r="T175" i="2"/>
  <c r="T174" i="2"/>
  <c r="R175" i="2"/>
  <c r="R174" i="2"/>
  <c r="P175" i="2"/>
  <c r="P174" i="2"/>
  <c r="BI173" i="2"/>
  <c r="BH173" i="2"/>
  <c r="BG173" i="2"/>
  <c r="BE173" i="2"/>
  <c r="T173" i="2"/>
  <c r="R173" i="2"/>
  <c r="P173" i="2"/>
  <c r="BI172" i="2"/>
  <c r="BH172" i="2"/>
  <c r="BG172" i="2"/>
  <c r="BE172" i="2"/>
  <c r="T172" i="2"/>
  <c r="R172" i="2"/>
  <c r="P172" i="2"/>
  <c r="BI171" i="2"/>
  <c r="BH171" i="2"/>
  <c r="BG171" i="2"/>
  <c r="BE171" i="2"/>
  <c r="T171" i="2"/>
  <c r="R171" i="2"/>
  <c r="P171" i="2"/>
  <c r="BI170" i="2"/>
  <c r="BH170" i="2"/>
  <c r="BG170" i="2"/>
  <c r="BE170" i="2"/>
  <c r="T170" i="2"/>
  <c r="R170" i="2"/>
  <c r="P170" i="2"/>
  <c r="BI169" i="2"/>
  <c r="BH169" i="2"/>
  <c r="BG169" i="2"/>
  <c r="BE169" i="2"/>
  <c r="T169" i="2"/>
  <c r="R169" i="2"/>
  <c r="P169" i="2"/>
  <c r="BI167" i="2"/>
  <c r="BH167" i="2"/>
  <c r="BG167" i="2"/>
  <c r="BE167" i="2"/>
  <c r="T167" i="2"/>
  <c r="R167" i="2"/>
  <c r="P167" i="2"/>
  <c r="BI166" i="2"/>
  <c r="BH166" i="2"/>
  <c r="BG166" i="2"/>
  <c r="BE166" i="2"/>
  <c r="T166" i="2"/>
  <c r="R166" i="2"/>
  <c r="P166" i="2"/>
  <c r="BI165" i="2"/>
  <c r="BH165" i="2"/>
  <c r="BG165" i="2"/>
  <c r="BE165" i="2"/>
  <c r="T165" i="2"/>
  <c r="R165" i="2"/>
  <c r="P165" i="2"/>
  <c r="BI164" i="2"/>
  <c r="BH164" i="2"/>
  <c r="BG164" i="2"/>
  <c r="BE164" i="2"/>
  <c r="T164" i="2"/>
  <c r="R164" i="2"/>
  <c r="P164" i="2"/>
  <c r="BI163" i="2"/>
  <c r="BH163" i="2"/>
  <c r="BG163" i="2"/>
  <c r="BE163" i="2"/>
  <c r="T163" i="2"/>
  <c r="R163" i="2"/>
  <c r="P163" i="2"/>
  <c r="BI162" i="2"/>
  <c r="BH162" i="2"/>
  <c r="BG162" i="2"/>
  <c r="BE162" i="2"/>
  <c r="T162" i="2"/>
  <c r="R162" i="2"/>
  <c r="P162" i="2"/>
  <c r="BI160" i="2"/>
  <c r="BH160" i="2"/>
  <c r="BG160" i="2"/>
  <c r="BE160" i="2"/>
  <c r="T160" i="2"/>
  <c r="R160" i="2"/>
  <c r="P160" i="2"/>
  <c r="BI159" i="2"/>
  <c r="BH159" i="2"/>
  <c r="BG159" i="2"/>
  <c r="BE159" i="2"/>
  <c r="T159" i="2"/>
  <c r="R159" i="2"/>
  <c r="P159" i="2"/>
  <c r="BI158" i="2"/>
  <c r="BH158" i="2"/>
  <c r="BG158" i="2"/>
  <c r="BE158" i="2"/>
  <c r="T158" i="2"/>
  <c r="R158" i="2"/>
  <c r="P158" i="2"/>
  <c r="BI157" i="2"/>
  <c r="BH157" i="2"/>
  <c r="BG157" i="2"/>
  <c r="BE157" i="2"/>
  <c r="T157" i="2"/>
  <c r="R157" i="2"/>
  <c r="P157" i="2"/>
  <c r="BI156" i="2"/>
  <c r="BH156" i="2"/>
  <c r="BG156" i="2"/>
  <c r="BE156" i="2"/>
  <c r="T156" i="2"/>
  <c r="R156" i="2"/>
  <c r="P156" i="2"/>
  <c r="BI155" i="2"/>
  <c r="BH155" i="2"/>
  <c r="BG155" i="2"/>
  <c r="BE155" i="2"/>
  <c r="T155" i="2"/>
  <c r="R155" i="2"/>
  <c r="P155" i="2"/>
  <c r="BI154" i="2"/>
  <c r="BH154" i="2"/>
  <c r="BG154" i="2"/>
  <c r="BE154" i="2"/>
  <c r="T154" i="2"/>
  <c r="R154" i="2"/>
  <c r="P154" i="2"/>
  <c r="BI153" i="2"/>
  <c r="BH153" i="2"/>
  <c r="BG153" i="2"/>
  <c r="BE153" i="2"/>
  <c r="T153" i="2"/>
  <c r="R153" i="2"/>
  <c r="P153" i="2"/>
  <c r="BI152" i="2"/>
  <c r="BH152" i="2"/>
  <c r="BG152" i="2"/>
  <c r="BE152" i="2"/>
  <c r="T152" i="2"/>
  <c r="R152" i="2"/>
  <c r="P152" i="2"/>
  <c r="BI151" i="2"/>
  <c r="BH151" i="2"/>
  <c r="BG151" i="2"/>
  <c r="BE151" i="2"/>
  <c r="T151" i="2"/>
  <c r="R151" i="2"/>
  <c r="P151" i="2"/>
  <c r="BI150" i="2"/>
  <c r="BH150" i="2"/>
  <c r="BG150" i="2"/>
  <c r="BE150" i="2"/>
  <c r="T150" i="2"/>
  <c r="R150" i="2"/>
  <c r="P150" i="2"/>
  <c r="BI148" i="2"/>
  <c r="BH148" i="2"/>
  <c r="BG148" i="2"/>
  <c r="BE148" i="2"/>
  <c r="T148" i="2"/>
  <c r="R148" i="2"/>
  <c r="P148" i="2"/>
  <c r="BI147" i="2"/>
  <c r="BH147" i="2"/>
  <c r="BG147" i="2"/>
  <c r="BE147" i="2"/>
  <c r="T147" i="2"/>
  <c r="R147" i="2"/>
  <c r="P147" i="2"/>
  <c r="J141" i="2"/>
  <c r="J140" i="2"/>
  <c r="F140" i="2"/>
  <c r="F138" i="2"/>
  <c r="E136" i="2"/>
  <c r="J92" i="2"/>
  <c r="J91" i="2"/>
  <c r="F91" i="2"/>
  <c r="F89" i="2"/>
  <c r="E87" i="2"/>
  <c r="J18" i="2"/>
  <c r="E18" i="2"/>
  <c r="F141" i="2"/>
  <c r="J17" i="2"/>
  <c r="J12" i="2"/>
  <c r="J89" i="2"/>
  <c r="E7" i="2"/>
  <c r="E134" i="2"/>
  <c r="L90" i="1"/>
  <c r="AM90" i="1"/>
  <c r="AM89" i="1"/>
  <c r="L89" i="1"/>
  <c r="AM87" i="1"/>
  <c r="L87" i="1"/>
  <c r="L85" i="1"/>
  <c r="L84" i="1"/>
  <c r="BK123" i="4"/>
  <c r="BK122" i="4"/>
  <c r="J120" i="4"/>
  <c r="BK216" i="3"/>
  <c r="J215" i="3"/>
  <c r="BK210" i="3"/>
  <c r="BK206" i="3"/>
  <c r="J200" i="3"/>
  <c r="BK198" i="3"/>
  <c r="BK196" i="3"/>
  <c r="BK195" i="3"/>
  <c r="BK186" i="3"/>
  <c r="BK179" i="3"/>
  <c r="BK176" i="3"/>
  <c r="BK175" i="3"/>
  <c r="BK173" i="3"/>
  <c r="J172" i="3"/>
  <c r="BK170" i="3"/>
  <c r="J165" i="3"/>
  <c r="BK163" i="3"/>
  <c r="J162" i="3"/>
  <c r="BK158" i="3"/>
  <c r="J155" i="3"/>
  <c r="BK154" i="3"/>
  <c r="BK150" i="3"/>
  <c r="J149" i="3"/>
  <c r="BK144" i="3"/>
  <c r="BK143" i="3"/>
  <c r="BK140" i="3"/>
  <c r="J139" i="3"/>
  <c r="BK355" i="2"/>
  <c r="J355" i="2"/>
  <c r="BK352" i="2"/>
  <c r="J352" i="2"/>
  <c r="J349" i="2"/>
  <c r="J348" i="2"/>
  <c r="J347" i="2"/>
  <c r="BK346" i="2"/>
  <c r="J344" i="2"/>
  <c r="J341" i="2"/>
  <c r="J340" i="2"/>
  <c r="BK338" i="2"/>
  <c r="BK332" i="2"/>
  <c r="J331" i="2"/>
  <c r="BK327" i="2"/>
  <c r="J324" i="2"/>
  <c r="BK321" i="2"/>
  <c r="BK320" i="2"/>
  <c r="J319" i="2"/>
  <c r="BK315" i="2"/>
  <c r="J314" i="2"/>
  <c r="BK310" i="2"/>
  <c r="BK306" i="2"/>
  <c r="BK303" i="2"/>
  <c r="BK302" i="2"/>
  <c r="J298" i="2"/>
  <c r="BK289" i="2"/>
  <c r="J288" i="2"/>
  <c r="J286" i="2"/>
  <c r="J285" i="2"/>
  <c r="BK284" i="2"/>
  <c r="J283" i="2"/>
  <c r="BK282" i="2"/>
  <c r="J279" i="2"/>
  <c r="J275" i="2"/>
  <c r="J272" i="2"/>
  <c r="BK265" i="2"/>
  <c r="J263" i="2"/>
  <c r="BK261" i="2"/>
  <c r="BK259" i="2"/>
  <c r="J253" i="2"/>
  <c r="J247" i="2"/>
  <c r="BK233" i="2"/>
  <c r="BK232" i="2"/>
  <c r="BK219" i="2"/>
  <c r="J215" i="2"/>
  <c r="J213" i="2"/>
  <c r="BK209" i="2"/>
  <c r="J202" i="2"/>
  <c r="BK198" i="2"/>
  <c r="J196" i="2"/>
  <c r="BK188" i="2"/>
  <c r="BK182" i="2"/>
  <c r="J182" i="2"/>
  <c r="BK181" i="2"/>
  <c r="J181" i="2"/>
  <c r="BK173" i="2"/>
  <c r="J172" i="2"/>
  <c r="J165" i="2"/>
  <c r="BK164" i="2"/>
  <c r="BK163" i="2"/>
  <c r="J157" i="2"/>
  <c r="J148" i="2"/>
  <c r="J128" i="4"/>
  <c r="BK126" i="4"/>
  <c r="J124" i="4"/>
  <c r="J123" i="4"/>
  <c r="J122" i="4"/>
  <c r="BK215" i="3"/>
  <c r="J213" i="3"/>
  <c r="BK212" i="3"/>
  <c r="BK209" i="3"/>
  <c r="J206" i="3"/>
  <c r="BK204" i="3"/>
  <c r="J203" i="3"/>
  <c r="J201" i="3"/>
  <c r="J199" i="3"/>
  <c r="BK193" i="3"/>
  <c r="BK192" i="3"/>
  <c r="J191" i="3"/>
  <c r="J190" i="3"/>
  <c r="BK189" i="3"/>
  <c r="J187" i="3"/>
  <c r="J184" i="3"/>
  <c r="BK178" i="3"/>
  <c r="J177" i="3"/>
  <c r="J176" i="3"/>
  <c r="J173" i="3"/>
  <c r="J170" i="3"/>
  <c r="J169" i="3"/>
  <c r="BK167" i="3"/>
  <c r="BK164" i="3"/>
  <c r="BK162" i="3"/>
  <c r="BK160" i="3"/>
  <c r="BK157" i="3"/>
  <c r="BK155" i="3"/>
  <c r="J153" i="3"/>
  <c r="BK152" i="3"/>
  <c r="J151" i="3"/>
  <c r="J143" i="3"/>
  <c r="BK142" i="3"/>
  <c r="J140" i="3"/>
  <c r="BK139" i="3"/>
  <c r="J138" i="3"/>
  <c r="BK135" i="3"/>
  <c r="BK348" i="2"/>
  <c r="J343" i="2"/>
  <c r="BK341" i="2"/>
  <c r="J333" i="2"/>
  <c r="BK331" i="2"/>
  <c r="J330" i="2"/>
  <c r="BK328" i="2"/>
  <c r="BK323" i="2"/>
  <c r="BK318" i="2"/>
  <c r="J317" i="2"/>
  <c r="BK316" i="2"/>
  <c r="J310" i="2"/>
  <c r="J306" i="2"/>
  <c r="J305" i="2"/>
  <c r="BK301" i="2"/>
  <c r="BK300" i="2"/>
  <c r="J299" i="2"/>
  <c r="J296" i="2"/>
  <c r="BK293" i="2"/>
  <c r="J287" i="2"/>
  <c r="J282" i="2"/>
  <c r="BK275" i="2"/>
  <c r="J273" i="2"/>
  <c r="J269" i="2"/>
  <c r="J261" i="2"/>
  <c r="J257" i="2"/>
  <c r="BK249" i="2"/>
  <c r="J242" i="2"/>
  <c r="BK240" i="2"/>
  <c r="BK235" i="2"/>
  <c r="J233" i="2"/>
  <c r="BK231" i="2"/>
  <c r="BK229" i="2"/>
  <c r="J227" i="2"/>
  <c r="BK223" i="2"/>
  <c r="J221" i="2"/>
  <c r="J219" i="2"/>
  <c r="BK213" i="2"/>
  <c r="J211" i="2"/>
  <c r="BK208" i="2"/>
  <c r="J204" i="2"/>
  <c r="J198" i="2"/>
  <c r="BK196" i="2"/>
  <c r="BK194" i="2"/>
  <c r="BK190" i="2"/>
  <c r="J187" i="2"/>
  <c r="BK186" i="2"/>
  <c r="BK184" i="2"/>
  <c r="J180" i="2"/>
  <c r="BK179" i="2"/>
  <c r="J178" i="2"/>
  <c r="BK175" i="2"/>
  <c r="BK172" i="2"/>
  <c r="J170" i="2"/>
  <c r="BK166" i="2"/>
  <c r="BK165" i="2"/>
  <c r="J162" i="2"/>
  <c r="BK159" i="2"/>
  <c r="BK157" i="2"/>
  <c r="BK156" i="2"/>
  <c r="J154" i="2"/>
  <c r="J153" i="2"/>
  <c r="BK148" i="2"/>
  <c r="J147" i="2"/>
  <c r="BK128" i="4"/>
  <c r="J126" i="4"/>
  <c r="BK124" i="4"/>
  <c r="BK120" i="4"/>
  <c r="J212" i="3"/>
  <c r="J210" i="3"/>
  <c r="J207" i="3"/>
  <c r="BK205" i="3"/>
  <c r="J204" i="3"/>
  <c r="BK200" i="3"/>
  <c r="J196" i="3"/>
  <c r="J195" i="3"/>
  <c r="J194" i="3"/>
  <c r="J193" i="3"/>
  <c r="J192" i="3"/>
  <c r="BK191" i="3"/>
  <c r="BK190" i="3"/>
  <c r="BK188" i="3"/>
  <c r="BK187" i="3"/>
  <c r="J186" i="3"/>
  <c r="BK184" i="3"/>
  <c r="J183" i="3"/>
  <c r="J182" i="3"/>
  <c r="J180" i="3"/>
  <c r="J178" i="3"/>
  <c r="BK177" i="3"/>
  <c r="J175" i="3"/>
  <c r="J174" i="3"/>
  <c r="BK172" i="3"/>
  <c r="BK171" i="3"/>
  <c r="BK169" i="3"/>
  <c r="J167" i="3"/>
  <c r="BK165" i="3"/>
  <c r="J164" i="3"/>
  <c r="J158" i="3"/>
  <c r="J156" i="3"/>
  <c r="J154" i="3"/>
  <c r="J152" i="3"/>
  <c r="BK149" i="3"/>
  <c r="J146" i="3"/>
  <c r="BK138" i="3"/>
  <c r="J137" i="3"/>
  <c r="J135" i="3"/>
  <c r="J345" i="2"/>
  <c r="J338" i="2"/>
  <c r="J334" i="2"/>
  <c r="BK333" i="2"/>
  <c r="J332" i="2"/>
  <c r="BK330" i="2"/>
  <c r="J325" i="2"/>
  <c r="J322" i="2"/>
  <c r="J321" i="2"/>
  <c r="J318" i="2"/>
  <c r="BK317" i="2"/>
  <c r="J316" i="2"/>
  <c r="BK314" i="2"/>
  <c r="J312" i="2"/>
  <c r="J308" i="2"/>
  <c r="BK305" i="2"/>
  <c r="J303" i="2"/>
  <c r="J302" i="2"/>
  <c r="J301" i="2"/>
  <c r="J300" i="2"/>
  <c r="BK298" i="2"/>
  <c r="BK296" i="2"/>
  <c r="BK295" i="2"/>
  <c r="J293" i="2"/>
  <c r="J290" i="2"/>
  <c r="J289" i="2"/>
  <c r="BK287" i="2"/>
  <c r="BK286" i="2"/>
  <c r="J284" i="2"/>
  <c r="BK283" i="2"/>
  <c r="BK280" i="2"/>
  <c r="BK279" i="2"/>
  <c r="BK273" i="2"/>
  <c r="BK272" i="2"/>
  <c r="BK269" i="2"/>
  <c r="J267" i="2"/>
  <c r="BK266" i="2"/>
  <c r="BK263" i="2"/>
  <c r="J259" i="2"/>
  <c r="BK257" i="2"/>
  <c r="BK255" i="2"/>
  <c r="BK253" i="2"/>
  <c r="J251" i="2"/>
  <c r="J249" i="2"/>
  <c r="BK247" i="2"/>
  <c r="BK242" i="2"/>
  <c r="J240" i="2"/>
  <c r="BK237" i="2"/>
  <c r="J231" i="2"/>
  <c r="J229" i="2"/>
  <c r="BK227" i="2"/>
  <c r="J223" i="2"/>
  <c r="BK215" i="2"/>
  <c r="J209" i="2"/>
  <c r="J208" i="2"/>
  <c r="J206" i="2"/>
  <c r="BK204" i="2"/>
  <c r="BK202" i="2"/>
  <c r="J194" i="2"/>
  <c r="J192" i="2"/>
  <c r="J188" i="2"/>
  <c r="BK187" i="2"/>
  <c r="J186" i="2"/>
  <c r="J184" i="2"/>
  <c r="J179" i="2"/>
  <c r="J175" i="2"/>
  <c r="J173" i="2"/>
  <c r="J171" i="2"/>
  <c r="BK170" i="2"/>
  <c r="J169" i="2"/>
  <c r="J167" i="2"/>
  <c r="J166" i="2"/>
  <c r="J164" i="2"/>
  <c r="J163" i="2"/>
  <c r="BK160" i="2"/>
  <c r="J159" i="2"/>
  <c r="BK158" i="2"/>
  <c r="J156" i="2"/>
  <c r="BK155" i="2"/>
  <c r="BK154" i="2"/>
  <c r="BK153" i="2"/>
  <c r="BK152" i="2"/>
  <c r="BK151" i="2"/>
  <c r="J150" i="2"/>
  <c r="J216" i="3"/>
  <c r="BK213" i="3"/>
  <c r="J209" i="3"/>
  <c r="BK207" i="3"/>
  <c r="J205" i="3"/>
  <c r="BK203" i="3"/>
  <c r="BK201" i="3"/>
  <c r="BK199" i="3"/>
  <c r="J198" i="3"/>
  <c r="BK194" i="3"/>
  <c r="J189" i="3"/>
  <c r="J188" i="3"/>
  <c r="BK183" i="3"/>
  <c r="BK182" i="3"/>
  <c r="BK180" i="3"/>
  <c r="J179" i="3"/>
  <c r="BK174" i="3"/>
  <c r="J171" i="3"/>
  <c r="J163" i="3"/>
  <c r="J160" i="3"/>
  <c r="J157" i="3"/>
  <c r="BK156" i="3"/>
  <c r="BK153" i="3"/>
  <c r="BK151" i="3"/>
  <c r="J150" i="3"/>
  <c r="BK146" i="3"/>
  <c r="J144" i="3"/>
  <c r="J142" i="3"/>
  <c r="BK137" i="3"/>
  <c r="BK349" i="2"/>
  <c r="BK347" i="2"/>
  <c r="J346" i="2"/>
  <c r="BK345" i="2"/>
  <c r="BK344" i="2"/>
  <c r="BK343" i="2"/>
  <c r="BK340" i="2"/>
  <c r="BK334" i="2"/>
  <c r="J328" i="2"/>
  <c r="J327" i="2"/>
  <c r="BK325" i="2"/>
  <c r="BK324" i="2"/>
  <c r="J323" i="2"/>
  <c r="BK322" i="2"/>
  <c r="J320" i="2"/>
  <c r="BK319" i="2"/>
  <c r="J315" i="2"/>
  <c r="BK312" i="2"/>
  <c r="BK308" i="2"/>
  <c r="BK299" i="2"/>
  <c r="J295" i="2"/>
  <c r="BK290" i="2"/>
  <c r="BK288" i="2"/>
  <c r="BK285" i="2"/>
  <c r="J280" i="2"/>
  <c r="BK267" i="2"/>
  <c r="J266" i="2"/>
  <c r="J265" i="2"/>
  <c r="J255" i="2"/>
  <c r="BK251" i="2"/>
  <c r="J237" i="2"/>
  <c r="J235" i="2"/>
  <c r="J232" i="2"/>
  <c r="BK221" i="2"/>
  <c r="BK211" i="2"/>
  <c r="BK206" i="2"/>
  <c r="BK192" i="2"/>
  <c r="J190" i="2"/>
  <c r="BK180" i="2"/>
  <c r="BK178" i="2"/>
  <c r="BK171" i="2"/>
  <c r="BK169" i="2"/>
  <c r="BK167" i="2"/>
  <c r="BK162" i="2"/>
  <c r="J160" i="2"/>
  <c r="J158" i="2"/>
  <c r="J155" i="2"/>
  <c r="J152" i="2"/>
  <c r="J151" i="2"/>
  <c r="BK150" i="2"/>
  <c r="BK147" i="2"/>
  <c r="AS94" i="1"/>
  <c r="P146" i="2" l="1"/>
  <c r="T149" i="2"/>
  <c r="T161" i="2"/>
  <c r="R168" i="2"/>
  <c r="BK183" i="2"/>
  <c r="J183" i="2"/>
  <c r="J105" i="2"/>
  <c r="BK191" i="2"/>
  <c r="J191" i="2"/>
  <c r="J106" i="2"/>
  <c r="BK203" i="2"/>
  <c r="J203" i="2"/>
  <c r="J107" i="2"/>
  <c r="BK228" i="2"/>
  <c r="J228" i="2"/>
  <c r="J108" i="2"/>
  <c r="T228" i="2"/>
  <c r="P234" i="2"/>
  <c r="P241" i="2"/>
  <c r="P256" i="2"/>
  <c r="P264" i="2"/>
  <c r="BK271" i="2"/>
  <c r="J271" i="2"/>
  <c r="J115" i="2"/>
  <c r="BK297" i="2"/>
  <c r="J297" i="2"/>
  <c r="J116" i="2"/>
  <c r="BK313" i="2"/>
  <c r="J313" i="2"/>
  <c r="J118" i="2"/>
  <c r="BK326" i="2"/>
  <c r="J326" i="2"/>
  <c r="J119" i="2"/>
  <c r="BK339" i="2"/>
  <c r="J339" i="2"/>
  <c r="J120" i="2"/>
  <c r="T339" i="2"/>
  <c r="T136" i="3"/>
  <c r="T133" i="3"/>
  <c r="R141" i="3"/>
  <c r="BK148" i="3"/>
  <c r="J148" i="3"/>
  <c r="J102" i="3"/>
  <c r="BK161" i="3"/>
  <c r="J161" i="3"/>
  <c r="J104" i="3"/>
  <c r="R168" i="3"/>
  <c r="T181" i="3"/>
  <c r="T185" i="3"/>
  <c r="BK202" i="3"/>
  <c r="J202" i="3"/>
  <c r="J110" i="3"/>
  <c r="BK208" i="3"/>
  <c r="J208" i="3"/>
  <c r="J111" i="3"/>
  <c r="P211" i="3"/>
  <c r="R214" i="3"/>
  <c r="BK121" i="4"/>
  <c r="J121" i="4"/>
  <c r="J97" i="4"/>
  <c r="T146" i="2"/>
  <c r="P149" i="2"/>
  <c r="P161" i="2"/>
  <c r="T168" i="2"/>
  <c r="R177" i="2"/>
  <c r="T183" i="2"/>
  <c r="P191" i="2"/>
  <c r="P203" i="2"/>
  <c r="BK234" i="2"/>
  <c r="J234" i="2"/>
  <c r="J109" i="2"/>
  <c r="T234" i="2"/>
  <c r="T241" i="2"/>
  <c r="T256" i="2"/>
  <c r="R271" i="2"/>
  <c r="P297" i="2"/>
  <c r="R313" i="2"/>
  <c r="P326" i="2"/>
  <c r="P339" i="2"/>
  <c r="P342" i="2"/>
  <c r="BK136" i="3"/>
  <c r="J136" i="3"/>
  <c r="J98" i="3"/>
  <c r="R136" i="3"/>
  <c r="R133" i="3"/>
  <c r="P148" i="3"/>
  <c r="P161" i="3"/>
  <c r="BK168" i="3"/>
  <c r="J168" i="3"/>
  <c r="J106" i="3"/>
  <c r="P181" i="3"/>
  <c r="T211" i="3"/>
  <c r="P214" i="3"/>
  <c r="R121" i="4"/>
  <c r="R119" i="4"/>
  <c r="BK149" i="2"/>
  <c r="J149" i="2"/>
  <c r="J99" i="2"/>
  <c r="BK161" i="2"/>
  <c r="J161" i="2"/>
  <c r="J100" i="2"/>
  <c r="BK168" i="2"/>
  <c r="J168" i="2"/>
  <c r="J101" i="2"/>
  <c r="BK177" i="2"/>
  <c r="J177" i="2"/>
  <c r="J104" i="2"/>
  <c r="T177" i="2"/>
  <c r="R183" i="2"/>
  <c r="T191" i="2"/>
  <c r="T203" i="2"/>
  <c r="R228" i="2"/>
  <c r="R234" i="2"/>
  <c r="R241" i="2"/>
  <c r="BK264" i="2"/>
  <c r="J264" i="2"/>
  <c r="J113" i="2"/>
  <c r="T264" i="2"/>
  <c r="P271" i="2"/>
  <c r="R297" i="2"/>
  <c r="T313" i="2"/>
  <c r="T326" i="2"/>
  <c r="R339" i="2"/>
  <c r="R342" i="2"/>
  <c r="T342" i="2"/>
  <c r="P136" i="3"/>
  <c r="P133" i="3"/>
  <c r="AU96" i="1"/>
  <c r="P141" i="3"/>
  <c r="R148" i="3"/>
  <c r="T161" i="3"/>
  <c r="T168" i="3"/>
  <c r="R181" i="3"/>
  <c r="P185" i="3"/>
  <c r="BK197" i="3"/>
  <c r="J197" i="3"/>
  <c r="J109" i="3"/>
  <c r="R197" i="3"/>
  <c r="R202" i="3"/>
  <c r="R211" i="3"/>
  <c r="BK214" i="3"/>
  <c r="J214" i="3"/>
  <c r="J113" i="3"/>
  <c r="P121" i="4"/>
  <c r="P119" i="4"/>
  <c r="AU97" i="1"/>
  <c r="BK146" i="2"/>
  <c r="J146" i="2"/>
  <c r="J98" i="2"/>
  <c r="R146" i="2"/>
  <c r="R149" i="2"/>
  <c r="R161" i="2"/>
  <c r="P168" i="2"/>
  <c r="P177" i="2"/>
  <c r="P183" i="2"/>
  <c r="R191" i="2"/>
  <c r="R203" i="2"/>
  <c r="P228" i="2"/>
  <c r="BK241" i="2"/>
  <c r="J241" i="2"/>
  <c r="J110" i="2"/>
  <c r="BK256" i="2"/>
  <c r="J256" i="2"/>
  <c r="J112" i="2"/>
  <c r="R256" i="2"/>
  <c r="R264" i="2"/>
  <c r="T271" i="2"/>
  <c r="T297" i="2"/>
  <c r="P313" i="2"/>
  <c r="R326" i="2"/>
  <c r="BK342" i="2"/>
  <c r="J342" i="2"/>
  <c r="J121" i="2"/>
  <c r="BK141" i="3"/>
  <c r="J141" i="3"/>
  <c r="J99" i="3"/>
  <c r="T141" i="3"/>
  <c r="T148" i="3"/>
  <c r="R161" i="3"/>
  <c r="P168" i="3"/>
  <c r="BK181" i="3"/>
  <c r="J181" i="3"/>
  <c r="J107" i="3"/>
  <c r="BK185" i="3"/>
  <c r="J185" i="3"/>
  <c r="J108" i="3"/>
  <c r="R185" i="3"/>
  <c r="P197" i="3"/>
  <c r="T197" i="3"/>
  <c r="P202" i="3"/>
  <c r="T202" i="3"/>
  <c r="P208" i="3"/>
  <c r="R208" i="3"/>
  <c r="T208" i="3"/>
  <c r="BK211" i="3"/>
  <c r="J211" i="3"/>
  <c r="J112" i="3"/>
  <c r="T214" i="3"/>
  <c r="T121" i="4"/>
  <c r="T119" i="4"/>
  <c r="J138" i="2"/>
  <c r="BF151" i="2"/>
  <c r="BF154" i="2"/>
  <c r="BF156" i="2"/>
  <c r="BF157" i="2"/>
  <c r="BF164" i="2"/>
  <c r="BF173" i="2"/>
  <c r="BF186" i="2"/>
  <c r="BF194" i="2"/>
  <c r="BF196" i="2"/>
  <c r="BF198" i="2"/>
  <c r="BF209" i="2"/>
  <c r="BF231" i="2"/>
  <c r="BF247" i="2"/>
  <c r="BF253" i="2"/>
  <c r="BF261" i="2"/>
  <c r="BF279" i="2"/>
  <c r="BF286" i="2"/>
  <c r="BF293" i="2"/>
  <c r="BF314" i="2"/>
  <c r="BF331" i="2"/>
  <c r="BF338" i="2"/>
  <c r="BF349" i="2"/>
  <c r="BK174" i="2"/>
  <c r="J174" i="2"/>
  <c r="J102" i="2"/>
  <c r="BK254" i="2"/>
  <c r="J254" i="2"/>
  <c r="J111" i="2"/>
  <c r="E85" i="3"/>
  <c r="F91" i="3"/>
  <c r="J127" i="3"/>
  <c r="J130" i="3"/>
  <c r="BF140" i="3"/>
  <c r="BF142" i="3"/>
  <c r="BF143" i="3"/>
  <c r="BF156" i="3"/>
  <c r="BF158" i="3"/>
  <c r="BF162" i="3"/>
  <c r="BF188" i="3"/>
  <c r="BF191" i="3"/>
  <c r="BF196" i="3"/>
  <c r="BF204" i="3"/>
  <c r="BF205" i="3"/>
  <c r="BF207" i="3"/>
  <c r="BF216" i="3"/>
  <c r="BK159" i="3"/>
  <c r="J159" i="3"/>
  <c r="J103" i="3"/>
  <c r="BK166" i="3"/>
  <c r="J166" i="3"/>
  <c r="J105" i="3"/>
  <c r="E85" i="4"/>
  <c r="F91" i="4"/>
  <c r="J113" i="4"/>
  <c r="J116" i="4"/>
  <c r="F92" i="2"/>
  <c r="BF148" i="2"/>
  <c r="BF159" i="2"/>
  <c r="BF165" i="2"/>
  <c r="BF166" i="2"/>
  <c r="BF167" i="2"/>
  <c r="BF170" i="2"/>
  <c r="BF178" i="2"/>
  <c r="BF179" i="2"/>
  <c r="BF180" i="2"/>
  <c r="BF192" i="2"/>
  <c r="BF204" i="2"/>
  <c r="BF206" i="2"/>
  <c r="BF208" i="2"/>
  <c r="BF233" i="2"/>
  <c r="BF235" i="2"/>
  <c r="BF237" i="2"/>
  <c r="BF249" i="2"/>
  <c r="BF255" i="2"/>
  <c r="BF257" i="2"/>
  <c r="BF263" i="2"/>
  <c r="BF265" i="2"/>
  <c r="BF266" i="2"/>
  <c r="BF267" i="2"/>
  <c r="BF283" i="2"/>
  <c r="BF288" i="2"/>
  <c r="BF289" i="2"/>
  <c r="BF290" i="2"/>
  <c r="BF299" i="2"/>
  <c r="BF300" i="2"/>
  <c r="BF301" i="2"/>
  <c r="BF302" i="2"/>
  <c r="BF306" i="2"/>
  <c r="BF310" i="2"/>
  <c r="BF319" i="2"/>
  <c r="BF324" i="2"/>
  <c r="BF325" i="2"/>
  <c r="BF327" i="2"/>
  <c r="BF333" i="2"/>
  <c r="BF334" i="2"/>
  <c r="BF341" i="2"/>
  <c r="BF344" i="2"/>
  <c r="BK268" i="2"/>
  <c r="J268" i="2"/>
  <c r="J114" i="2"/>
  <c r="J91" i="3"/>
  <c r="BF135" i="3"/>
  <c r="BF137" i="3"/>
  <c r="BF144" i="3"/>
  <c r="BF151" i="3"/>
  <c r="BF152" i="3"/>
  <c r="BF157" i="3"/>
  <c r="BF163" i="3"/>
  <c r="BF171" i="3"/>
  <c r="BF173" i="3"/>
  <c r="BF174" i="3"/>
  <c r="BF176" i="3"/>
  <c r="BF178" i="3"/>
  <c r="BF179" i="3"/>
  <c r="BF180" i="3"/>
  <c r="BF182" i="3"/>
  <c r="BF184" i="3"/>
  <c r="BF190" i="3"/>
  <c r="BF192" i="3"/>
  <c r="BF193" i="3"/>
  <c r="BF194" i="3"/>
  <c r="BF206" i="3"/>
  <c r="BF209" i="3"/>
  <c r="BF210" i="3"/>
  <c r="BF215" i="3"/>
  <c r="BK145" i="3"/>
  <c r="J145" i="3"/>
  <c r="J100" i="3"/>
  <c r="J115" i="4"/>
  <c r="BF120" i="4"/>
  <c r="BK125" i="4"/>
  <c r="J125" i="4"/>
  <c r="J98" i="4"/>
  <c r="BF152" i="2"/>
  <c r="BF153" i="2"/>
  <c r="BF160" i="2"/>
  <c r="BF163" i="2"/>
  <c r="BF169" i="2"/>
  <c r="BF187" i="2"/>
  <c r="BF188" i="2"/>
  <c r="BF202" i="2"/>
  <c r="BF215" i="2"/>
  <c r="BF219" i="2"/>
  <c r="BF221" i="2"/>
  <c r="BF223" i="2"/>
  <c r="BF227" i="2"/>
  <c r="BF232" i="2"/>
  <c r="BF240" i="2"/>
  <c r="BF259" i="2"/>
  <c r="BF272" i="2"/>
  <c r="BF280" i="2"/>
  <c r="BF284" i="2"/>
  <c r="BF287" i="2"/>
  <c r="BF295" i="2"/>
  <c r="BF298" i="2"/>
  <c r="BF303" i="2"/>
  <c r="BF305" i="2"/>
  <c r="BF308" i="2"/>
  <c r="BF315" i="2"/>
  <c r="BF316" i="2"/>
  <c r="BF320" i="2"/>
  <c r="BF321" i="2"/>
  <c r="BF328" i="2"/>
  <c r="BF330" i="2"/>
  <c r="BF332" i="2"/>
  <c r="BF345" i="2"/>
  <c r="BK311" i="2"/>
  <c r="J311" i="2"/>
  <c r="J117" i="2"/>
  <c r="BF150" i="3"/>
  <c r="BF165" i="3"/>
  <c r="BF167" i="3"/>
  <c r="BF169" i="3"/>
  <c r="BF170" i="3"/>
  <c r="BF172" i="3"/>
  <c r="BF175" i="3"/>
  <c r="BF183" i="3"/>
  <c r="BF186" i="3"/>
  <c r="BF198" i="3"/>
  <c r="BF212" i="3"/>
  <c r="BF213" i="3"/>
  <c r="BK134" i="3"/>
  <c r="BK133" i="3"/>
  <c r="J133" i="3"/>
  <c r="J96" i="3"/>
  <c r="F116" i="4"/>
  <c r="BF124" i="4"/>
  <c r="E85" i="2"/>
  <c r="BF147" i="2"/>
  <c r="BF150" i="2"/>
  <c r="BF155" i="2"/>
  <c r="BF158" i="2"/>
  <c r="BF162" i="2"/>
  <c r="BF171" i="2"/>
  <c r="BF172" i="2"/>
  <c r="BF175" i="2"/>
  <c r="BF181" i="2"/>
  <c r="BF182" i="2"/>
  <c r="BF184" i="2"/>
  <c r="BF190" i="2"/>
  <c r="BF211" i="2"/>
  <c r="BF213" i="2"/>
  <c r="BF229" i="2"/>
  <c r="BF242" i="2"/>
  <c r="BF251" i="2"/>
  <c r="BF269" i="2"/>
  <c r="BF273" i="2"/>
  <c r="BF275" i="2"/>
  <c r="BF282" i="2"/>
  <c r="BF285" i="2"/>
  <c r="BF296" i="2"/>
  <c r="BF312" i="2"/>
  <c r="BF317" i="2"/>
  <c r="BF318" i="2"/>
  <c r="BF322" i="2"/>
  <c r="BF323" i="2"/>
  <c r="BF340" i="2"/>
  <c r="BF343" i="2"/>
  <c r="BF346" i="2"/>
  <c r="BF347" i="2"/>
  <c r="BF348" i="2"/>
  <c r="BF352" i="2"/>
  <c r="BF355" i="2"/>
  <c r="BK351" i="2"/>
  <c r="J351" i="2"/>
  <c r="J123" i="2"/>
  <c r="BK354" i="2"/>
  <c r="J354" i="2"/>
  <c r="J124" i="2"/>
  <c r="F92" i="3"/>
  <c r="BF138" i="3"/>
  <c r="BF139" i="3"/>
  <c r="BF146" i="3"/>
  <c r="BF149" i="3"/>
  <c r="BF153" i="3"/>
  <c r="BF154" i="3"/>
  <c r="BF155" i="3"/>
  <c r="BF160" i="3"/>
  <c r="BF164" i="3"/>
  <c r="BF177" i="3"/>
  <c r="BF187" i="3"/>
  <c r="BF189" i="3"/>
  <c r="BF195" i="3"/>
  <c r="BF199" i="3"/>
  <c r="BF200" i="3"/>
  <c r="BF201" i="3"/>
  <c r="BF203" i="3"/>
  <c r="BF122" i="4"/>
  <c r="BF123" i="4"/>
  <c r="BF126" i="4"/>
  <c r="BF128" i="4"/>
  <c r="BK127" i="4"/>
  <c r="J127" i="4"/>
  <c r="J99" i="4"/>
  <c r="F36" i="2"/>
  <c r="BC95" i="1"/>
  <c r="F35" i="2"/>
  <c r="BB95" i="1"/>
  <c r="F36" i="4"/>
  <c r="BC97" i="1"/>
  <c r="J33" i="3"/>
  <c r="AV96" i="1"/>
  <c r="F35" i="4"/>
  <c r="BB97" i="1"/>
  <c r="F37" i="3"/>
  <c r="BD96" i="1"/>
  <c r="F33" i="3"/>
  <c r="AZ96" i="1"/>
  <c r="F37" i="2"/>
  <c r="BD95" i="1"/>
  <c r="J33" i="4"/>
  <c r="AV97" i="1"/>
  <c r="J33" i="2"/>
  <c r="AV95" i="1"/>
  <c r="F33" i="4"/>
  <c r="AZ97" i="1"/>
  <c r="F36" i="3"/>
  <c r="BC96" i="1"/>
  <c r="F33" i="2"/>
  <c r="AZ95" i="1"/>
  <c r="F35" i="3"/>
  <c r="BB96" i="1"/>
  <c r="F37" i="4"/>
  <c r="BD97" i="1"/>
  <c r="P176" i="2" l="1"/>
  <c r="T176" i="2"/>
  <c r="P145" i="2"/>
  <c r="P144" i="2"/>
  <c r="AU95" i="1"/>
  <c r="R176" i="2"/>
  <c r="T145" i="2"/>
  <c r="T144" i="2"/>
  <c r="R145" i="2"/>
  <c r="R144" i="2"/>
  <c r="BK119" i="4"/>
  <c r="J119" i="4"/>
  <c r="J96" i="4"/>
  <c r="BK176" i="2"/>
  <c r="J176" i="2"/>
  <c r="J103" i="2"/>
  <c r="J134" i="3"/>
  <c r="J97" i="3"/>
  <c r="BK145" i="2"/>
  <c r="J145" i="2"/>
  <c r="J97" i="2"/>
  <c r="BK350" i="2"/>
  <c r="J350" i="2"/>
  <c r="J122" i="2"/>
  <c r="BB94" i="1"/>
  <c r="W31" i="1"/>
  <c r="F34" i="4"/>
  <c r="BA97" i="1"/>
  <c r="J34" i="4"/>
  <c r="AW97" i="1"/>
  <c r="AT97" i="1"/>
  <c r="BC94" i="1"/>
  <c r="W32" i="1"/>
  <c r="F34" i="3"/>
  <c r="BA96" i="1"/>
  <c r="BD94" i="1"/>
  <c r="W33" i="1"/>
  <c r="AZ94" i="1"/>
  <c r="W29" i="1"/>
  <c r="J34" i="2"/>
  <c r="AW95" i="1"/>
  <c r="AT95" i="1"/>
  <c r="AU94" i="1"/>
  <c r="J34" i="3"/>
  <c r="AW96" i="1"/>
  <c r="AT96" i="1"/>
  <c r="J30" i="3"/>
  <c r="AG96" i="1"/>
  <c r="AN96" i="1"/>
  <c r="F34" i="2"/>
  <c r="BA95" i="1"/>
  <c r="J39" i="3" l="1"/>
  <c r="BK144" i="2"/>
  <c r="J144" i="2"/>
  <c r="J96" i="2"/>
  <c r="BA94" i="1"/>
  <c r="AW94" i="1"/>
  <c r="AK30" i="1"/>
  <c r="AV94" i="1"/>
  <c r="AK29" i="1"/>
  <c r="AX94" i="1"/>
  <c r="J30" i="4"/>
  <c r="AG97" i="1"/>
  <c r="AN97" i="1"/>
  <c r="AY94" i="1"/>
  <c r="J39" i="4" l="1"/>
  <c r="J30" i="2"/>
  <c r="AG95" i="1"/>
  <c r="AN95" i="1"/>
  <c r="W30" i="1"/>
  <c r="AT94" i="1"/>
  <c r="J39" i="2" l="1"/>
  <c r="AG94" i="1"/>
  <c r="AN94" i="1"/>
  <c r="AK26" i="1" l="1"/>
  <c r="AK35" i="1"/>
</calcChain>
</file>

<file path=xl/sharedStrings.xml><?xml version="1.0" encoding="utf-8"?>
<sst xmlns="http://schemas.openxmlformats.org/spreadsheetml/2006/main" count="4434" uniqueCount="987">
  <si>
    <t>Export Komplet</t>
  </si>
  <si>
    <t/>
  </si>
  <si>
    <t>2.0</t>
  </si>
  <si>
    <t>ZAMOK</t>
  </si>
  <si>
    <t>False</t>
  </si>
  <si>
    <t>{f926fe0a-4224-4e2a-a3d7-14d5c345dd8d}</t>
  </si>
  <si>
    <t>0,01</t>
  </si>
  <si>
    <t>21</t>
  </si>
  <si>
    <t>12</t>
  </si>
  <si>
    <t>REKAPITULACE STAVBY</t>
  </si>
  <si>
    <t>v ---  níže se nacházejí doplnkové a pomocné údaje k sestavám  --- v</t>
  </si>
  <si>
    <t>Návod na vyplnění</t>
  </si>
  <si>
    <t>0,001</t>
  </si>
  <si>
    <t>Kód:</t>
  </si>
  <si>
    <t>04022026</t>
  </si>
  <si>
    <t>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</si>
  <si>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</si>
  <si>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Rekonstrukce bytu ul. Hlavní 705/20</t>
  </si>
  <si>
    <t>KSO:</t>
  </si>
  <si>
    <t>CC-CZ:</t>
  </si>
  <si>
    <t>Místo:</t>
  </si>
  <si>
    <t>Hlavní 702/20, 363 01 Ostrov</t>
  </si>
  <si>
    <t>Datum:</t>
  </si>
  <si>
    <t>7. 1. 2025</t>
  </si>
  <si>
    <t>Zadavatel:</t>
  </si>
  <si>
    <t>IČ:</t>
  </si>
  <si>
    <t>00254843</t>
  </si>
  <si>
    <t>Městský úřad Ostrov</t>
  </si>
  <si>
    <t>DIČ:</t>
  </si>
  <si>
    <t>CZ00254843</t>
  </si>
  <si>
    <t>Uchazeč:</t>
  </si>
  <si>
    <t>Vyplň údaj</t>
  </si>
  <si>
    <t>Projektant:</t>
  </si>
  <si>
    <t xml:space="preserve"> </t>
  </si>
  <si>
    <t>True</t>
  </si>
  <si>
    <t>Zpracovatel:</t>
  </si>
  <si>
    <t>Poznámka:</t>
  </si>
  <si>
    <t xml:space="preserve">"1) Vybavení bytů bude demontováno a zlikvidováno na skládku, pokud není uvedeno popisem na předmětech v bytech jinak. 2) Spárovací hmota bude v odstínech keramických obkladů a dlažeb. 3) Seřízení oken, balkónových dveří, doplnění chybějících krytek. 4) Doplnění akrylu mezi okna a parapety. 5) Osazení zařizovacích předmětů podle normy. 6) Výšky zásuvek a vypínačů podle normy. 7) Příprava na myčku a pračku podle PD elektro. 8) Dveře obsahují i zarážky. 9) Vytvoření otvoru DN 5 cm do parapetu po 30 cm, pokud parapet přesuhuje radiátor více než 6 cm. 10) Kontrola dimenze radiátorů, osazení radiátorů na střed okna. 11) Pokud lze, požadujeme spodní připojení radiátorů a zasekání potrubí k radiátorům. 12) Vstupní dveře budou demontovány vč.zárubně. Nové dveře bezpečnostní, protipožární EI 30, nová ocelová zárubeň, kukátko, bezpečnostní kování, nátěr zárubně, přídavný zámek, pokud není uvedeno jinak. 13) Po demontáži dvoukřídlých dveří budou osazeny jednokřídlé na osu původního otvoru. 14) Pokud se budou v bytě vyskytovat plísně, bude provedeno jejich odstranění a plochy opatřeny fungicidním postřikem. 15) Při předání díla je nutné předložit platné revize plynu, elektroinstalace. 16) Obnovit větrání (wc, komory, koupelny) kde je to možné. 17) Před zahájením prací je nutné provést kontrolu výkazu výměr. _x000D_
"																																			_x000D_
													_x000D_
_x000D_
</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</si>
  <si>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</si>
  <si>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</si>
  <si>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</si>
  <si>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</si>
  <si>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</si>
  <si>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</si>
  <si>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</si>
  <si>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</si>
  <si>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</si>
  <si>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</si>
  <si>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</si>
  <si>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</si>
  <si>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</si>
  <si>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</si>
  <si>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</si>
  <si>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</si>
  <si>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</si>
  <si>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</si>
  <si>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</si>
  <si>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</si>
  <si>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</si>
  <si>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</si>
  <si>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</si>
  <si>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</si>
  <si>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</si>
  <si>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</si>
  <si>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</si>
  <si>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</si>
  <si>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</si>
  <si>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</si>
  <si>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</si>
  <si>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</si>
  <si>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</si>
  <si>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</si>
  <si>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</si>
  <si>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</si>
  <si>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</si>
  <si>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</si>
  <si>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</si>
  <si>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</si>
  <si>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</si>
  <si>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</si>
  <si>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</si>
  <si>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</si>
  <si>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</si>
  <si>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HSV a PSV</t>
  </si>
  <si>
    <t>STA</t>
  </si>
  <si>
    <t>1</t>
  </si>
  <si>
    <t>{56b1fef5-a23e-4e9d-aeaa-e16252bfdea3}</t>
  </si>
  <si>
    <t>Objekt0</t>
  </si>
  <si>
    <t>SIP-Silnoproud</t>
  </si>
  <si>
    <t>{53358a77-1129-48c5-819d-09c4dcdf532e}</t>
  </si>
  <si>
    <t>Objekt1</t>
  </si>
  <si>
    <t>VRN-Vedlejší rozpočtové náklady</t>
  </si>
  <si>
    <t>{7f58d28d-07bd-419a-adce-f16b96d96cae}</t>
  </si>
  <si>
    <t>KRYCÍ LIST SOUPISU PRACÍ</t>
  </si>
  <si>
    <t>Objekt:</t>
  </si>
  <si>
    <t>HSV a PSV - Rekonstrukce bytu ul. Hlavní 705/20</t>
  </si>
  <si>
    <t>Hlavní 705/20, Ostrov</t>
  </si>
  <si>
    <t>REKAPITULACE ČLENĚNÍ SOUPISU PRACÍ</t>
  </si>
  <si>
    <t>Kód dílu - Popis</t>
  </si>
  <si>
    <t>Cena celkem [CZK]</t>
  </si>
  <si>
    <t>Náklady ze soupisu prací</t>
  </si>
  <si>
    <t>-1</t>
  </si>
  <si>
    <t>HSV - Práce a dodávky HSV</t>
  </si>
  <si>
    <t xml:space="preserve">    3 - Svislé a kompletní konstrukce</t>
  </si>
  <si>
    <t xml:space="preserve">    6 - Úpravy povrchů, podlahy a osazování výplní</t>
  </si>
  <si>
    <t xml:space="preserve">    9 - Ostatní konstrukce a práce-bourání</t>
  </si>
  <si>
    <t xml:space="preserve">    997 - Přesun sutě</t>
  </si>
  <si>
    <t xml:space="preserve">    998 - Přesun hmot</t>
  </si>
  <si>
    <t>PSV - Práce a dodávky PSV</t>
  </si>
  <si>
    <t xml:space="preserve">    713 - Izolace tepelné</t>
  </si>
  <si>
    <t xml:space="preserve">    721 - Zdravotechnika - vnitřní kanalizace</t>
  </si>
  <si>
    <t xml:space="preserve">    722 - Zdravotechnika - vnitřní vodovod</t>
  </si>
  <si>
    <t xml:space="preserve">    725 - Zdravotechnika - zařizovací předměty</t>
  </si>
  <si>
    <t xml:space="preserve">    733 - Ústřední vytápění - rozvodné potrubí</t>
  </si>
  <si>
    <t xml:space="preserve">    734 - Ústřední vytápění - armatury</t>
  </si>
  <si>
    <t xml:space="preserve">    735 - Ústřední vytápění - otopná tělesa</t>
  </si>
  <si>
    <t xml:space="preserve">    741 - Elektroinstalace - silnoproud</t>
  </si>
  <si>
    <t xml:space="preserve">    742 - Elektroinstalace - slaboproud</t>
  </si>
  <si>
    <t xml:space="preserve">    762 - Konstrukce tesařské</t>
  </si>
  <si>
    <t xml:space="preserve">    763 - Konstrukce suché výstavby</t>
  </si>
  <si>
    <t xml:space="preserve">    766 - Konstrukce truhlářské</t>
  </si>
  <si>
    <t xml:space="preserve">    771 - Podlahy z dlaždic</t>
  </si>
  <si>
    <t xml:space="preserve">    775 - Podlahy skládané</t>
  </si>
  <si>
    <t xml:space="preserve">    776 - Podlahy povlakové</t>
  </si>
  <si>
    <t xml:space="preserve">    781 - Dokončovací práce - obklady</t>
  </si>
  <si>
    <t xml:space="preserve">    783 - Dokončovací práce - nátěry</t>
  </si>
  <si>
    <t xml:space="preserve">    784 - Dokončovací práce - malby a tapety</t>
  </si>
  <si>
    <t>VRN - Vedlejší rozpočtové náklady</t>
  </si>
  <si>
    <t xml:space="preserve">    VRN4 - Inženýrská činnost</t>
  </si>
  <si>
    <t xml:space="preserve">    VRN6 - Územní vlivy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</si>
  <si>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</si>
  <si>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</si>
  <si>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</si>
  <si>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</si>
  <si>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</si>
  <si>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</si>
  <si>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</si>
  <si>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</si>
  <si>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</si>
  <si>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</si>
  <si>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</si>
  <si>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</si>
  <si>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</si>
  <si>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</si>
  <si>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</si>
  <si>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</si>
  <si>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3</t>
  </si>
  <si>
    <t>Svislé a kompletní konstrukce</t>
  </si>
  <si>
    <t>K</t>
  </si>
  <si>
    <t>340271025</t>
  </si>
  <si>
    <t>Zazdívka otvorů v příčkách nebo stěnách plochy do 4 m2 tvárnicemi pórobetonovými tl 100 mm</t>
  </si>
  <si>
    <t>m2</t>
  </si>
  <si>
    <t>4</t>
  </si>
  <si>
    <t>2</t>
  </si>
  <si>
    <t>1843698313</t>
  </si>
  <si>
    <t>349231811</t>
  </si>
  <si>
    <t>Přizdívka ostění s ozubem z cihel tl do 150 mm</t>
  </si>
  <si>
    <t>2109219459</t>
  </si>
  <si>
    <t>6</t>
  </si>
  <si>
    <t>Úpravy povrchů, podlahy a osazování výplní</t>
  </si>
  <si>
    <t>611131121</t>
  </si>
  <si>
    <t>Penetrační disperzní nátěr vnitřních stropů nanášený ručně</t>
  </si>
  <si>
    <t>-212386999</t>
  </si>
  <si>
    <t>5</t>
  </si>
  <si>
    <t>611142001</t>
  </si>
  <si>
    <t>Potažení vnitřních stropů sklovláknitým pletivem vtlačeným do tenkovrstvé hmoty</t>
  </si>
  <si>
    <t>574682508</t>
  </si>
  <si>
    <t>611311131</t>
  </si>
  <si>
    <t>Potažení vnitřních rovných stropů vápenným štukem tloušťky do 3 mm</t>
  </si>
  <si>
    <t>1562099352</t>
  </si>
  <si>
    <t>7</t>
  </si>
  <si>
    <t>612131121</t>
  </si>
  <si>
    <t>Penetrační disperzní nátěr vnitřních stěn nanášený ručně</t>
  </si>
  <si>
    <t>-1194256473</t>
  </si>
  <si>
    <t>8</t>
  </si>
  <si>
    <t>612142001</t>
  </si>
  <si>
    <t>Potažení vnitřních stěn sklovláknitým pletivem vtlačeným do tenkovrstvé hmoty</t>
  </si>
  <si>
    <t>-2047166170</t>
  </si>
  <si>
    <t>9</t>
  </si>
  <si>
    <t>612311131</t>
  </si>
  <si>
    <t>Potažení vnitřních stěn vápenným štukem tloušťky do 3 mm</t>
  </si>
  <si>
    <t>-491888404</t>
  </si>
  <si>
    <t>10</t>
  </si>
  <si>
    <t>612321121</t>
  </si>
  <si>
    <t>Vápenocementová omítka hladká jednovrstvá vnitřních stěn nanášená ručně</t>
  </si>
  <si>
    <t>-1778168476</t>
  </si>
  <si>
    <t>11</t>
  </si>
  <si>
    <t>612325101</t>
  </si>
  <si>
    <t>Vápenocementová hrubá omítka rýh ve stěnách šířky do 150 mm</t>
  </si>
  <si>
    <t>-1231961723</t>
  </si>
  <si>
    <t>632441114</t>
  </si>
  <si>
    <t>Potěr anhydritový samonivelační tl do 50 mm ze suchých směsí</t>
  </si>
  <si>
    <t>1397244903</t>
  </si>
  <si>
    <t>13</t>
  </si>
  <si>
    <t>632481213</t>
  </si>
  <si>
    <t>Separační vrstva z PE fólie</t>
  </si>
  <si>
    <t>1708944841</t>
  </si>
  <si>
    <t>14</t>
  </si>
  <si>
    <t>634112113</t>
  </si>
  <si>
    <t>Obvodová dilatace podlahovým páskem z pěnového PE mezi stěnou a mazaninou nebo potěrem v 80 mm</t>
  </si>
  <si>
    <t>m</t>
  </si>
  <si>
    <t>236716369</t>
  </si>
  <si>
    <t>Ostatní konstrukce a práce-bourání</t>
  </si>
  <si>
    <t>15</t>
  </si>
  <si>
    <t>952901111.1</t>
  </si>
  <si>
    <t>Vyčištění budov bytové a občanské výstavby při výšce podlaží do 4 m</t>
  </si>
  <si>
    <t>-1936804684</t>
  </si>
  <si>
    <t>16</t>
  </si>
  <si>
    <t>965042141</t>
  </si>
  <si>
    <t>Bourání podkladů pod dlažby nebo mazanin betonových nebo z litého asfaltu tl do 100 mm pl přes 4 m2</t>
  </si>
  <si>
    <t>m3</t>
  </si>
  <si>
    <t>-2120366272</t>
  </si>
  <si>
    <t>17</t>
  </si>
  <si>
    <t>968072455</t>
  </si>
  <si>
    <t>Vybourání kovových dveřních zárubní pl do 2 m2</t>
  </si>
  <si>
    <t>-845748519</t>
  </si>
  <si>
    <t>18</t>
  </si>
  <si>
    <t>971033631</t>
  </si>
  <si>
    <t>Vybourání otvorů ve zdivu cihelném pl do 4 m2 na MVC nebo MV tl do 150 mm</t>
  </si>
  <si>
    <t>1195887338</t>
  </si>
  <si>
    <t>19</t>
  </si>
  <si>
    <t>974031132</t>
  </si>
  <si>
    <t>Vysekání rýh ve zdivu cihelném hl do 50 mm š do 70 mm</t>
  </si>
  <si>
    <t>823909024</t>
  </si>
  <si>
    <t>20</t>
  </si>
  <si>
    <t>978013191</t>
  </si>
  <si>
    <t>Otlučení (osekání) vnitřní vápenné nebo vápenocementové omítky stěn v rozsahu do 100 %</t>
  </si>
  <si>
    <t>1703303646</t>
  </si>
  <si>
    <t>997</t>
  </si>
  <si>
    <t>Přesun sutě</t>
  </si>
  <si>
    <t>997013211</t>
  </si>
  <si>
    <t>Vnitrostaveništní doprava suti a vybouraných hmot pro budovy v do 6 m ručně</t>
  </si>
  <si>
    <t>t</t>
  </si>
  <si>
    <t>1664217479</t>
  </si>
  <si>
    <t>22</t>
  </si>
  <si>
    <t>997013511</t>
  </si>
  <si>
    <t>Odvoz suti a vybouraných hmot z meziskládky na skládku do 1 km s naložením a se složením</t>
  </si>
  <si>
    <t>1102424713</t>
  </si>
  <si>
    <t>23</t>
  </si>
  <si>
    <t>997013509</t>
  </si>
  <si>
    <t>Příplatek k odvozu suti a vybouraných hmot na skládku ZKD 1 km přes 1 km</t>
  </si>
  <si>
    <t>246666462</t>
  </si>
  <si>
    <t>24</t>
  </si>
  <si>
    <t>997013631</t>
  </si>
  <si>
    <t>Poplatek za uložení na skládce (skládkovné) stavebního odpadu směsného kód odpadu 17 09 04</t>
  </si>
  <si>
    <t>-351861521</t>
  </si>
  <si>
    <t>25</t>
  </si>
  <si>
    <t>997013811</t>
  </si>
  <si>
    <t>Poplatek za uložení na skládce (skládkovné) stavebního odpadu dřevěného kód odpadu 17 02 01</t>
  </si>
  <si>
    <t>643077773</t>
  </si>
  <si>
    <t>998</t>
  </si>
  <si>
    <t>Přesun hmot</t>
  </si>
  <si>
    <t>26</t>
  </si>
  <si>
    <t>998018001</t>
  </si>
  <si>
    <t>Přesun hmot pro budovy ruční pro budovy v do 6 m</t>
  </si>
  <si>
    <t>-12563948</t>
  </si>
  <si>
    <t>PSV</t>
  </si>
  <si>
    <t>Práce a dodávky PSV</t>
  </si>
  <si>
    <t>713</t>
  </si>
  <si>
    <t>Izolace tepelné</t>
  </si>
  <si>
    <t>27</t>
  </si>
  <si>
    <t>713120811</t>
  </si>
  <si>
    <t>Odstranění tepelné izolace podlah volně kladené z vláknitých materiálů suchých tl do 100 mm</t>
  </si>
  <si>
    <t>137279427</t>
  </si>
  <si>
    <t>28</t>
  </si>
  <si>
    <t>713121111</t>
  </si>
  <si>
    <t>Montáž izolace tepelné podlah volně kladenými rohožemi, pásy, dílci, deskami 1 vrstva</t>
  </si>
  <si>
    <t>-601890369</t>
  </si>
  <si>
    <t>148</t>
  </si>
  <si>
    <t>M</t>
  </si>
  <si>
    <t>63141430</t>
  </si>
  <si>
    <t>deska tepelně izolační minerální plovoucích podlah λ=0,033-0,035 tl 20mm</t>
  </si>
  <si>
    <t>CS ÚRS 2025 02</t>
  </si>
  <si>
    <t>32</t>
  </si>
  <si>
    <t>-1072431445</t>
  </si>
  <si>
    <t>30</t>
  </si>
  <si>
    <t>713190813</t>
  </si>
  <si>
    <t>Odstranění tepelné izolace škvárového lože tloušťky do 150 mm</t>
  </si>
  <si>
    <t>292028547</t>
  </si>
  <si>
    <t>31</t>
  </si>
  <si>
    <t>998713121</t>
  </si>
  <si>
    <t>Přesun hmot tonážní pro izolace tepelné ruční v objektech v do 6 m</t>
  </si>
  <si>
    <t>-885493694</t>
  </si>
  <si>
    <t>721</t>
  </si>
  <si>
    <t>Zdravotechnika - vnitřní kanalizace</t>
  </si>
  <si>
    <t>72100001R</t>
  </si>
  <si>
    <t>Napojení na stávající rozvod kanalizace</t>
  </si>
  <si>
    <t>kpt.</t>
  </si>
  <si>
    <t>-175293852</t>
  </si>
  <si>
    <t>VV</t>
  </si>
  <si>
    <t>33</t>
  </si>
  <si>
    <t>721173706</t>
  </si>
  <si>
    <t>Potrubí kanalizační z PE odpadní DN 100</t>
  </si>
  <si>
    <t>-86715791</t>
  </si>
  <si>
    <t>149</t>
  </si>
  <si>
    <t>72117370R</t>
  </si>
  <si>
    <t>Výměna svislého litinového odpadního potrubí od podlahy po strop</t>
  </si>
  <si>
    <t>soub</t>
  </si>
  <si>
    <t>1317293850</t>
  </si>
  <si>
    <t>34</t>
  </si>
  <si>
    <t>721173723</t>
  </si>
  <si>
    <t>Potrubí kanalizační z PE připojovací DN 50</t>
  </si>
  <si>
    <t>-1389540020</t>
  </si>
  <si>
    <t>"odhad" 20,0</t>
  </si>
  <si>
    <t>35</t>
  </si>
  <si>
    <t>998721121</t>
  </si>
  <si>
    <t>Přesun hmot tonážní pro vnitřní kanalizaci ruční v objektech v do 6 m</t>
  </si>
  <si>
    <t>125831652</t>
  </si>
  <si>
    <t>722</t>
  </si>
  <si>
    <t>Zdravotechnika - vnitřní vodovod</t>
  </si>
  <si>
    <t>36</t>
  </si>
  <si>
    <t>72200001R</t>
  </si>
  <si>
    <t>Přesun vodoměrů</t>
  </si>
  <si>
    <t>1875831821</t>
  </si>
  <si>
    <t>37</t>
  </si>
  <si>
    <t>722174002</t>
  </si>
  <si>
    <t>Potrubí vodovodní plastové PPR svar polyfúze PN 16 D 20x2,8 mm</t>
  </si>
  <si>
    <t>-742084533</t>
  </si>
  <si>
    <t>"odhad" 10,0*2</t>
  </si>
  <si>
    <t>147</t>
  </si>
  <si>
    <t>722181211</t>
  </si>
  <si>
    <t>Ochrana vodovodního potrubí přilepenými termoizolačními trubicemi z PE tl do 6 mm DN do 22 mm</t>
  </si>
  <si>
    <t>-1646075659</t>
  </si>
  <si>
    <t>Online PSC</t>
  </si>
  <si>
    <t>https://podminky.urs.cz/item/CS_URS_2025_02/722181211</t>
  </si>
  <si>
    <t>39</t>
  </si>
  <si>
    <t>722240101</t>
  </si>
  <si>
    <t>Ventily plastové PPR přímé DN 20</t>
  </si>
  <si>
    <t>kus</t>
  </si>
  <si>
    <t>5684896</t>
  </si>
  <si>
    <t>"koupelna" 2+1+1</t>
  </si>
  <si>
    <t>"kuchyň" 2</t>
  </si>
  <si>
    <t>Součet</t>
  </si>
  <si>
    <t>40</t>
  </si>
  <si>
    <t>998722121</t>
  </si>
  <si>
    <t>Přesun hmot tonážní pro vnitřní vodovod ruční v objektech v do 6 m</t>
  </si>
  <si>
    <t>-192396335</t>
  </si>
  <si>
    <t>725</t>
  </si>
  <si>
    <t>Zdravotechnika - zařizovací předměty</t>
  </si>
  <si>
    <t>41</t>
  </si>
  <si>
    <t>725110814</t>
  </si>
  <si>
    <t>Demontáž klozetu Kombi</t>
  </si>
  <si>
    <t>soubor</t>
  </si>
  <si>
    <t>549029038</t>
  </si>
  <si>
    <t>131</t>
  </si>
  <si>
    <t>725112022</t>
  </si>
  <si>
    <t>Klozet keramický závěsný na nosné stěny odpad vodorovný</t>
  </si>
  <si>
    <t>496479172</t>
  </si>
  <si>
    <t>https://podminky.urs.cz/item/CS_URS_2025_02/725112022</t>
  </si>
  <si>
    <t>137</t>
  </si>
  <si>
    <t>72511202R</t>
  </si>
  <si>
    <t>Modul pro závěsný záchod vč.podezdění, zaklopení a obložení</t>
  </si>
  <si>
    <t>778822249</t>
  </si>
  <si>
    <t>132</t>
  </si>
  <si>
    <t>725212213</t>
  </si>
  <si>
    <t>Umyvadlo keramické bílé nábytkové šířky 600 mm včetně skříňky s dvěma zásuvkami</t>
  </si>
  <si>
    <t>-309598958</t>
  </si>
  <si>
    <t>https://podminky.urs.cz/item/CS_URS_2025_02/725212213</t>
  </si>
  <si>
    <t>134</t>
  </si>
  <si>
    <t>725241513</t>
  </si>
  <si>
    <t>Vanička sprchová keramická čtvercová 900x900 mm</t>
  </si>
  <si>
    <t>1264220202</t>
  </si>
  <si>
    <t>https://podminky.urs.cz/item/CS_URS_2025_02/725241513</t>
  </si>
  <si>
    <t>133</t>
  </si>
  <si>
    <t>725244724</t>
  </si>
  <si>
    <t>Zástěna sprchová rohová bezrámová skleněná tl. 8 mm dveře otvíravé jednokřídlové vstup z čela na vaničku 900x900 mm</t>
  </si>
  <si>
    <t>515480848</t>
  </si>
  <si>
    <t>https://podminky.urs.cz/item/CS_URS_2025_02/725244724</t>
  </si>
  <si>
    <t>49</t>
  </si>
  <si>
    <t>725820801</t>
  </si>
  <si>
    <t>Demontáž baterie nástěnné do G 3 / 4</t>
  </si>
  <si>
    <t>-1830161025</t>
  </si>
  <si>
    <t>"koupelna" 1+1</t>
  </si>
  <si>
    <t>"kuchyň" 1</t>
  </si>
  <si>
    <t>135</t>
  </si>
  <si>
    <t>725822613</t>
  </si>
  <si>
    <t>Baterie umyvadlová stojánková páková s výpustí</t>
  </si>
  <si>
    <t>-1168716579</t>
  </si>
  <si>
    <t>https://podminky.urs.cz/item/CS_URS_2025_02/725822613</t>
  </si>
  <si>
    <t>136</t>
  </si>
  <si>
    <t>725841333</t>
  </si>
  <si>
    <t>Baterie sprchová podomítková s přepínačem a pevnou sprchou</t>
  </si>
  <si>
    <t>1107037560</t>
  </si>
  <si>
    <t>https://podminky.urs.cz/item/CS_URS_2025_02/725841333</t>
  </si>
  <si>
    <t>52</t>
  </si>
  <si>
    <t>72598012R</t>
  </si>
  <si>
    <t>Dvířka 60/60</t>
  </si>
  <si>
    <t>-1858699894</t>
  </si>
  <si>
    <t>"pro rozvody"  1</t>
  </si>
  <si>
    <t>"pro rozvody kuchyň" 1</t>
  </si>
  <si>
    <t>53</t>
  </si>
  <si>
    <t>998725121</t>
  </si>
  <si>
    <t>Přesun hmot tonážní pro zařizovací předměty ruční v objektech v do 6 m</t>
  </si>
  <si>
    <t>-768247571</t>
  </si>
  <si>
    <t>733</t>
  </si>
  <si>
    <t>Ústřední vytápění - rozvodné potrubí</t>
  </si>
  <si>
    <t>54</t>
  </si>
  <si>
    <t>73300001R</t>
  </si>
  <si>
    <t>Vypouštění a napouštění stoupaček</t>
  </si>
  <si>
    <t>1050981805</t>
  </si>
  <si>
    <t>55</t>
  </si>
  <si>
    <t>733110803</t>
  </si>
  <si>
    <t>Demontáž potrubí ocelového závitového do DN 15</t>
  </si>
  <si>
    <t>1882269127</t>
  </si>
  <si>
    <t>56</t>
  </si>
  <si>
    <t>733222102</t>
  </si>
  <si>
    <t>Potrubí měděné polotvrdé spojované měkkým pájením D 15x1 mm</t>
  </si>
  <si>
    <t>1721349432</t>
  </si>
  <si>
    <t>57</t>
  </si>
  <si>
    <t>998733311</t>
  </si>
  <si>
    <t>Přesun hmot procentní pro rozvody potrubí ruční v objektech v do 6 m</t>
  </si>
  <si>
    <t>%</t>
  </si>
  <si>
    <t>-660362934</t>
  </si>
  <si>
    <t>734</t>
  </si>
  <si>
    <t>Ústřední vytápění - armatury</t>
  </si>
  <si>
    <t>58</t>
  </si>
  <si>
    <t>73400001R</t>
  </si>
  <si>
    <t>Řezání závitů do G 1"</t>
  </si>
  <si>
    <t>-1093082565</t>
  </si>
  <si>
    <t>59</t>
  </si>
  <si>
    <t>734222801</t>
  </si>
  <si>
    <t>Ventil závitový termostatický rohový G 3/8 PN 16 do 110°C s ruční hlavou chromovaný</t>
  </si>
  <si>
    <t>1708595746</t>
  </si>
  <si>
    <t>60</t>
  </si>
  <si>
    <t>998734311</t>
  </si>
  <si>
    <t>Přesun hmot procentní pro armatury ruční v objektech v do 6 m</t>
  </si>
  <si>
    <t>968415965</t>
  </si>
  <si>
    <t>735</t>
  </si>
  <si>
    <t>Ústřední vytápění - otopná tělesa</t>
  </si>
  <si>
    <t>61</t>
  </si>
  <si>
    <t>735111810</t>
  </si>
  <si>
    <t>Demontáž otopného tělesa litinového článkového</t>
  </si>
  <si>
    <t>-1583835423</t>
  </si>
  <si>
    <t>"pokoj" 0,6*1,6</t>
  </si>
  <si>
    <t>"ob.pokoj" 0,6*1,6</t>
  </si>
  <si>
    <t>"kuchyň" 0,6*1,2</t>
  </si>
  <si>
    <t>62</t>
  </si>
  <si>
    <t>735151378</t>
  </si>
  <si>
    <t>Otopné těleso panelové dvoudeskové bez přídavné přestupní plochy výška/délka 600/1100 mm výkon 1076 W</t>
  </si>
  <si>
    <t>-1400044075</t>
  </si>
  <si>
    <t>63</t>
  </si>
  <si>
    <t>735151379</t>
  </si>
  <si>
    <t>Otopné těleso panelové dvoudeskové bez přídavné přestupní plochy výška/délka 600/1200 mm výkon 1174 W</t>
  </si>
  <si>
    <t>-323366375</t>
  </si>
  <si>
    <t>64</t>
  </si>
  <si>
    <t>735151381</t>
  </si>
  <si>
    <t>Otopné těleso panelové dvoudeskové bez přídavné přestupní plochy výška/délka 600/1600 mm výkon 1565 W</t>
  </si>
  <si>
    <t>1303274388</t>
  </si>
  <si>
    <t>67</t>
  </si>
  <si>
    <t>998735121</t>
  </si>
  <si>
    <t>Přesun hmot tonážní pro otopná tělesa ruční v objektech v do 6 m</t>
  </si>
  <si>
    <t>283868097</t>
  </si>
  <si>
    <t>741</t>
  </si>
  <si>
    <t>Elektroinstalace - silnoproud</t>
  </si>
  <si>
    <t>139</t>
  </si>
  <si>
    <t>74191062R</t>
  </si>
  <si>
    <t>Dovávka a montáž otopného žebříku</t>
  </si>
  <si>
    <t>603211259</t>
  </si>
  <si>
    <t>742</t>
  </si>
  <si>
    <t>Elektroinstalace - slaboproud</t>
  </si>
  <si>
    <t>68</t>
  </si>
  <si>
    <t>74200001R</t>
  </si>
  <si>
    <t>Úprava rozvodů slaboproudu</t>
  </si>
  <si>
    <t>1500202766</t>
  </si>
  <si>
    <t>69</t>
  </si>
  <si>
    <t>742310006</t>
  </si>
  <si>
    <t>Montáž domácího nástěnného audio/video telefonu</t>
  </si>
  <si>
    <t>1793462482</t>
  </si>
  <si>
    <t>70</t>
  </si>
  <si>
    <t>38226805</t>
  </si>
  <si>
    <t>domovní telefon s ovládáním elektrického zámku</t>
  </si>
  <si>
    <t>-5820571</t>
  </si>
  <si>
    <t>71</t>
  </si>
  <si>
    <t>998742311</t>
  </si>
  <si>
    <t>Přesun hmot procentní pro slaboproud ruční v objektech v do 6 m</t>
  </si>
  <si>
    <t>1151137510</t>
  </si>
  <si>
    <t>762</t>
  </si>
  <si>
    <t>Konstrukce tesařské</t>
  </si>
  <si>
    <t>145</t>
  </si>
  <si>
    <t>76213112R</t>
  </si>
  <si>
    <t>Vytvoření nového roštu z příložek</t>
  </si>
  <si>
    <t>39420442</t>
  </si>
  <si>
    <t>146</t>
  </si>
  <si>
    <t>76213213R</t>
  </si>
  <si>
    <t>Vytvoření nové podlahy z konstrukčních podlahových desek na pero a drážku</t>
  </si>
  <si>
    <t>-1429957941</t>
  </si>
  <si>
    <t>72</t>
  </si>
  <si>
    <t>762522811</t>
  </si>
  <si>
    <t>Demontáž podlah s polštáři z prken tloušťky do 32 mm</t>
  </si>
  <si>
    <t>-1907282669</t>
  </si>
  <si>
    <t>763</t>
  </si>
  <si>
    <t>Konstrukce suché výstavby</t>
  </si>
  <si>
    <t>73</t>
  </si>
  <si>
    <t>763131821</t>
  </si>
  <si>
    <t>Demontáž SDK podhledu s dvouvrstvou nosnou kcí z ocelových profilů opláštění jednoduché</t>
  </si>
  <si>
    <t>-1761278088</t>
  </si>
  <si>
    <t>"koupelna" 1,5*1,4</t>
  </si>
  <si>
    <t>766</t>
  </si>
  <si>
    <t>Konstrukce truhlářské</t>
  </si>
  <si>
    <t>74</t>
  </si>
  <si>
    <t>76600003R</t>
  </si>
  <si>
    <t>Dodávka a montáž kuchyňské linky (spodní a horní skříňky), včetně dřezu, baterie, pracovní desky a lamino obkladu mezi skříňkami, trouby a indukční desky</t>
  </si>
  <si>
    <t>1550983109</t>
  </si>
  <si>
    <t>75</t>
  </si>
  <si>
    <t>76600004R</t>
  </si>
  <si>
    <t>Demontáž vchodových dveří vč. stávající zárubně, dodávka a montáž nové zárubně, bezpečnostních dveří, protipožárních EI 30, kukátko, přídavný zámek, bezpečnostní kování, nátěr zárubně</t>
  </si>
  <si>
    <t>-1472190668</t>
  </si>
  <si>
    <t>76</t>
  </si>
  <si>
    <t>766111820</t>
  </si>
  <si>
    <t>Demontáž truhlářských stěn dřevěných plných</t>
  </si>
  <si>
    <t>-982906801</t>
  </si>
  <si>
    <t>"kuchyň" 0,7*2,7</t>
  </si>
  <si>
    <t>"WC" 0,4*2,7</t>
  </si>
  <si>
    <t>77</t>
  </si>
  <si>
    <t>766660171</t>
  </si>
  <si>
    <t>Montáž dveřních křídel otvíravých jednokřídlových š do 0,8 m do obložkové zárubně</t>
  </si>
  <si>
    <t>-1504046007</t>
  </si>
  <si>
    <t>78</t>
  </si>
  <si>
    <t>61162080</t>
  </si>
  <si>
    <t>dveře jednokřídlé voštinové povrch laminátový částečně prosklené 800x1970-2100mm</t>
  </si>
  <si>
    <t>-1701260039</t>
  </si>
  <si>
    <t>"80" 3</t>
  </si>
  <si>
    <t>150</t>
  </si>
  <si>
    <t>61164071</t>
  </si>
  <si>
    <t>dveře jednokřídlé voštinové profilované povrch lakovaný plné 700x1970-2100mm</t>
  </si>
  <si>
    <t>-1310647525</t>
  </si>
  <si>
    <t>80</t>
  </si>
  <si>
    <t>61162072</t>
  </si>
  <si>
    <t>dveře jednokřídlé voštinové povrch laminátový plné 600x1970-2100mm</t>
  </si>
  <si>
    <t>741250366</t>
  </si>
  <si>
    <t>81</t>
  </si>
  <si>
    <t>76666071R</t>
  </si>
  <si>
    <t>Montáž zarážky dveřního křídla</t>
  </si>
  <si>
    <t>372535241</t>
  </si>
  <si>
    <t>82</t>
  </si>
  <si>
    <t>54915550R</t>
  </si>
  <si>
    <t>dveřní zarážka</t>
  </si>
  <si>
    <t>825191299</t>
  </si>
  <si>
    <t>83</t>
  </si>
  <si>
    <t>766660729</t>
  </si>
  <si>
    <t>Montáž dveřního interiérového kování - štítku s klikou</t>
  </si>
  <si>
    <t>-919795960</t>
  </si>
  <si>
    <t>84</t>
  </si>
  <si>
    <t>54914610</t>
  </si>
  <si>
    <t>kování dveřní vrchní klika včetně rozet a montážního materiálu R BB nerez PK</t>
  </si>
  <si>
    <t>1470849151</t>
  </si>
  <si>
    <t>85</t>
  </si>
  <si>
    <t>766682111</t>
  </si>
  <si>
    <t>Montáž zárubní obložkových pro dveře jednokřídlové tl stěny do 170 mm</t>
  </si>
  <si>
    <t>-654819683</t>
  </si>
  <si>
    <t>86</t>
  </si>
  <si>
    <t>61182258</t>
  </si>
  <si>
    <t>zárubeň jednokřídlá obložková s laminátovým povrchem tl stěny 60-150mm rozměru 600-1100/1970, 2100mm</t>
  </si>
  <si>
    <t>-127484998</t>
  </si>
  <si>
    <t>87</t>
  </si>
  <si>
    <t>766695212</t>
  </si>
  <si>
    <t>Montáž truhlářských prahů dveří jednokřídlových šířky do 10 cm</t>
  </si>
  <si>
    <t>875544036</t>
  </si>
  <si>
    <t>"vstup" 1</t>
  </si>
  <si>
    <t>88</t>
  </si>
  <si>
    <t>61187156</t>
  </si>
  <si>
    <t>práh dveřní dřevěný dubový tl 20mm dl 820mm š 100mm</t>
  </si>
  <si>
    <t>-662177717</t>
  </si>
  <si>
    <t>89</t>
  </si>
  <si>
    <t>766825821</t>
  </si>
  <si>
    <t>Demontáž truhlářských vestavěných skříní dvoukřídlových</t>
  </si>
  <si>
    <t>611722593</t>
  </si>
  <si>
    <t>90</t>
  </si>
  <si>
    <t>998766121</t>
  </si>
  <si>
    <t>Přesun hmot tonážní pro kce truhlářské ruční v objektech v do 6 m</t>
  </si>
  <si>
    <t>1557975719</t>
  </si>
  <si>
    <t>771</t>
  </si>
  <si>
    <t>Podlahy z dlaždic</t>
  </si>
  <si>
    <t>91</t>
  </si>
  <si>
    <t>771121011</t>
  </si>
  <si>
    <t>Nátěr penetrační na podlahu</t>
  </si>
  <si>
    <t>1475337446</t>
  </si>
  <si>
    <t>92</t>
  </si>
  <si>
    <t>771471810</t>
  </si>
  <si>
    <t>Demontáž soklíků z dlaždic keramických kladených do malty rovných</t>
  </si>
  <si>
    <t>-554814751</t>
  </si>
  <si>
    <t>93</t>
  </si>
  <si>
    <t>771571810</t>
  </si>
  <si>
    <t>Demontáž podlah z dlaždic keramických kladených do malty</t>
  </si>
  <si>
    <t>966656482</t>
  </si>
  <si>
    <t>94</t>
  </si>
  <si>
    <t>771574113</t>
  </si>
  <si>
    <t>Montáž podlah keramických hladkých lepených flexibilním lepidlem přes 12 do 19 ks/m2</t>
  </si>
  <si>
    <t>1647092464</t>
  </si>
  <si>
    <t>95</t>
  </si>
  <si>
    <t>59761128</t>
  </si>
  <si>
    <t>dlažba keramická slinutá nemrazuvzdorná R9/A povrch hladký/matný tl do 10mm přes 9 do 12ks/m2</t>
  </si>
  <si>
    <t>-1872217217</t>
  </si>
  <si>
    <t>141</t>
  </si>
  <si>
    <t>771591112</t>
  </si>
  <si>
    <t>Izolace pod dlažbu nátěrem nebo stěrkou ve dvou vrstvách</t>
  </si>
  <si>
    <t>253276223</t>
  </si>
  <si>
    <t>https://podminky.urs.cz/item/CS_URS_2025_02/771591112</t>
  </si>
  <si>
    <t>96</t>
  </si>
  <si>
    <t>771591115</t>
  </si>
  <si>
    <t>Podlahy spárování silikonem</t>
  </si>
  <si>
    <t>-317650852</t>
  </si>
  <si>
    <t>142</t>
  </si>
  <si>
    <t>771591241</t>
  </si>
  <si>
    <t>Izolace těsnícími pásy vnitřní kout</t>
  </si>
  <si>
    <t>1653341821</t>
  </si>
  <si>
    <t>https://podminky.urs.cz/item/CS_URS_2025_02/771591241</t>
  </si>
  <si>
    <t>143</t>
  </si>
  <si>
    <t>771591264</t>
  </si>
  <si>
    <t>Izolace těsnícími pásy mezi podlahou a stěnou</t>
  </si>
  <si>
    <t>-1461658107</t>
  </si>
  <si>
    <t>https://podminky.urs.cz/item/CS_URS_2025_02/771591264</t>
  </si>
  <si>
    <t>97</t>
  </si>
  <si>
    <t>998771121</t>
  </si>
  <si>
    <t>Přesun hmot tonážní pro podlahy z dlaždic ruční v objektech v do 6 m</t>
  </si>
  <si>
    <t>1053984833</t>
  </si>
  <si>
    <t>775</t>
  </si>
  <si>
    <t>Podlahy skládané</t>
  </si>
  <si>
    <t>98</t>
  </si>
  <si>
    <t>775511800</t>
  </si>
  <si>
    <t>Demontáž podlah vlysových lepených s lištami lepenými do suti</t>
  </si>
  <si>
    <t>132237705</t>
  </si>
  <si>
    <t>776</t>
  </si>
  <si>
    <t>Podlahy povlakové</t>
  </si>
  <si>
    <t>99</t>
  </si>
  <si>
    <t>776111111</t>
  </si>
  <si>
    <t>Broušení anhydritového podkladu povlakových podlah</t>
  </si>
  <si>
    <t>747921554</t>
  </si>
  <si>
    <t>100</t>
  </si>
  <si>
    <t>776111311</t>
  </si>
  <si>
    <t>Vysátí podkladu povlakových podlah</t>
  </si>
  <si>
    <t>1822672355</t>
  </si>
  <si>
    <t>101</t>
  </si>
  <si>
    <t>776121112</t>
  </si>
  <si>
    <t>Vodou ředitelná penetrace savého podkladu povlakových podlah</t>
  </si>
  <si>
    <t>278879268</t>
  </si>
  <si>
    <t>102</t>
  </si>
  <si>
    <t>776201814</t>
  </si>
  <si>
    <t>Demontáž povlakových podlahovin volně položených podlepených páskou</t>
  </si>
  <si>
    <t>478970002</t>
  </si>
  <si>
    <t>103</t>
  </si>
  <si>
    <t>776231111</t>
  </si>
  <si>
    <t>Lepení lamel a čtverců z vinylu standardním lepidlem</t>
  </si>
  <si>
    <t>1460935803</t>
  </si>
  <si>
    <t>104</t>
  </si>
  <si>
    <t>28411050</t>
  </si>
  <si>
    <t>dílce vinylové tl 2,0mm, nášlapná vrstva 0,40mm, úprava PUR, třída zátěže 23/32/41, otlak 0,05mm, R10, třída otěru T, hořlavost Bfl S1, bez ftalátů</t>
  </si>
  <si>
    <t>1738155027</t>
  </si>
  <si>
    <t>105</t>
  </si>
  <si>
    <t>776410811</t>
  </si>
  <si>
    <t>Odstranění soklíků a lišt pryžových nebo plastových</t>
  </si>
  <si>
    <t>1950626068</t>
  </si>
  <si>
    <t>106</t>
  </si>
  <si>
    <t>776421111</t>
  </si>
  <si>
    <t>Montáž obvodových lišt lepením</t>
  </si>
  <si>
    <t>246179086</t>
  </si>
  <si>
    <t>107</t>
  </si>
  <si>
    <t>61418102</t>
  </si>
  <si>
    <t>lišta podlahová dřevěná buk 8x35mm</t>
  </si>
  <si>
    <t>968099679</t>
  </si>
  <si>
    <t>108</t>
  </si>
  <si>
    <t>776421312</t>
  </si>
  <si>
    <t>Montáž přechodových šroubovaných lišt</t>
  </si>
  <si>
    <t>-1489341047</t>
  </si>
  <si>
    <t>109</t>
  </si>
  <si>
    <t>55343120</t>
  </si>
  <si>
    <t>profil přechodový Al vrtaný 30mm stříbro</t>
  </si>
  <si>
    <t>765634004</t>
  </si>
  <si>
    <t>110</t>
  </si>
  <si>
    <t>998776121</t>
  </si>
  <si>
    <t>Přesun hmot tonážní pro podlahy povlakové ruční v objektech v do 6 m</t>
  </si>
  <si>
    <t>207484566</t>
  </si>
  <si>
    <t>781</t>
  </si>
  <si>
    <t>Dokončovací práce - obklady</t>
  </si>
  <si>
    <t>111</t>
  </si>
  <si>
    <t>781121011</t>
  </si>
  <si>
    <t>Nátěr penetrační na stěnu</t>
  </si>
  <si>
    <t>-186720071</t>
  </si>
  <si>
    <t>144</t>
  </si>
  <si>
    <t>781131112</t>
  </si>
  <si>
    <t>Izolace pod obklad nátěrem nebo stěrkou ve dvou vrstvách</t>
  </si>
  <si>
    <t>-475553793</t>
  </si>
  <si>
    <t>https://podminky.urs.cz/item/CS_URS_2025_02/781131112</t>
  </si>
  <si>
    <t>114</t>
  </si>
  <si>
    <t>781471810</t>
  </si>
  <si>
    <t>Demontáž obkladů z obkladaček keramických kladených do malty</t>
  </si>
  <si>
    <t>1092616310</t>
  </si>
  <si>
    <t>115</t>
  </si>
  <si>
    <t>781474113</t>
  </si>
  <si>
    <t>Montáž obkladů vnitřních keramických hladkých do 19 ks/m2 lepených flexibilním lepidlem</t>
  </si>
  <si>
    <t>1117402871</t>
  </si>
  <si>
    <t>116</t>
  </si>
  <si>
    <t>59761701</t>
  </si>
  <si>
    <t>obklad keramický nemrazuvzdorný povrch hladký/lesklý tl do 10mm přes 12 do 19ks/m2</t>
  </si>
  <si>
    <t>8879671</t>
  </si>
  <si>
    <t>117</t>
  </si>
  <si>
    <t>781495115</t>
  </si>
  <si>
    <t>Spárování vnitřních obkladů silikonem</t>
  </si>
  <si>
    <t>-350316704</t>
  </si>
  <si>
    <t>118</t>
  </si>
  <si>
    <t>781495142</t>
  </si>
  <si>
    <t>Průnik obkladem kruhový do DN 90</t>
  </si>
  <si>
    <t>-331709557</t>
  </si>
  <si>
    <t>"koupelna" 2+2+1</t>
  </si>
  <si>
    <t>"WC" 1</t>
  </si>
  <si>
    <t>119</t>
  </si>
  <si>
    <t>998781121</t>
  </si>
  <si>
    <t>Přesun hmot tonážní pro obklady keramické ruční v objektech v do 6 m</t>
  </si>
  <si>
    <t>-205947198</t>
  </si>
  <si>
    <t>783</t>
  </si>
  <si>
    <t>Dokončovací práce - nátěry</t>
  </si>
  <si>
    <t>120</t>
  </si>
  <si>
    <t>783614551</t>
  </si>
  <si>
    <t>Základní jednonásobný syntetický nátěr potrubí DN do 50 mm</t>
  </si>
  <si>
    <t>-399463477</t>
  </si>
  <si>
    <t>121</t>
  </si>
  <si>
    <t>783617611</t>
  </si>
  <si>
    <t>Krycí dvojnásobný syntetický nátěr potrubí DN do 50 mm</t>
  </si>
  <si>
    <t>-1920287557</t>
  </si>
  <si>
    <t>784</t>
  </si>
  <si>
    <t>Dokončovací práce - malby a tapety</t>
  </si>
  <si>
    <t>122</t>
  </si>
  <si>
    <t>784111011</t>
  </si>
  <si>
    <t>Obroušení podkladu omítnutého v místnostech výšky do 3,80 m</t>
  </si>
  <si>
    <t>734451122</t>
  </si>
  <si>
    <t>123</t>
  </si>
  <si>
    <t>784121001</t>
  </si>
  <si>
    <t>Oškrabání malby v mísnostech výšky do 3,80 m</t>
  </si>
  <si>
    <t>-73233515</t>
  </si>
  <si>
    <t>124</t>
  </si>
  <si>
    <t>784171111</t>
  </si>
  <si>
    <t>Zakrytí vnitřních ploch stěn v místnostech v do 3,80 m</t>
  </si>
  <si>
    <t>-1573871302</t>
  </si>
  <si>
    <t>125</t>
  </si>
  <si>
    <t>58124842</t>
  </si>
  <si>
    <t>fólie pro malířské potřeby zakrývací tl 7µ 4x5m</t>
  </si>
  <si>
    <t>-2080364297</t>
  </si>
  <si>
    <t>126</t>
  </si>
  <si>
    <t>28323152</t>
  </si>
  <si>
    <t>fólie s papírovou samolepící páskou pro vnitřní malířské potřeby 1,8mx33m</t>
  </si>
  <si>
    <t>39153790</t>
  </si>
  <si>
    <t>127</t>
  </si>
  <si>
    <t>784181101</t>
  </si>
  <si>
    <t>Základní akrylátová jednonásobná bezbarvá penetrace podkladu v místnostech výšky do 3,80 m</t>
  </si>
  <si>
    <t>735611297</t>
  </si>
  <si>
    <t>128</t>
  </si>
  <si>
    <t>784221101</t>
  </si>
  <si>
    <t>Dvojnásobné bílé malby ze směsí za sucha dobře otěruvzdorných v místnostech do 3,80 m</t>
  </si>
  <si>
    <t>954154387</t>
  </si>
  <si>
    <t>VRN</t>
  </si>
  <si>
    <t>Vedlejší rozpočtové náklady</t>
  </si>
  <si>
    <t>VRN4</t>
  </si>
  <si>
    <t>Inženýrská činnost</t>
  </si>
  <si>
    <t>129</t>
  </si>
  <si>
    <t>044002000</t>
  </si>
  <si>
    <t>Revize + tlakové zkoušky těsnosti kanalizace a vodovodů SV a TV</t>
  </si>
  <si>
    <t>1024</t>
  </si>
  <si>
    <t>-820018378</t>
  </si>
  <si>
    <t>VRN6</t>
  </si>
  <si>
    <t>Územní vlivy</t>
  </si>
  <si>
    <t>130</t>
  </si>
  <si>
    <t>065002000</t>
  </si>
  <si>
    <t>Mimostaveništní doprava materiálů</t>
  </si>
  <si>
    <t>-1690125793</t>
  </si>
  <si>
    <t>Objekt0 - SIP-Silnoproud</t>
  </si>
  <si>
    <t>D1 - Popis</t>
  </si>
  <si>
    <t>D2 - Ostatní konstrukce a práce - bourání</t>
  </si>
  <si>
    <t>D3 - Přesun sutě</t>
  </si>
  <si>
    <t>D4 - Přesun hmot</t>
  </si>
  <si>
    <t xml:space="preserve">    D5 - PSV - Práce a dodávky PSV</t>
  </si>
  <si>
    <t>D6 - Rozvodné a pojistkové skříně</t>
  </si>
  <si>
    <t>D7 - Montáž rozvodných a pojistkových skříní</t>
  </si>
  <si>
    <t>D8 - Svítidla včetně zdrojů</t>
  </si>
  <si>
    <t>D9 - Montáž svítidel včetně zdrojů</t>
  </si>
  <si>
    <t>D10 - Instalační přístroje (vypínače, zásuvky atp…)</t>
  </si>
  <si>
    <t>D11 - Montáž instalačních přístrojů</t>
  </si>
  <si>
    <t>D12 - Kabely a vodiče, jímací soustava</t>
  </si>
  <si>
    <t>D13 - Montáž kabely, vodiče a jímací soustava</t>
  </si>
  <si>
    <t>D14 - Úložný a nosný materiál</t>
  </si>
  <si>
    <t>D15 - Montáž úložný a nosný materiál</t>
  </si>
  <si>
    <t>D16 - Ostatní instalační materiál</t>
  </si>
  <si>
    <t>D17 - Montáž ostatní instalační materiál</t>
  </si>
  <si>
    <t>D1</t>
  </si>
  <si>
    <t>Pol1</t>
  </si>
  <si>
    <t>Hrubá výpl'n rýh ve stěnách maltou, jakékoliv šířky</t>
  </si>
  <si>
    <t>D2</t>
  </si>
  <si>
    <t>Ostatní konstrukce a práce - bourání</t>
  </si>
  <si>
    <t>Pol2</t>
  </si>
  <si>
    <t>Vybourání otvorů ve zdivu cihelném pl do 1m2 na MVC nebo MV tl do 600 mm</t>
  </si>
  <si>
    <t>Pol3</t>
  </si>
  <si>
    <t>Vysekání rýh pro vodiče v omítce MV nebo MVC stěn š do 50 mm</t>
  </si>
  <si>
    <t>Pol4</t>
  </si>
  <si>
    <t>Vysekání rýh pro vodiče v omítce MV nebo MVC stěn š do 100 mm</t>
  </si>
  <si>
    <t>Pol5</t>
  </si>
  <si>
    <t>Vysekání rýh pro vodiče v omítce MV nebo MVC stěn š do 150m</t>
  </si>
  <si>
    <t>D3</t>
  </si>
  <si>
    <t>Pol6</t>
  </si>
  <si>
    <t>Odvoz suti a vybouraných hmot na skládku nebo meziskládku do 1km se složením</t>
  </si>
  <si>
    <t>Pol7</t>
  </si>
  <si>
    <t>Příplatek k odvozu suti a vybraných hmot na skládku ZKD 1km přes 1km</t>
  </si>
  <si>
    <t>km</t>
  </si>
  <si>
    <t>Pol8</t>
  </si>
  <si>
    <t>Poplatek za uložení stavebního betonového odpadu na skládce (skládkovné)</t>
  </si>
  <si>
    <t>D4</t>
  </si>
  <si>
    <t>Pol9</t>
  </si>
  <si>
    <t>Přesun hmot pro budovy zděné v do 12 m</t>
  </si>
  <si>
    <t>D5</t>
  </si>
  <si>
    <t>D6</t>
  </si>
  <si>
    <t>Rozvodné a pojistkové skříně</t>
  </si>
  <si>
    <t>Rozvodnice KLV, pod omítku, plech.dveře, šroubová svorkovnice, řad 3, modulů 42</t>
  </si>
  <si>
    <t>ks</t>
  </si>
  <si>
    <t>711250603</t>
  </si>
  <si>
    <t>Zaslepovací pás max.délka 1m, pro výřezy 45mm, bílý</t>
  </si>
  <si>
    <t>-750017452</t>
  </si>
  <si>
    <t>HEP</t>
  </si>
  <si>
    <t>1826811394</t>
  </si>
  <si>
    <t>JIstič PL7, char B, 1-pólový, Icn=10kA, In=16A</t>
  </si>
  <si>
    <t>1304613253</t>
  </si>
  <si>
    <t>Impulsní relé, tlačítko, 230V AC, 50Hz, 1zap. kontakt, 16A</t>
  </si>
  <si>
    <t>1334803681</t>
  </si>
  <si>
    <t>Hlavní vypínač, 3-pól, In=32A</t>
  </si>
  <si>
    <t>886603798</t>
  </si>
  <si>
    <t>Jistič PL7, char B, 3-pólový, Icn=10kA, In=16A</t>
  </si>
  <si>
    <t>1111300939</t>
  </si>
  <si>
    <t>Chráníč s nadproudovou ochranou, Ir=250A+puls.SS, A, 1+N, 10kA, char.B, Idn=0.03A, In=10A</t>
  </si>
  <si>
    <t>-389025045</t>
  </si>
  <si>
    <t>Chránič Ir=250A, typ A, 2-pól, Idn=0.03A, In=40A</t>
  </si>
  <si>
    <t>2091848746</t>
  </si>
  <si>
    <t>Pol11</t>
  </si>
  <si>
    <t>Doplnění stávajícího rozvaděče RE, Hlavní vypínač, 3-pól, In=32A</t>
  </si>
  <si>
    <t>D7</t>
  </si>
  <si>
    <t>Montáž rozvodných a pojistkových skříní</t>
  </si>
  <si>
    <t>Pol12</t>
  </si>
  <si>
    <t>Montáž rozvaděčů plechových, hliníkových nebo plastových sestava do 100 kg</t>
  </si>
  <si>
    <t>D8</t>
  </si>
  <si>
    <t>Svítidla včetně zdrojů</t>
  </si>
  <si>
    <t>Pol13</t>
  </si>
  <si>
    <t>Svítidlo A1, svítidlo přisazené, LED panel 27W, IP44, akrylátový kryt, např. Modus BRSB 4KO375V2/ND, Ra80, 4000K</t>
  </si>
  <si>
    <t>Pol14</t>
  </si>
  <si>
    <t>Svítidlo C1, svítidlo přisazené, LED panel 27W, IP44, akrylátový kryt, např. Modus BRSB 4KO375V2/ND, Ra80, 4000K</t>
  </si>
  <si>
    <t>Pol15</t>
  </si>
  <si>
    <t>Svítidlo C2, svítidlo nad umyvadlem, LED 9W, IP65, II. stupeň izolace, např Modus BC 1000KO4/ND. Ra80, 4000K</t>
  </si>
  <si>
    <t>Pol16</t>
  </si>
  <si>
    <t>Svítidlo L, lustrová svorkovnice včetně kotvení lustrového svítidla</t>
  </si>
  <si>
    <t>D9</t>
  </si>
  <si>
    <t>Montáž svítidel včetně zdrojů</t>
  </si>
  <si>
    <t>Pol17</t>
  </si>
  <si>
    <t>Montáž svítidla přisazeného včetně krytu</t>
  </si>
  <si>
    <t>D10</t>
  </si>
  <si>
    <t>Instalační přístroje (vypínače, zásuvky atp…)</t>
  </si>
  <si>
    <t>Pol18</t>
  </si>
  <si>
    <t>Vypínač ř. 1, 10A, IP20, barva bílá, kompletní bez rámečku, např. ABB Tango</t>
  </si>
  <si>
    <t>Pol19</t>
  </si>
  <si>
    <t>Vypínač ř. 1, 10A, IP44, barva bílá, kompletní bez rámečku, např. ABB Tango</t>
  </si>
  <si>
    <t>38</t>
  </si>
  <si>
    <t>Pol20</t>
  </si>
  <si>
    <t>Vypínač ř. 6, 10A, IP20, barva bílá, kompletní bez rámečku, např. ABB Tango</t>
  </si>
  <si>
    <t>Pol21</t>
  </si>
  <si>
    <t>Tlačítko ř. 1/0, 10A, IP20, barva bílá, kompletní bez rámečku, např. ABB Tango</t>
  </si>
  <si>
    <t>42</t>
  </si>
  <si>
    <t>Pol22</t>
  </si>
  <si>
    <t>Zásuvka 16A/230V, IP20, barva bílá, kompletní bez rámečku, např. ABB Tango</t>
  </si>
  <si>
    <t>44</t>
  </si>
  <si>
    <t>Pol23</t>
  </si>
  <si>
    <t>Zásuvka 16A/230V, IP44, barva bílá, kompletní bez rámečku, např. ABB Tango</t>
  </si>
  <si>
    <t>46</t>
  </si>
  <si>
    <t>Pol24</t>
  </si>
  <si>
    <t>Zásuvka koncová TV+R+DATA, IP20, kompletní bez rámečku, např. Teleste APM 042 + kryt ABB Tango</t>
  </si>
  <si>
    <t>48</t>
  </si>
  <si>
    <t>Pol25</t>
  </si>
  <si>
    <t>Telefonní zásuvka RJ12, IP20, barva bílá, kompletní bez rámečku, např. ABB Tango</t>
  </si>
  <si>
    <t>50</t>
  </si>
  <si>
    <t>Pol26</t>
  </si>
  <si>
    <t>Rámeček jednonásobný vodorovný, barva bílá, např. ABB Tango</t>
  </si>
  <si>
    <t>Pol27</t>
  </si>
  <si>
    <t>Rámeček dvojnásobný vodorovný, barva bílá, např. ABB Tango</t>
  </si>
  <si>
    <t>Pol28</t>
  </si>
  <si>
    <t>Rámeček trojnásobný vodorovný, barva bílá, např. ABB Tango</t>
  </si>
  <si>
    <t>Pol29</t>
  </si>
  <si>
    <t>Rámeček čtyřnásobný vodorovný, barva bílá, např. ABB Tango</t>
  </si>
  <si>
    <t>D11</t>
  </si>
  <si>
    <t>Montáž instalačních přístrojů</t>
  </si>
  <si>
    <t>Pol30</t>
  </si>
  <si>
    <t>Montáž vypínače pod omítkou, bezšroubový</t>
  </si>
  <si>
    <t>Pol31</t>
  </si>
  <si>
    <t>Montáž zásuvky pod omítkou, bezšroubová</t>
  </si>
  <si>
    <t>Pol32</t>
  </si>
  <si>
    <t>Montáž rámečku přístroje</t>
  </si>
  <si>
    <t>D12</t>
  </si>
  <si>
    <t>Kabely a vodiče, jímací soustava</t>
  </si>
  <si>
    <t>Pol33</t>
  </si>
  <si>
    <t>CYKY 4B*10</t>
  </si>
  <si>
    <t>66</t>
  </si>
  <si>
    <t>Pol34</t>
  </si>
  <si>
    <t>CYKY 3C*1,5</t>
  </si>
  <si>
    <t>Pol35</t>
  </si>
  <si>
    <t>CYKY 3C*2,5</t>
  </si>
  <si>
    <t>Pol36</t>
  </si>
  <si>
    <t>CYKY 5C*2,5</t>
  </si>
  <si>
    <t>Pol37</t>
  </si>
  <si>
    <t>CYKY 2A*1,5</t>
  </si>
  <si>
    <t>Pol38</t>
  </si>
  <si>
    <t>CYKY 3A*1,5</t>
  </si>
  <si>
    <t>Pol39</t>
  </si>
  <si>
    <t>SYKFY 2*2*0,5</t>
  </si>
  <si>
    <t>Pol40</t>
  </si>
  <si>
    <t>KOX 964</t>
  </si>
  <si>
    <t>Pol41</t>
  </si>
  <si>
    <t>CY10 ZŽ</t>
  </si>
  <si>
    <t>Pol42</t>
  </si>
  <si>
    <t>CY4 ZŽ</t>
  </si>
  <si>
    <t>Pol43</t>
  </si>
  <si>
    <t>Svorka vyrovnání potenciálu do 16mm2</t>
  </si>
  <si>
    <t>D13</t>
  </si>
  <si>
    <t>Montáž kabely, vodiče a jímací soustava</t>
  </si>
  <si>
    <t>Pol44</t>
  </si>
  <si>
    <t>Montáž kabelu do 6mm2</t>
  </si>
  <si>
    <t>Pol45</t>
  </si>
  <si>
    <t>Montáž kabelu od 6 do 35mm2</t>
  </si>
  <si>
    <t>Pol46</t>
  </si>
  <si>
    <t>Montáž vodiče do 25mm2</t>
  </si>
  <si>
    <t>Pol47</t>
  </si>
  <si>
    <t>Montáž svorek vyrovnání potenciálu do 25mm2</t>
  </si>
  <si>
    <t>D14</t>
  </si>
  <si>
    <t>Úložný a nosný materiál</t>
  </si>
  <si>
    <t>Pol48</t>
  </si>
  <si>
    <t>Krabice přístrojová KU68/71L1, např. Kopos Kolín</t>
  </si>
  <si>
    <t>Pol49</t>
  </si>
  <si>
    <t>Krabice KU68 včetně Wago svorek, např. Kopos Kolín</t>
  </si>
  <si>
    <t>Pol50</t>
  </si>
  <si>
    <t>Krabice LK 80x28 T + víčko VLK 80/T</t>
  </si>
  <si>
    <t>Pol51</t>
  </si>
  <si>
    <t>Lišta hranatá LHD 40x20, včetně spojek</t>
  </si>
  <si>
    <t>Pol52</t>
  </si>
  <si>
    <t>Kabelová chránička, nízká mechanická pevnost DN20, např. Kopos Kolín</t>
  </si>
  <si>
    <t>D15</t>
  </si>
  <si>
    <t>Montáž úložný a nosný materiál</t>
  </si>
  <si>
    <t>Pol53</t>
  </si>
  <si>
    <t>Montáž KU, KP, LK</t>
  </si>
  <si>
    <t>Pol54</t>
  </si>
  <si>
    <t>Montáž chránička do DN29, lišta hranatá LHD 40x20</t>
  </si>
  <si>
    <t>D16</t>
  </si>
  <si>
    <t>Ostatní instalační materiál</t>
  </si>
  <si>
    <t>Pol55</t>
  </si>
  <si>
    <t>OK čidlo, autonomní bateriové kouřové čidlo dle ČSN 14604  nebo ČSN EN 54</t>
  </si>
  <si>
    <t>Pol56</t>
  </si>
  <si>
    <t>Domovní zvonek elektromechanický, dle napěťové hladiny stávajících rozvodů (předp. 8V)</t>
  </si>
  <si>
    <t>112</t>
  </si>
  <si>
    <t>D17</t>
  </si>
  <si>
    <t>Montáž ostatní instalační materiál</t>
  </si>
  <si>
    <t>Pol57</t>
  </si>
  <si>
    <t>Montáž OK čidlo</t>
  </si>
  <si>
    <t>Pol58</t>
  </si>
  <si>
    <t>Montáž domovní zvonek</t>
  </si>
  <si>
    <t>Objekt1 - VRN-Vedlejší rozpočtové náklady</t>
  </si>
  <si>
    <t>D1 - VRN4 - Inženýrská činnost</t>
  </si>
  <si>
    <t>D2 - VRN6 - Územní vlivy</t>
  </si>
  <si>
    <t>D3 - VRN7 - Provozní vlivy</t>
  </si>
  <si>
    <t>Pol59</t>
  </si>
  <si>
    <t>Zařízení staveniště</t>
  </si>
  <si>
    <t>VRN4 - Inženýrská činnost</t>
  </si>
  <si>
    <t>Pol60</t>
  </si>
  <si>
    <t>Revize</t>
  </si>
  <si>
    <t>hod</t>
  </si>
  <si>
    <t>Pol61</t>
  </si>
  <si>
    <t>Kompletační a koordinační činnost</t>
  </si>
  <si>
    <t>Pol62</t>
  </si>
  <si>
    <t>Demontáž stávající instalace</t>
  </si>
  <si>
    <t>VRN6 - Územní vlivy</t>
  </si>
  <si>
    <t>Pol63</t>
  </si>
  <si>
    <t>VRN7 - Provozní vlivy</t>
  </si>
  <si>
    <t>Pol64</t>
  </si>
  <si>
    <t>Provozní vlivy</t>
  </si>
  <si>
    <t>kpl</t>
  </si>
  <si>
    <t>SEZNAM FIGUR</t>
  </si>
  <si>
    <t>Výměra</t>
  </si>
  <si>
    <t>PA</t>
  </si>
  <si>
    <t>Plocha parket</t>
  </si>
  <si>
    <t>Použití figury:</t>
  </si>
  <si>
    <t>PD</t>
  </si>
  <si>
    <t>Plocha dlažby</t>
  </si>
  <si>
    <t>PO</t>
  </si>
  <si>
    <t>Plocha obkladu</t>
  </si>
  <si>
    <t>PP</t>
  </si>
  <si>
    <t>Plocha podlahy</t>
  </si>
  <si>
    <t>PS</t>
  </si>
  <si>
    <t>Plocha stěn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</si>
</sst>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40">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i/>
      <sz val="9"/>
      <color rgb="FF0000FF"/>
      <name val="Arial CE"/>
    </font>
    <font>
      <i/>
      <sz val="8"/>
      <color rgb="FF0000FF"/>
      <name val="Arial CE"/>
    </font>
    <font>
      <sz val="7"/>
      <color rgb="FF969696"/>
      <name val="Arial CE"/>
    </font>
    <font>
      <sz val="7"/>
      <color rgb="FF979797"/>
      <name val="Arial CE"/>
    </font>
    <font>
      <i/>
      <u/>
      <sz val="7"/>
      <color rgb="FF979797"/>
      <name val="Calibri"/>
      <scheme val="minor"/>
    </font>
    <font>
      <b/>
      <sz val="9"/>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39" fillId="0" borderId="0" applyNumberFormat="0" applyFill="0" applyBorder="0" applyAlignment="0" applyProtection="0"/>
  </cellStyleXfs>
  <cellXfs count="228">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2" xfId="0" applyBorder="1"/>
    <xf numFmtId="0" fontId="0" fillId="0" borderId="3" xfId="0" applyBorder="1"/>
    <xf numFmtId="0" fontId="12" fillId="0" borderId="0" xfId="0" applyFont="1" applyAlignment="1">
      <alignment horizontal="left" vertical="center"/>
    </xf>
    <xf numFmtId="0" fontId="13" fillId="0" borderId="0" xfId="0" applyFont="1" applyAlignment="1">
      <alignment horizontal="left" vertical="center"/>
    </xf>
    <xf numFmtId="0" fontId="14"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4" xfId="0" applyBorder="1"/>
    <xf numFmtId="0" fontId="0" fillId="0" borderId="3" xfId="0" applyBorder="1" applyAlignment="1">
      <alignment vertical="center"/>
    </xf>
    <xf numFmtId="0" fontId="16" fillId="0" borderId="5" xfId="0" applyFont="1" applyBorder="1" applyAlignment="1">
      <alignment horizontal="left" vertical="center"/>
    </xf>
    <xf numFmtId="0" fontId="0" fillId="0" borderId="5" xfId="0" applyBorder="1" applyAlignment="1">
      <alignment vertical="center"/>
    </xf>
    <xf numFmtId="0" fontId="1" fillId="0" borderId="0" xfId="0" applyFont="1" applyAlignment="1">
      <alignment horizontal="right" vertical="center"/>
    </xf>
    <xf numFmtId="0" fontId="1" fillId="0" borderId="3" xfId="0" applyFont="1" applyBorder="1" applyAlignment="1">
      <alignment vertical="center"/>
    </xf>
    <xf numFmtId="0" fontId="0" fillId="3" borderId="0" xfId="0" applyFill="1" applyAlignment="1">
      <alignment vertical="center"/>
    </xf>
    <xf numFmtId="0" fontId="4" fillId="3" borderId="6" xfId="0" applyFont="1" applyFill="1" applyBorder="1" applyAlignment="1">
      <alignment horizontal="left" vertical="center"/>
    </xf>
    <xf numFmtId="0" fontId="0" fillId="3" borderId="7" xfId="0" applyFill="1" applyBorder="1" applyAlignment="1">
      <alignment vertical="center"/>
    </xf>
    <xf numFmtId="0" fontId="4" fillId="3" borderId="7" xfId="0" applyFont="1" applyFill="1" applyBorder="1" applyAlignment="1">
      <alignment horizontal="center" vertical="center"/>
    </xf>
    <xf numFmtId="0" fontId="18"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9" xfId="0" applyBorder="1" applyAlignment="1">
      <alignment vertical="center"/>
    </xf>
    <xf numFmtId="0" fontId="0" fillId="0" borderId="10"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xf>
    <xf numFmtId="0" fontId="16" fillId="0" borderId="0" xfId="0" applyFont="1" applyAlignment="1">
      <alignment vertical="center"/>
    </xf>
    <xf numFmtId="165" fontId="2" fillId="0" borderId="0" xfId="0" applyNumberFormat="1" applyFont="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0" fillId="0" borderId="0" xfId="0" applyFont="1" applyAlignment="1">
      <alignment horizontal="left" vertical="center"/>
    </xf>
    <xf numFmtId="0" fontId="0" fillId="0" borderId="15" xfId="0" applyBorder="1" applyAlignment="1">
      <alignment vertical="center"/>
    </xf>
    <xf numFmtId="0" fontId="0" fillId="4" borderId="7" xfId="0" applyFill="1" applyBorder="1" applyAlignment="1">
      <alignment vertical="center"/>
    </xf>
    <xf numFmtId="0" fontId="21" fillId="4" borderId="0" xfId="0" applyFont="1" applyFill="1" applyAlignment="1">
      <alignment horizontal="center" vertical="center"/>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0" fillId="0" borderId="11" xfId="0" applyBorder="1" applyAlignment="1">
      <alignment vertical="center"/>
    </xf>
    <xf numFmtId="0" fontId="4" fillId="0" borderId="3" xfId="0" applyFont="1" applyBorder="1" applyAlignment="1">
      <alignment vertical="center"/>
    </xf>
    <xf numFmtId="0" fontId="23" fillId="0" borderId="0" xfId="0" applyFont="1" applyAlignment="1">
      <alignment horizontal="left" vertical="center"/>
    </xf>
    <xf numFmtId="0" fontId="23" fillId="0" borderId="0" xfId="0" applyFont="1" applyAlignment="1">
      <alignment vertical="center"/>
    </xf>
    <xf numFmtId="4" fontId="23" fillId="0" borderId="0" xfId="0" applyNumberFormat="1" applyFont="1" applyAlignment="1">
      <alignment vertical="center"/>
    </xf>
    <xf numFmtId="0" fontId="4" fillId="0" borderId="0" xfId="0" applyFont="1" applyAlignment="1">
      <alignment horizontal="center" vertical="center"/>
    </xf>
    <xf numFmtId="4" fontId="19" fillId="0" borderId="14" xfId="0" applyNumberFormat="1" applyFont="1" applyBorder="1" applyAlignment="1">
      <alignment vertical="center"/>
    </xf>
    <xf numFmtId="4" fontId="19" fillId="0" borderId="0" xfId="0" applyNumberFormat="1" applyFont="1" applyAlignment="1">
      <alignment vertical="center"/>
    </xf>
    <xf numFmtId="166" fontId="19" fillId="0" borderId="0" xfId="0" applyNumberFormat="1" applyFont="1" applyAlignment="1">
      <alignment vertical="center"/>
    </xf>
    <xf numFmtId="4" fontId="19" fillId="0" borderId="15" xfId="0" applyNumberFormat="1" applyFont="1" applyBorder="1" applyAlignment="1">
      <alignment vertical="center"/>
    </xf>
    <xf numFmtId="0" fontId="4" fillId="0" borderId="0" xfId="0" applyFont="1" applyAlignment="1">
      <alignment horizontal="left" vertical="center"/>
    </xf>
    <xf numFmtId="0" fontId="24" fillId="0" borderId="0" xfId="0" applyFont="1" applyAlignment="1">
      <alignment horizontal="left" vertical="center"/>
    </xf>
    <xf numFmtId="0" fontId="25" fillId="0" borderId="0" xfId="1" applyFont="1" applyAlignment="1">
      <alignment horizontal="center" vertical="center"/>
    </xf>
    <xf numFmtId="0" fontId="5" fillId="0" borderId="3" xfId="0" applyFont="1" applyBorder="1" applyAlignment="1">
      <alignment vertical="center"/>
    </xf>
    <xf numFmtId="0" fontId="26" fillId="0" borderId="0" xfId="0" applyFont="1" applyAlignment="1">
      <alignment vertical="center"/>
    </xf>
    <xf numFmtId="0" fontId="27" fillId="0" borderId="0" xfId="0" applyFont="1" applyAlignment="1">
      <alignment vertical="center"/>
    </xf>
    <xf numFmtId="0" fontId="3" fillId="0" borderId="0" xfId="0" applyFont="1" applyAlignment="1">
      <alignment horizontal="center" vertical="center"/>
    </xf>
    <xf numFmtId="4" fontId="28" fillId="0" borderId="14" xfId="0" applyNumberFormat="1" applyFont="1" applyBorder="1" applyAlignment="1">
      <alignment vertical="center"/>
    </xf>
    <xf numFmtId="4" fontId="28" fillId="0" borderId="0" xfId="0" applyNumberFormat="1" applyFont="1" applyAlignment="1">
      <alignment vertical="center"/>
    </xf>
    <xf numFmtId="166" fontId="28" fillId="0" borderId="0" xfId="0" applyNumberFormat="1" applyFont="1" applyAlignment="1">
      <alignment vertical="center"/>
    </xf>
    <xf numFmtId="4" fontId="28" fillId="0" borderId="15" xfId="0" applyNumberFormat="1" applyFont="1" applyBorder="1" applyAlignment="1">
      <alignment vertical="center"/>
    </xf>
    <xf numFmtId="0" fontId="5" fillId="0" borderId="0" xfId="0" applyFont="1" applyAlignment="1">
      <alignment horizontal="left" vertical="center"/>
    </xf>
    <xf numFmtId="4" fontId="28" fillId="0" borderId="19" xfId="0" applyNumberFormat="1" applyFont="1" applyBorder="1" applyAlignment="1">
      <alignment vertical="center"/>
    </xf>
    <xf numFmtId="4" fontId="28" fillId="0" borderId="20" xfId="0" applyNumberFormat="1" applyFont="1" applyBorder="1" applyAlignment="1">
      <alignment vertical="center"/>
    </xf>
    <xf numFmtId="166" fontId="28" fillId="0" borderId="20" xfId="0" applyNumberFormat="1" applyFont="1" applyBorder="1" applyAlignment="1">
      <alignment vertical="center"/>
    </xf>
    <xf numFmtId="4" fontId="28" fillId="0" borderId="21" xfId="0" applyNumberFormat="1" applyFont="1" applyBorder="1" applyAlignment="1">
      <alignment vertical="center"/>
    </xf>
    <xf numFmtId="0" fontId="29" fillId="0" borderId="0" xfId="0" applyFont="1" applyAlignment="1">
      <alignment horizontal="left" vertical="center"/>
    </xf>
    <xf numFmtId="0" fontId="0" fillId="0" borderId="3" xfId="0" applyBorder="1" applyAlignment="1">
      <alignment vertical="center" wrapText="1"/>
    </xf>
    <xf numFmtId="0" fontId="16"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ill="1" applyAlignment="1">
      <alignment vertical="center"/>
    </xf>
    <xf numFmtId="0" fontId="4" fillId="4" borderId="6" xfId="0" applyFont="1" applyFill="1" applyBorder="1" applyAlignment="1">
      <alignment horizontal="lef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ill="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21" fillId="4" borderId="0" xfId="0" applyFont="1" applyFill="1" applyAlignment="1">
      <alignment horizontal="left" vertical="center"/>
    </xf>
    <xf numFmtId="0" fontId="21" fillId="4" borderId="0" xfId="0" applyFont="1" applyFill="1" applyAlignment="1">
      <alignment horizontal="right" vertical="center"/>
    </xf>
    <xf numFmtId="0" fontId="30" fillId="0" borderId="0" xfId="0" applyFont="1" applyAlignment="1">
      <alignment horizontal="left" vertical="center"/>
    </xf>
    <xf numFmtId="0" fontId="6" fillId="0" borderId="3" xfId="0"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vertical="center"/>
    </xf>
    <xf numFmtId="4" fontId="6" fillId="0" borderId="20" xfId="0" applyNumberFormat="1" applyFont="1" applyBorder="1" applyAlignment="1">
      <alignment vertical="center"/>
    </xf>
    <xf numFmtId="0" fontId="7" fillId="0" borderId="3"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4" fontId="7" fillId="0" borderId="20" xfId="0" applyNumberFormat="1" applyFont="1" applyBorder="1" applyAlignment="1">
      <alignment vertical="center"/>
    </xf>
    <xf numFmtId="0" fontId="0" fillId="0" borderId="3" xfId="0" applyBorder="1" applyAlignment="1">
      <alignment horizontal="center" vertical="center" wrapText="1"/>
    </xf>
    <xf numFmtId="0" fontId="21" fillId="4" borderId="16" xfId="0" applyFont="1" applyFill="1" applyBorder="1" applyAlignment="1">
      <alignment horizontal="center" vertical="center" wrapText="1"/>
    </xf>
    <xf numFmtId="0" fontId="21" fillId="4" borderId="17" xfId="0" applyFont="1" applyFill="1" applyBorder="1" applyAlignment="1">
      <alignment horizontal="center" vertical="center" wrapText="1"/>
    </xf>
    <xf numFmtId="0" fontId="21" fillId="4" borderId="18" xfId="0" applyFont="1" applyFill="1" applyBorder="1" applyAlignment="1">
      <alignment horizontal="center" vertical="center" wrapText="1"/>
    </xf>
    <xf numFmtId="4" fontId="23" fillId="0" borderId="0" xfId="0" applyNumberFormat="1" applyFont="1"/>
    <xf numFmtId="166" fontId="31" fillId="0" borderId="12" xfId="0" applyNumberFormat="1" applyFont="1" applyBorder="1"/>
    <xf numFmtId="166" fontId="31" fillId="0" borderId="13" xfId="0" applyNumberFormat="1" applyFont="1" applyBorder="1"/>
    <xf numFmtId="4" fontId="32" fillId="0" borderId="0" xfId="0" applyNumberFormat="1" applyFont="1" applyAlignment="1">
      <alignment vertical="center"/>
    </xf>
    <xf numFmtId="0" fontId="8" fillId="0" borderId="3" xfId="0" applyFont="1" applyBorder="1"/>
    <xf numFmtId="0" fontId="8" fillId="0" borderId="0" xfId="0" applyFont="1" applyAlignment="1">
      <alignment horizontal="left"/>
    </xf>
    <xf numFmtId="0" fontId="6" fillId="0" borderId="0" xfId="0" applyFont="1" applyAlignment="1">
      <alignment horizontal="left"/>
    </xf>
    <xf numFmtId="0" fontId="8" fillId="0" borderId="0" xfId="0" applyFont="1" applyProtection="1">
      <protection locked="0"/>
    </xf>
    <xf numFmtId="4" fontId="6" fillId="0" borderId="0" xfId="0" applyNumberFormat="1" applyFont="1"/>
    <xf numFmtId="0" fontId="8" fillId="0" borderId="14" xfId="0" applyFont="1" applyBorder="1"/>
    <xf numFmtId="166" fontId="8" fillId="0" borderId="0" xfId="0" applyNumberFormat="1" applyFont="1"/>
    <xf numFmtId="166" fontId="8" fillId="0" borderId="15" xfId="0" applyNumberFormat="1" applyFont="1" applyBorder="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xf numFmtId="0" fontId="21" fillId="0" borderId="22" xfId="0" applyFont="1" applyBorder="1" applyAlignment="1">
      <alignment horizontal="center" vertical="center"/>
    </xf>
    <xf numFmtId="49" fontId="21" fillId="0" borderId="22" xfId="0" applyNumberFormat="1" applyFont="1" applyBorder="1" applyAlignment="1">
      <alignment horizontal="left" vertical="center" wrapText="1"/>
    </xf>
    <xf numFmtId="0" fontId="21" fillId="0" borderId="22" xfId="0" applyFont="1" applyBorder="1" applyAlignment="1">
      <alignment horizontal="left" vertical="center" wrapText="1"/>
    </xf>
    <xf numFmtId="0" fontId="21" fillId="0" borderId="22" xfId="0" applyFont="1" applyBorder="1" applyAlignment="1">
      <alignment horizontal="center" vertical="center" wrapText="1"/>
    </xf>
    <xf numFmtId="167" fontId="21" fillId="0" borderId="22" xfId="0" applyNumberFormat="1" applyFont="1" applyBorder="1" applyAlignment="1">
      <alignment vertical="center"/>
    </xf>
    <xf numFmtId="4" fontId="21" fillId="2" borderId="22" xfId="0" applyNumberFormat="1" applyFont="1" applyFill="1" applyBorder="1" applyAlignment="1" applyProtection="1">
      <alignment vertical="center"/>
      <protection locked="0"/>
    </xf>
    <xf numFmtId="4" fontId="21" fillId="0" borderId="22" xfId="0" applyNumberFormat="1" applyFont="1" applyBorder="1" applyAlignment="1">
      <alignment vertical="center"/>
    </xf>
    <xf numFmtId="0" fontId="22" fillId="2" borderId="14" xfId="0" applyFont="1" applyFill="1" applyBorder="1" applyAlignment="1" applyProtection="1">
      <alignment horizontal="left" vertical="center"/>
      <protection locked="0"/>
    </xf>
    <xf numFmtId="0" fontId="22" fillId="0" borderId="0" xfId="0" applyFont="1" applyAlignment="1">
      <alignment horizontal="center" vertical="center"/>
    </xf>
    <xf numFmtId="166" fontId="22" fillId="0" borderId="0" xfId="0" applyNumberFormat="1" applyFont="1" applyAlignment="1">
      <alignment vertical="center"/>
    </xf>
    <xf numFmtId="166" fontId="22" fillId="0" borderId="15" xfId="0" applyNumberFormat="1" applyFont="1" applyBorder="1" applyAlignment="1">
      <alignment vertical="center"/>
    </xf>
    <xf numFmtId="0" fontId="21" fillId="0" borderId="0" xfId="0" applyFont="1" applyAlignment="1">
      <alignment horizontal="left" vertical="center"/>
    </xf>
    <xf numFmtId="4" fontId="0" fillId="0" borderId="0" xfId="0" applyNumberFormat="1" applyAlignment="1">
      <alignment vertical="center"/>
    </xf>
    <xf numFmtId="0" fontId="33" fillId="0" borderId="22" xfId="0" applyFont="1" applyBorder="1" applyAlignment="1">
      <alignment horizontal="center" vertical="center"/>
    </xf>
    <xf numFmtId="49" fontId="33" fillId="0" borderId="22" xfId="0" applyNumberFormat="1" applyFont="1" applyBorder="1" applyAlignment="1">
      <alignment horizontal="left" vertical="center" wrapText="1"/>
    </xf>
    <xf numFmtId="0" fontId="33" fillId="0" borderId="22" xfId="0" applyFont="1" applyBorder="1" applyAlignment="1">
      <alignment horizontal="left" vertical="center" wrapText="1"/>
    </xf>
    <xf numFmtId="0" fontId="33" fillId="0" borderId="22" xfId="0" applyFont="1" applyBorder="1" applyAlignment="1">
      <alignment horizontal="center" vertical="center" wrapText="1"/>
    </xf>
    <xf numFmtId="167" fontId="33" fillId="0" borderId="22" xfId="0" applyNumberFormat="1" applyFont="1" applyBorder="1" applyAlignment="1">
      <alignment vertical="center"/>
    </xf>
    <xf numFmtId="4" fontId="33" fillId="2" borderId="22" xfId="0" applyNumberFormat="1" applyFont="1" applyFill="1" applyBorder="1" applyAlignment="1" applyProtection="1">
      <alignment vertical="center"/>
      <protection locked="0"/>
    </xf>
    <xf numFmtId="4" fontId="33" fillId="0" borderId="22" xfId="0" applyNumberFormat="1" applyFont="1" applyBorder="1" applyAlignment="1">
      <alignment vertical="center"/>
    </xf>
    <xf numFmtId="0" fontId="34" fillId="0" borderId="3" xfId="0" applyFont="1" applyBorder="1" applyAlignment="1">
      <alignment vertical="center"/>
    </xf>
    <xf numFmtId="0" fontId="33" fillId="2" borderId="14" xfId="0" applyFont="1" applyFill="1" applyBorder="1" applyAlignment="1" applyProtection="1">
      <alignment horizontal="left" vertical="center"/>
      <protection locked="0"/>
    </xf>
    <xf numFmtId="0" fontId="33" fillId="0" borderId="0" xfId="0" applyFont="1" applyAlignment="1">
      <alignment horizontal="center" vertical="center"/>
    </xf>
    <xf numFmtId="0" fontId="9" fillId="0" borderId="3" xfId="0" applyFont="1" applyBorder="1" applyAlignment="1">
      <alignment vertical="center"/>
    </xf>
    <xf numFmtId="0" fontId="35"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167" fontId="9" fillId="0" borderId="0" xfId="0" applyNumberFormat="1" applyFont="1" applyAlignment="1">
      <alignment vertical="center"/>
    </xf>
    <xf numFmtId="0" fontId="9" fillId="0" borderId="0" xfId="0" applyFont="1" applyAlignment="1" applyProtection="1">
      <alignment vertical="center"/>
      <protection locked="0"/>
    </xf>
    <xf numFmtId="0" fontId="9" fillId="0" borderId="14" xfId="0" applyFont="1" applyBorder="1" applyAlignment="1">
      <alignment vertical="center"/>
    </xf>
    <xf numFmtId="0" fontId="9" fillId="0" borderId="15" xfId="0" applyFont="1" applyBorder="1" applyAlignment="1">
      <alignment vertical="center"/>
    </xf>
    <xf numFmtId="0" fontId="36" fillId="0" borderId="0" xfId="0" applyFont="1" applyAlignment="1">
      <alignment horizontal="left" vertical="center"/>
    </xf>
    <xf numFmtId="0" fontId="37" fillId="0" borderId="0" xfId="1" applyFont="1" applyAlignment="1" applyProtection="1">
      <alignment vertical="center" wrapText="1"/>
    </xf>
    <xf numFmtId="0" fontId="0" fillId="0" borderId="0" xfId="0" applyAlignment="1" applyProtection="1">
      <alignment vertical="center"/>
      <protection locked="0"/>
    </xf>
    <xf numFmtId="0" fontId="0" fillId="0" borderId="14" xfId="0" applyBorder="1" applyAlignment="1">
      <alignment vertical="center"/>
    </xf>
    <xf numFmtId="0" fontId="10" fillId="0" borderId="3"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0" xfId="0" applyFont="1" applyAlignment="1" applyProtection="1">
      <alignment vertical="center"/>
      <protection locked="0"/>
    </xf>
    <xf numFmtId="0" fontId="10" fillId="0" borderId="14" xfId="0" applyFont="1" applyBorder="1" applyAlignment="1">
      <alignment vertical="center"/>
    </xf>
    <xf numFmtId="0" fontId="10" fillId="0" borderId="15" xfId="0" applyFont="1" applyBorder="1" applyAlignment="1">
      <alignment vertical="center"/>
    </xf>
    <xf numFmtId="167" fontId="21" fillId="2" borderId="22" xfId="0" applyNumberFormat="1" applyFont="1" applyFill="1" applyBorder="1" applyAlignment="1" applyProtection="1">
      <alignment vertical="center"/>
      <protection locked="0"/>
    </xf>
    <xf numFmtId="0" fontId="22" fillId="2" borderId="19" xfId="0" applyFont="1" applyFill="1" applyBorder="1" applyAlignment="1" applyProtection="1">
      <alignment horizontal="left" vertical="center"/>
      <protection locked="0"/>
    </xf>
    <xf numFmtId="0" fontId="22" fillId="0" borderId="20" xfId="0" applyFont="1" applyBorder="1" applyAlignment="1">
      <alignment horizontal="center" vertical="center"/>
    </xf>
    <xf numFmtId="0" fontId="0" fillId="0" borderId="20" xfId="0" applyBorder="1" applyAlignment="1">
      <alignment vertical="center"/>
    </xf>
    <xf numFmtId="166" fontId="22" fillId="0" borderId="20" xfId="0" applyNumberFormat="1" applyFont="1" applyBorder="1" applyAlignment="1">
      <alignment vertical="center"/>
    </xf>
    <xf numFmtId="166" fontId="22" fillId="0" borderId="21" xfId="0" applyNumberFormat="1" applyFont="1" applyBorder="1" applyAlignment="1">
      <alignment vertical="center"/>
    </xf>
    <xf numFmtId="0" fontId="4" fillId="0" borderId="0" xfId="0" applyFont="1" applyAlignment="1">
      <alignment horizontal="left" vertical="center" wrapText="1"/>
    </xf>
    <xf numFmtId="0" fontId="38" fillId="0" borderId="16" xfId="0" applyFont="1" applyBorder="1" applyAlignment="1">
      <alignment horizontal="left" vertical="center" wrapText="1"/>
    </xf>
    <xf numFmtId="0" fontId="38" fillId="0" borderId="22" xfId="0" applyFont="1" applyBorder="1" applyAlignment="1">
      <alignment horizontal="left" vertical="center" wrapText="1"/>
    </xf>
    <xf numFmtId="0" fontId="38" fillId="0" borderId="22" xfId="0" applyFont="1" applyBorder="1" applyAlignment="1">
      <alignment horizontal="left" vertical="center"/>
    </xf>
    <xf numFmtId="167" fontId="38" fillId="0" borderId="18" xfId="0" applyNumberFormat="1" applyFont="1" applyBorder="1" applyAlignment="1">
      <alignment vertical="center"/>
    </xf>
    <xf numFmtId="0" fontId="32" fillId="0" borderId="0" xfId="0" applyFont="1" applyAlignment="1">
      <alignment horizontal="left" vertical="center"/>
    </xf>
    <xf numFmtId="0" fontId="0" fillId="0" borderId="0" xfId="0" applyAlignment="1">
      <alignment horizontal="left" vertical="center" wrapText="1"/>
    </xf>
    <xf numFmtId="167" fontId="0" fillId="0" borderId="0" xfId="0" applyNumberFormat="1" applyAlignment="1">
      <alignment vertical="center"/>
    </xf>
    <xf numFmtId="0" fontId="15" fillId="0" borderId="0" xfId="0" applyFont="1" applyAlignment="1">
      <alignment horizontal="left" vertical="top" wrapText="1"/>
    </xf>
    <xf numFmtId="0" fontId="15" fillId="0" borderId="0" xfId="0" applyFont="1" applyAlignment="1">
      <alignment horizontal="left" vertical="center"/>
    </xf>
    <xf numFmtId="0" fontId="17"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4" fontId="16" fillId="0" borderId="5" xfId="0" applyNumberFormat="1" applyFont="1" applyBorder="1" applyAlignment="1">
      <alignment vertical="center"/>
    </xf>
    <xf numFmtId="0" fontId="0" fillId="0" borderId="5" xfId="0" applyBorder="1" applyAlignment="1">
      <alignment vertical="center"/>
    </xf>
    <xf numFmtId="0" fontId="1" fillId="0" borderId="0" xfId="0" applyFont="1" applyAlignment="1">
      <alignment horizontal="right" vertical="center"/>
    </xf>
    <xf numFmtId="4" fontId="17"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0" fontId="4" fillId="3" borderId="7" xfId="0" applyFont="1" applyFill="1" applyBorder="1" applyAlignment="1">
      <alignment horizontal="left" vertical="center"/>
    </xf>
    <xf numFmtId="0" fontId="0" fillId="3" borderId="7" xfId="0" applyFill="1" applyBorder="1" applyAlignment="1">
      <alignment vertical="center"/>
    </xf>
    <xf numFmtId="4" fontId="4" fillId="3" borderId="7" xfId="0" applyNumberFormat="1" applyFont="1" applyFill="1" applyBorder="1" applyAlignment="1">
      <alignment vertical="center"/>
    </xf>
    <xf numFmtId="0" fontId="0" fillId="3" borderId="8" xfId="0" applyFill="1" applyBorder="1" applyAlignment="1">
      <alignment vertical="center"/>
    </xf>
    <xf numFmtId="0" fontId="3" fillId="0" borderId="0" xfId="0" applyFont="1" applyAlignment="1">
      <alignment horizontal="left" vertical="center" wrapText="1"/>
    </xf>
    <xf numFmtId="0" fontId="3" fillId="0" borderId="0" xfId="0" applyFont="1" applyAlignment="1">
      <alignmen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19" fillId="0" borderId="11" xfId="0" applyFont="1" applyBorder="1" applyAlignment="1">
      <alignment horizontal="center" vertical="center"/>
    </xf>
    <xf numFmtId="0" fontId="19" fillId="0" borderId="12" xfId="0" applyFont="1" applyBorder="1" applyAlignment="1">
      <alignment horizontal="left" vertical="center"/>
    </xf>
    <xf numFmtId="0" fontId="20" fillId="0" borderId="14" xfId="0" applyFont="1" applyBorder="1" applyAlignment="1">
      <alignment horizontal="left" vertical="center"/>
    </xf>
    <xf numFmtId="0" fontId="20" fillId="0" borderId="0" xfId="0" applyFont="1" applyAlignment="1">
      <alignment horizontal="left" vertical="center"/>
    </xf>
    <xf numFmtId="0" fontId="21" fillId="4" borderId="6" xfId="0" applyFont="1" applyFill="1" applyBorder="1" applyAlignment="1">
      <alignment horizontal="center" vertical="center"/>
    </xf>
    <xf numFmtId="0" fontId="21" fillId="4" borderId="7" xfId="0" applyFont="1" applyFill="1" applyBorder="1" applyAlignment="1">
      <alignment horizontal="left" vertical="center"/>
    </xf>
    <xf numFmtId="0" fontId="21" fillId="4" borderId="7" xfId="0" applyFont="1" applyFill="1" applyBorder="1" applyAlignment="1">
      <alignment horizontal="center" vertical="center"/>
    </xf>
    <xf numFmtId="0" fontId="21" fillId="4" borderId="7" xfId="0" applyFont="1" applyFill="1" applyBorder="1" applyAlignment="1">
      <alignment horizontal="right" vertical="center"/>
    </xf>
    <xf numFmtId="0" fontId="21" fillId="4" borderId="8" xfId="0" applyFont="1" applyFill="1" applyBorder="1" applyAlignment="1">
      <alignment horizontal="left" vertical="center"/>
    </xf>
    <xf numFmtId="4" fontId="27" fillId="0" borderId="0" xfId="0" applyNumberFormat="1" applyFont="1" applyAlignment="1">
      <alignment vertical="center"/>
    </xf>
    <xf numFmtId="0" fontId="27" fillId="0" borderId="0" xfId="0" applyFont="1" applyAlignment="1">
      <alignment vertical="center"/>
    </xf>
    <xf numFmtId="0" fontId="26" fillId="0" borderId="0" xfId="0" applyFont="1" applyAlignment="1">
      <alignment horizontal="left" vertical="center" wrapText="1"/>
    </xf>
    <xf numFmtId="4" fontId="23" fillId="0" borderId="0" xfId="0" applyNumberFormat="1" applyFont="1" applyAlignment="1">
      <alignment horizontal="right" vertical="center"/>
    </xf>
    <xf numFmtId="4" fontId="23" fillId="0" borderId="0" xfId="0" applyNumberFormat="1" applyFont="1"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0" xfId="0" applyAlignment="1">
      <alignment vertical="center"/>
    </xf>
    <xf numFmtId="0" fontId="2" fillId="2" borderId="0" xfId="0" applyFont="1" applyFill="1" applyAlignment="1" applyProtection="1">
      <alignment horizontal="left" vertical="center"/>
      <protection locked="0"/>
    </xf>
    <xf numFmtId="0" fontId="0" fillId="0" borderId="0" xfId="0" applyAlignment="1"/>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app.urs.cz/products/kros4" TargetMode="External"/><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app.urs.cz/products/kros4" TargetMode="External"/><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app.urs.cz/products/kros4" TargetMode="External"/><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app.urs.cz/products/kros4" TargetMode="External"/><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twoCellAnchor>
    <xdr:from>
      <xdr:col>39</xdr:col>
      <xdr:colOff>86995</xdr:colOff>
      <xdr:row>3</xdr:row>
      <xdr:rowOff>0</xdr:rowOff>
    </xdr:from>
    <xdr:to>
      <xdr:col>40</xdr:col>
      <xdr:colOff>367665</xdr:colOff>
      <xdr:row>6</xdr:row>
      <xdr:rowOff>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39</xdr:col>
      <xdr:colOff>225425</xdr:colOff>
      <xdr:row>81</xdr:row>
      <xdr:rowOff>0</xdr:rowOff>
    </xdr:from>
    <xdr:to>
      <xdr:col>41</xdr:col>
      <xdr:colOff>176530</xdr:colOff>
      <xdr:row>85</xdr:row>
      <xdr:rowOff>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absoluteAnchor>
    <xdr:pos x="0" y="0"/>
    <xdr:ext cx="285750" cy="285750"/>
    <xdr:pic>
      <xdr:nvPicPr>
        <xdr:cNvPr id="4" name="Picture 3">
          <a:hlinkClick xmlns:r="http://schemas.openxmlformats.org/officeDocument/2006/relationships" r:id="rId2" tooltip="https://app.urs.cz/products/kros4"/>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twoCellAnchor>
    <xdr:from>
      <xdr:col>9</xdr:col>
      <xdr:colOff>362585</xdr:colOff>
      <xdr:row>3</xdr:row>
      <xdr:rowOff>0</xdr:rowOff>
    </xdr:from>
    <xdr:to>
      <xdr:col>9</xdr:col>
      <xdr:colOff>1215390</xdr:colOff>
      <xdr:row>7</xdr:row>
      <xdr:rowOff>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9</xdr:col>
      <xdr:colOff>362585</xdr:colOff>
      <xdr:row>81</xdr:row>
      <xdr:rowOff>0</xdr:rowOff>
    </xdr:from>
    <xdr:to>
      <xdr:col>9</xdr:col>
      <xdr:colOff>1215390</xdr:colOff>
      <xdr:row>85</xdr:row>
      <xdr:rowOff>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9</xdr:col>
      <xdr:colOff>362585</xdr:colOff>
      <xdr:row>130</xdr:row>
      <xdr:rowOff>0</xdr:rowOff>
    </xdr:from>
    <xdr:to>
      <xdr:col>9</xdr:col>
      <xdr:colOff>1215390</xdr:colOff>
      <xdr:row>134</xdr:row>
      <xdr:rowOff>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absoluteAnchor>
    <xdr:pos x="0" y="0"/>
    <xdr:ext cx="285750" cy="285750"/>
    <xdr:pic>
      <xdr:nvPicPr>
        <xdr:cNvPr id="5" name="Picture 4">
          <a:hlinkClick xmlns:r="http://schemas.openxmlformats.org/officeDocument/2006/relationships" r:id="rId2" tooltip="https://app.urs.cz/products/kros4"/>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3"/>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twoCellAnchor>
    <xdr:from>
      <xdr:col>9</xdr:col>
      <xdr:colOff>362585</xdr:colOff>
      <xdr:row>3</xdr:row>
      <xdr:rowOff>0</xdr:rowOff>
    </xdr:from>
    <xdr:to>
      <xdr:col>9</xdr:col>
      <xdr:colOff>1215390</xdr:colOff>
      <xdr:row>7</xdr:row>
      <xdr:rowOff>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9</xdr:col>
      <xdr:colOff>362585</xdr:colOff>
      <xdr:row>81</xdr:row>
      <xdr:rowOff>0</xdr:rowOff>
    </xdr:from>
    <xdr:to>
      <xdr:col>9</xdr:col>
      <xdr:colOff>1215390</xdr:colOff>
      <xdr:row>85</xdr:row>
      <xdr:rowOff>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9</xdr:col>
      <xdr:colOff>362585</xdr:colOff>
      <xdr:row>119</xdr:row>
      <xdr:rowOff>0</xdr:rowOff>
    </xdr:from>
    <xdr:to>
      <xdr:col>9</xdr:col>
      <xdr:colOff>1215390</xdr:colOff>
      <xdr:row>123</xdr:row>
      <xdr:rowOff>0</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absoluteAnchor>
    <xdr:pos x="0" y="0"/>
    <xdr:ext cx="285750" cy="285750"/>
    <xdr:pic>
      <xdr:nvPicPr>
        <xdr:cNvPr id="5" name="Picture 4">
          <a:hlinkClick xmlns:r="http://schemas.openxmlformats.org/officeDocument/2006/relationships" r:id="rId2" tooltip="https://app.urs.cz/products/kros4"/>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3"/>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twoCellAnchor>
    <xdr:from>
      <xdr:col>9</xdr:col>
      <xdr:colOff>362585</xdr:colOff>
      <xdr:row>3</xdr:row>
      <xdr:rowOff>0</xdr:rowOff>
    </xdr:from>
    <xdr:to>
      <xdr:col>9</xdr:col>
      <xdr:colOff>1215390</xdr:colOff>
      <xdr:row>7</xdr:row>
      <xdr:rowOff>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9</xdr:col>
      <xdr:colOff>362585</xdr:colOff>
      <xdr:row>81</xdr:row>
      <xdr:rowOff>0</xdr:rowOff>
    </xdr:from>
    <xdr:to>
      <xdr:col>9</xdr:col>
      <xdr:colOff>1215390</xdr:colOff>
      <xdr:row>85</xdr:row>
      <xdr:rowOff>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9</xdr:col>
      <xdr:colOff>362585</xdr:colOff>
      <xdr:row>105</xdr:row>
      <xdr:rowOff>0</xdr:rowOff>
    </xdr:from>
    <xdr:to>
      <xdr:col>9</xdr:col>
      <xdr:colOff>1215390</xdr:colOff>
      <xdr:row>109</xdr:row>
      <xdr:rowOff>0</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absoluteAnchor>
    <xdr:pos x="0" y="0"/>
    <xdr:ext cx="285750" cy="285750"/>
    <xdr:pic>
      <xdr:nvPicPr>
        <xdr:cNvPr id="5" name="Picture 4">
          <a:hlinkClick xmlns:r="http://schemas.openxmlformats.org/officeDocument/2006/relationships" r:id="rId2" tooltip="https://app.urs.cz/products/kros4"/>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3"/>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6385" cy="286385"/>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podminky.urs.cz/item/CS_URS_2025_02/771591112" TargetMode="External"/><Relationship Id="rId3" Type="http://schemas.openxmlformats.org/officeDocument/2006/relationships/hyperlink" Target="https://podminky.urs.cz/item/CS_URS_2025_02/725212213" TargetMode="External"/><Relationship Id="rId7" Type="http://schemas.openxmlformats.org/officeDocument/2006/relationships/hyperlink" Target="https://podminky.urs.cz/item/CS_URS_2025_02/725841333" TargetMode="External"/><Relationship Id="rId12" Type="http://schemas.openxmlformats.org/officeDocument/2006/relationships/drawing" Target="../drawings/drawing2.xml"/><Relationship Id="rId2" Type="http://schemas.openxmlformats.org/officeDocument/2006/relationships/hyperlink" Target="https://podminky.urs.cz/item/CS_URS_2025_02/725112022" TargetMode="External"/><Relationship Id="rId1" Type="http://schemas.openxmlformats.org/officeDocument/2006/relationships/hyperlink" Target="https://podminky.urs.cz/item/CS_URS_2025_02/722181211" TargetMode="External"/><Relationship Id="rId6" Type="http://schemas.openxmlformats.org/officeDocument/2006/relationships/hyperlink" Target="https://podminky.urs.cz/item/CS_URS_2025_02/725822613" TargetMode="External"/><Relationship Id="rId11" Type="http://schemas.openxmlformats.org/officeDocument/2006/relationships/hyperlink" Target="https://podminky.urs.cz/item/CS_URS_2025_02/781131112" TargetMode="External"/><Relationship Id="rId5" Type="http://schemas.openxmlformats.org/officeDocument/2006/relationships/hyperlink" Target="https://podminky.urs.cz/item/CS_URS_2025_02/725244724" TargetMode="External"/><Relationship Id="rId10" Type="http://schemas.openxmlformats.org/officeDocument/2006/relationships/hyperlink" Target="https://podminky.urs.cz/item/CS_URS_2025_02/771591264" TargetMode="External"/><Relationship Id="rId4" Type="http://schemas.openxmlformats.org/officeDocument/2006/relationships/hyperlink" Target="https://podminky.urs.cz/item/CS_URS_2025_02/725241513" TargetMode="External"/><Relationship Id="rId9" Type="http://schemas.openxmlformats.org/officeDocument/2006/relationships/hyperlink" Target="https://podminky.urs.cz/item/CS_URS_2025_02/771591241"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99"/>
  <sheetViews>
    <sheetView showGridLines="0" tabSelected="1" workbookViewId="0"/>
  </sheetViews>
  <sheetFormatPr defaultRowHeight="1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hidden="1" customWidth="1"/>
    <col min="44" max="44" width="13.6640625" customWidth="1"/>
    <col min="45" max="47" width="25.83203125" hidden="1" customWidth="1"/>
    <col min="48" max="49" width="21.6640625" hidden="1" customWidth="1"/>
    <col min="50" max="51" width="25" hidden="1" customWidth="1"/>
    <col min="52" max="52" width="21.6640625" hidden="1" customWidth="1"/>
    <col min="53" max="53" width="19.1640625" hidden="1" customWidth="1"/>
    <col min="54" max="54" width="25" hidden="1" customWidth="1"/>
    <col min="55" max="55" width="21.6640625" hidden="1" customWidth="1"/>
    <col min="56" max="56" width="19.1640625" hidden="1" customWidth="1"/>
    <col min="57" max="57" width="66.5" customWidth="1"/>
    <col min="71" max="91" width="9.33203125" hidden="1"/>
  </cols>
  <sheetData>
    <row r="1" spans="1:74">
      <c r="A1" s="14" t="s">
        <v>0</v>
      </c>
      <c r="AZ1" s="14" t="s">
        <v>1</v>
      </c>
      <c r="BA1" s="14" t="s">
        <v>2</v>
      </c>
      <c r="BB1" s="14" t="s">
        <v>3</v>
      </c>
      <c r="BT1" s="14" t="s">
        <v>4</v>
      </c>
      <c r="BU1" s="14" t="s">
        <v>4</v>
      </c>
      <c r="BV1" s="14" t="s">
        <v>5</v>
      </c>
    </row>
    <row r="2" spans="1:74" ht="36.950000000000003" customHeight="1">
      <c r="AR2" s="227"/>
      <c r="AS2" s="227"/>
      <c r="AT2" s="227"/>
      <c r="AU2" s="227"/>
      <c r="AV2" s="227"/>
      <c r="AW2" s="227"/>
      <c r="AX2" s="227"/>
      <c r="AY2" s="227"/>
      <c r="AZ2" s="227"/>
      <c r="BA2" s="227"/>
      <c r="BB2" s="227"/>
      <c r="BC2" s="227"/>
      <c r="BD2" s="227"/>
      <c r="BE2" s="227"/>
      <c r="BS2" s="15" t="s">
        <v>6</v>
      </c>
      <c r="BT2" s="15" t="s">
        <v>7</v>
      </c>
    </row>
    <row r="3" spans="1:74" ht="6.95" customHeight="1">
      <c r="B3" s="16"/>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8"/>
      <c r="BS3" s="15" t="s">
        <v>6</v>
      </c>
      <c r="BT3" s="15" t="s">
        <v>8</v>
      </c>
    </row>
    <row r="4" spans="1:74" ht="24.95" customHeight="1">
      <c r="B4" s="18"/>
      <c r="D4" s="19" t="s">
        <v>9</v>
      </c>
      <c r="AR4" s="18"/>
      <c r="AS4" s="20" t="s">
        <v>10</v>
      </c>
      <c r="BE4" s="21" t="s">
        <v>11</v>
      </c>
      <c r="BS4" s="15" t="s">
        <v>12</v>
      </c>
    </row>
    <row r="5" spans="1:74" ht="12" customHeight="1">
      <c r="B5" s="18"/>
      <c r="D5" s="22" t="s">
        <v>13</v>
      </c>
      <c r="K5" s="189" t="s">
        <v>14</v>
      </c>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R5" s="18"/>
      <c r="BE5" s="186" t="s">
        <v>15</v>
      </c>
      <c r="BS5" s="15" t="s">
        <v>6</v>
      </c>
    </row>
    <row r="6" spans="1:74" ht="36.950000000000003" customHeight="1">
      <c r="B6" s="18"/>
      <c r="D6" s="24" t="s">
        <v>16</v>
      </c>
      <c r="K6" s="190" t="s">
        <v>17</v>
      </c>
      <c r="L6" s="227"/>
      <c r="M6" s="227"/>
      <c r="N6" s="227"/>
      <c r="O6" s="227"/>
      <c r="P6" s="227"/>
      <c r="Q6" s="227"/>
      <c r="R6" s="227"/>
      <c r="S6" s="227"/>
      <c r="T6" s="227"/>
      <c r="U6" s="227"/>
      <c r="V6" s="227"/>
      <c r="W6" s="227"/>
      <c r="X6" s="227"/>
      <c r="Y6" s="227"/>
      <c r="Z6" s="227"/>
      <c r="AA6" s="227"/>
      <c r="AB6" s="227"/>
      <c r="AC6" s="227"/>
      <c r="AD6" s="227"/>
      <c r="AE6" s="227"/>
      <c r="AF6" s="227"/>
      <c r="AG6" s="227"/>
      <c r="AH6" s="227"/>
      <c r="AI6" s="227"/>
      <c r="AJ6" s="227"/>
      <c r="AR6" s="18"/>
      <c r="BE6" s="187"/>
      <c r="BS6" s="15" t="s">
        <v>6</v>
      </c>
    </row>
    <row r="7" spans="1:74" ht="12" customHeight="1">
      <c r="B7" s="18"/>
      <c r="D7" s="25" t="s">
        <v>18</v>
      </c>
      <c r="K7" s="23" t="s">
        <v>1</v>
      </c>
      <c r="AK7" s="25" t="s">
        <v>19</v>
      </c>
      <c r="AN7" s="23" t="s">
        <v>1</v>
      </c>
      <c r="AR7" s="18"/>
      <c r="BE7" s="187"/>
      <c r="BS7" s="15" t="s">
        <v>6</v>
      </c>
    </row>
    <row r="8" spans="1:74" ht="12" customHeight="1">
      <c r="B8" s="18"/>
      <c r="D8" s="25" t="s">
        <v>20</v>
      </c>
      <c r="K8" s="23" t="s">
        <v>21</v>
      </c>
      <c r="AK8" s="25" t="s">
        <v>22</v>
      </c>
      <c r="AN8" s="26" t="s">
        <v>23</v>
      </c>
      <c r="AR8" s="18"/>
      <c r="BE8" s="187"/>
      <c r="BS8" s="15" t="s">
        <v>6</v>
      </c>
    </row>
    <row r="9" spans="1:74" ht="14.45" customHeight="1">
      <c r="B9" s="18"/>
      <c r="AR9" s="18"/>
      <c r="BE9" s="187"/>
      <c r="BS9" s="15" t="s">
        <v>6</v>
      </c>
    </row>
    <row r="10" spans="1:74" ht="12" customHeight="1">
      <c r="B10" s="18"/>
      <c r="D10" s="25" t="s">
        <v>24</v>
      </c>
      <c r="AK10" s="25" t="s">
        <v>25</v>
      </c>
      <c r="AN10" s="23" t="s">
        <v>26</v>
      </c>
      <c r="AR10" s="18"/>
      <c r="BE10" s="187"/>
      <c r="BS10" s="15" t="s">
        <v>6</v>
      </c>
    </row>
    <row r="11" spans="1:74" ht="18.399999999999999" customHeight="1">
      <c r="B11" s="18"/>
      <c r="E11" s="23" t="s">
        <v>27</v>
      </c>
      <c r="AK11" s="25" t="s">
        <v>28</v>
      </c>
      <c r="AN11" s="23" t="s">
        <v>29</v>
      </c>
      <c r="AR11" s="18"/>
      <c r="BE11" s="187"/>
      <c r="BS11" s="15" t="s">
        <v>6</v>
      </c>
    </row>
    <row r="12" spans="1:74" ht="6.95" customHeight="1">
      <c r="B12" s="18"/>
      <c r="AR12" s="18"/>
      <c r="BE12" s="187"/>
      <c r="BS12" s="15" t="s">
        <v>6</v>
      </c>
    </row>
    <row r="13" spans="1:74" ht="12" customHeight="1">
      <c r="B13" s="18"/>
      <c r="D13" s="25" t="s">
        <v>30</v>
      </c>
      <c r="AK13" s="25" t="s">
        <v>25</v>
      </c>
      <c r="AN13" s="27" t="s">
        <v>31</v>
      </c>
      <c r="AR13" s="18"/>
      <c r="BE13" s="187"/>
      <c r="BS13" s="15" t="s">
        <v>6</v>
      </c>
    </row>
    <row r="14" spans="1:74">
      <c r="B14" s="18"/>
      <c r="E14" s="191" t="s">
        <v>31</v>
      </c>
      <c r="F14" s="192"/>
      <c r="G14" s="192"/>
      <c r="H14" s="192"/>
      <c r="I14" s="192"/>
      <c r="J14" s="192"/>
      <c r="K14" s="192"/>
      <c r="L14" s="192"/>
      <c r="M14" s="192"/>
      <c r="N14" s="192"/>
      <c r="O14" s="192"/>
      <c r="P14" s="192"/>
      <c r="Q14" s="192"/>
      <c r="R14" s="192"/>
      <c r="S14" s="192"/>
      <c r="T14" s="192"/>
      <c r="U14" s="192"/>
      <c r="V14" s="192"/>
      <c r="W14" s="192"/>
      <c r="X14" s="192"/>
      <c r="Y14" s="192"/>
      <c r="Z14" s="192"/>
      <c r="AA14" s="192"/>
      <c r="AB14" s="192"/>
      <c r="AC14" s="192"/>
      <c r="AD14" s="192"/>
      <c r="AE14" s="192"/>
      <c r="AF14" s="192"/>
      <c r="AG14" s="192"/>
      <c r="AH14" s="192"/>
      <c r="AI14" s="192"/>
      <c r="AJ14" s="192"/>
      <c r="AK14" s="25" t="s">
        <v>28</v>
      </c>
      <c r="AN14" s="27" t="s">
        <v>31</v>
      </c>
      <c r="AR14" s="18"/>
      <c r="BE14" s="187"/>
      <c r="BS14" s="15" t="s">
        <v>6</v>
      </c>
    </row>
    <row r="15" spans="1:74" ht="6.95" customHeight="1">
      <c r="B15" s="18"/>
      <c r="AR15" s="18"/>
      <c r="BE15" s="187"/>
      <c r="BS15" s="15" t="s">
        <v>4</v>
      </c>
    </row>
    <row r="16" spans="1:74" ht="12" customHeight="1">
      <c r="B16" s="18"/>
      <c r="D16" s="25" t="s">
        <v>32</v>
      </c>
      <c r="AK16" s="25" t="s">
        <v>25</v>
      </c>
      <c r="AN16" s="23" t="s">
        <v>1</v>
      </c>
      <c r="AR16" s="18"/>
      <c r="BE16" s="187"/>
      <c r="BS16" s="15" t="s">
        <v>4</v>
      </c>
    </row>
    <row r="17" spans="2:71" ht="18.399999999999999" customHeight="1">
      <c r="B17" s="18"/>
      <c r="E17" s="23" t="s">
        <v>33</v>
      </c>
      <c r="AK17" s="25" t="s">
        <v>28</v>
      </c>
      <c r="AN17" s="23" t="s">
        <v>1</v>
      </c>
      <c r="AR17" s="18"/>
      <c r="BE17" s="187"/>
      <c r="BS17" s="15" t="s">
        <v>34</v>
      </c>
    </row>
    <row r="18" spans="2:71" ht="6.95" customHeight="1">
      <c r="B18" s="18"/>
      <c r="AR18" s="18"/>
      <c r="BE18" s="187"/>
      <c r="BS18" s="15" t="s">
        <v>6</v>
      </c>
    </row>
    <row r="19" spans="2:71" ht="12" customHeight="1">
      <c r="B19" s="18"/>
      <c r="D19" s="25" t="s">
        <v>35</v>
      </c>
      <c r="AK19" s="25" t="s">
        <v>25</v>
      </c>
      <c r="AN19" s="23" t="s">
        <v>1</v>
      </c>
      <c r="AR19" s="18"/>
      <c r="BE19" s="187"/>
      <c r="BS19" s="15" t="s">
        <v>6</v>
      </c>
    </row>
    <row r="20" spans="2:71" ht="18.399999999999999" customHeight="1">
      <c r="B20" s="18"/>
      <c r="E20" s="23" t="s">
        <v>33</v>
      </c>
      <c r="AK20" s="25" t="s">
        <v>28</v>
      </c>
      <c r="AN20" s="23" t="s">
        <v>1</v>
      </c>
      <c r="AR20" s="18"/>
      <c r="BE20" s="187"/>
      <c r="BS20" s="15" t="s">
        <v>34</v>
      </c>
    </row>
    <row r="21" spans="2:71" ht="6.95" customHeight="1">
      <c r="B21" s="18"/>
      <c r="AR21" s="18"/>
      <c r="BE21" s="187"/>
    </row>
    <row r="22" spans="2:71" ht="12" customHeight="1">
      <c r="B22" s="18"/>
      <c r="D22" s="25" t="s">
        <v>36</v>
      </c>
      <c r="AR22" s="18"/>
      <c r="BE22" s="187"/>
    </row>
    <row r="23" spans="2:71" ht="192" customHeight="1">
      <c r="B23" s="18"/>
      <c r="E23" s="193" t="s">
        <v>37</v>
      </c>
      <c r="F23" s="193"/>
      <c r="G23" s="193"/>
      <c r="H23" s="193"/>
      <c r="I23" s="193"/>
      <c r="J23" s="193"/>
      <c r="K23" s="193"/>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193"/>
      <c r="AN23" s="193"/>
      <c r="AR23" s="18"/>
      <c r="BE23" s="187"/>
    </row>
    <row r="24" spans="2:71" ht="6.95" customHeight="1">
      <c r="B24" s="18"/>
      <c r="AR24" s="18"/>
      <c r="BE24" s="187"/>
    </row>
    <row r="25" spans="2:71" ht="6.95" customHeight="1">
      <c r="B25" s="18"/>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R25" s="18"/>
      <c r="BE25" s="187"/>
    </row>
    <row r="26" spans="2:71" s="1" customFormat="1" ht="25.9" customHeight="1">
      <c r="B26" s="30"/>
      <c r="D26" s="31" t="s">
        <v>38</v>
      </c>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194">
        <f>ROUND(AG94,2)</f>
        <v>0</v>
      </c>
      <c r="AL26" s="195"/>
      <c r="AM26" s="195"/>
      <c r="AN26" s="195"/>
      <c r="AO26" s="195"/>
      <c r="AR26" s="30"/>
      <c r="BE26" s="187"/>
    </row>
    <row r="27" spans="2:71" s="1" customFormat="1" ht="6.95" customHeight="1">
      <c r="B27" s="30"/>
      <c r="AR27" s="30"/>
      <c r="BE27" s="187"/>
    </row>
    <row r="28" spans="2:71" s="1" customFormat="1">
      <c r="B28" s="30"/>
      <c r="L28" s="196" t="s">
        <v>39</v>
      </c>
      <c r="M28" s="196"/>
      <c r="N28" s="196"/>
      <c r="O28" s="196"/>
      <c r="P28" s="196"/>
      <c r="W28" s="196" t="s">
        <v>40</v>
      </c>
      <c r="X28" s="196"/>
      <c r="Y28" s="196"/>
      <c r="Z28" s="196"/>
      <c r="AA28" s="196"/>
      <c r="AB28" s="196"/>
      <c r="AC28" s="196"/>
      <c r="AD28" s="196"/>
      <c r="AE28" s="196"/>
      <c r="AK28" s="196" t="s">
        <v>41</v>
      </c>
      <c r="AL28" s="196"/>
      <c r="AM28" s="196"/>
      <c r="AN28" s="196"/>
      <c r="AO28" s="196"/>
      <c r="AR28" s="30"/>
      <c r="BE28" s="187"/>
    </row>
    <row r="29" spans="2:71" s="2" customFormat="1" ht="14.45" customHeight="1">
      <c r="B29" s="34"/>
      <c r="D29" s="25" t="s">
        <v>42</v>
      </c>
      <c r="F29" s="25" t="s">
        <v>43</v>
      </c>
      <c r="L29" s="199">
        <v>0.21</v>
      </c>
      <c r="M29" s="198"/>
      <c r="N29" s="198"/>
      <c r="O29" s="198"/>
      <c r="P29" s="198"/>
      <c r="W29" s="197">
        <f>ROUND(AZ94, 2)</f>
        <v>0</v>
      </c>
      <c r="X29" s="198"/>
      <c r="Y29" s="198"/>
      <c r="Z29" s="198"/>
      <c r="AA29" s="198"/>
      <c r="AB29" s="198"/>
      <c r="AC29" s="198"/>
      <c r="AD29" s="198"/>
      <c r="AE29" s="198"/>
      <c r="AK29" s="197">
        <f>ROUND(AV94, 2)</f>
        <v>0</v>
      </c>
      <c r="AL29" s="198"/>
      <c r="AM29" s="198"/>
      <c r="AN29" s="198"/>
      <c r="AO29" s="198"/>
      <c r="AR29" s="34"/>
      <c r="BE29" s="188"/>
    </row>
    <row r="30" spans="2:71" s="2" customFormat="1" ht="14.45" customHeight="1">
      <c r="B30" s="34"/>
      <c r="F30" s="25" t="s">
        <v>44</v>
      </c>
      <c r="L30" s="199">
        <v>0.12</v>
      </c>
      <c r="M30" s="198"/>
      <c r="N30" s="198"/>
      <c r="O30" s="198"/>
      <c r="P30" s="198"/>
      <c r="W30" s="197">
        <f>ROUND(BA94, 2)</f>
        <v>0</v>
      </c>
      <c r="X30" s="198"/>
      <c r="Y30" s="198"/>
      <c r="Z30" s="198"/>
      <c r="AA30" s="198"/>
      <c r="AB30" s="198"/>
      <c r="AC30" s="198"/>
      <c r="AD30" s="198"/>
      <c r="AE30" s="198"/>
      <c r="AK30" s="197">
        <f>ROUND(AW94, 2)</f>
        <v>0</v>
      </c>
      <c r="AL30" s="198"/>
      <c r="AM30" s="198"/>
      <c r="AN30" s="198"/>
      <c r="AO30" s="198"/>
      <c r="AR30" s="34"/>
      <c r="BE30" s="188"/>
    </row>
    <row r="31" spans="2:71" s="2" customFormat="1" ht="14.45" hidden="1" customHeight="1">
      <c r="B31" s="34"/>
      <c r="F31" s="25" t="s">
        <v>45</v>
      </c>
      <c r="L31" s="199">
        <v>0.21</v>
      </c>
      <c r="M31" s="198"/>
      <c r="N31" s="198"/>
      <c r="O31" s="198"/>
      <c r="P31" s="198"/>
      <c r="W31" s="197">
        <f>ROUND(BB94, 2)</f>
        <v>0</v>
      </c>
      <c r="X31" s="198"/>
      <c r="Y31" s="198"/>
      <c r="Z31" s="198"/>
      <c r="AA31" s="198"/>
      <c r="AB31" s="198"/>
      <c r="AC31" s="198"/>
      <c r="AD31" s="198"/>
      <c r="AE31" s="198"/>
      <c r="AK31" s="197">
        <v>0</v>
      </c>
      <c r="AL31" s="198"/>
      <c r="AM31" s="198"/>
      <c r="AN31" s="198"/>
      <c r="AO31" s="198"/>
      <c r="AR31" s="34"/>
      <c r="BE31" s="188"/>
    </row>
    <row r="32" spans="2:71" s="2" customFormat="1" ht="14.45" hidden="1" customHeight="1">
      <c r="B32" s="34"/>
      <c r="F32" s="25" t="s">
        <v>46</v>
      </c>
      <c r="L32" s="199">
        <v>0.12</v>
      </c>
      <c r="M32" s="198"/>
      <c r="N32" s="198"/>
      <c r="O32" s="198"/>
      <c r="P32" s="198"/>
      <c r="W32" s="197">
        <f>ROUND(BC94, 2)</f>
        <v>0</v>
      </c>
      <c r="X32" s="198"/>
      <c r="Y32" s="198"/>
      <c r="Z32" s="198"/>
      <c r="AA32" s="198"/>
      <c r="AB32" s="198"/>
      <c r="AC32" s="198"/>
      <c r="AD32" s="198"/>
      <c r="AE32" s="198"/>
      <c r="AK32" s="197">
        <v>0</v>
      </c>
      <c r="AL32" s="198"/>
      <c r="AM32" s="198"/>
      <c r="AN32" s="198"/>
      <c r="AO32" s="198"/>
      <c r="AR32" s="34"/>
      <c r="BE32" s="188"/>
    </row>
    <row r="33" spans="2:57" s="2" customFormat="1" ht="14.45" hidden="1" customHeight="1">
      <c r="B33" s="34"/>
      <c r="F33" s="25" t="s">
        <v>47</v>
      </c>
      <c r="L33" s="199">
        <v>0</v>
      </c>
      <c r="M33" s="198"/>
      <c r="N33" s="198"/>
      <c r="O33" s="198"/>
      <c r="P33" s="198"/>
      <c r="W33" s="197">
        <f>ROUND(BD94, 2)</f>
        <v>0</v>
      </c>
      <c r="X33" s="198"/>
      <c r="Y33" s="198"/>
      <c r="Z33" s="198"/>
      <c r="AA33" s="198"/>
      <c r="AB33" s="198"/>
      <c r="AC33" s="198"/>
      <c r="AD33" s="198"/>
      <c r="AE33" s="198"/>
      <c r="AK33" s="197">
        <v>0</v>
      </c>
      <c r="AL33" s="198"/>
      <c r="AM33" s="198"/>
      <c r="AN33" s="198"/>
      <c r="AO33" s="198"/>
      <c r="AR33" s="34"/>
      <c r="BE33" s="188"/>
    </row>
    <row r="34" spans="2:57" s="1" customFormat="1" ht="6.95" customHeight="1">
      <c r="B34" s="30"/>
      <c r="AR34" s="30"/>
      <c r="BE34" s="187"/>
    </row>
    <row r="35" spans="2:57" s="1" customFormat="1" ht="25.9" customHeight="1">
      <c r="B35" s="30"/>
      <c r="C35" s="35"/>
      <c r="D35" s="36" t="s">
        <v>48</v>
      </c>
      <c r="E35" s="37"/>
      <c r="F35" s="37"/>
      <c r="G35" s="37"/>
      <c r="H35" s="37"/>
      <c r="I35" s="37"/>
      <c r="J35" s="37"/>
      <c r="K35" s="37"/>
      <c r="L35" s="37"/>
      <c r="M35" s="37"/>
      <c r="N35" s="37"/>
      <c r="O35" s="37"/>
      <c r="P35" s="37"/>
      <c r="Q35" s="37"/>
      <c r="R35" s="37"/>
      <c r="S35" s="37"/>
      <c r="T35" s="38" t="s">
        <v>49</v>
      </c>
      <c r="U35" s="37"/>
      <c r="V35" s="37"/>
      <c r="W35" s="37"/>
      <c r="X35" s="200" t="s">
        <v>50</v>
      </c>
      <c r="Y35" s="201"/>
      <c r="Z35" s="201"/>
      <c r="AA35" s="201"/>
      <c r="AB35" s="201"/>
      <c r="AC35" s="37"/>
      <c r="AD35" s="37"/>
      <c r="AE35" s="37"/>
      <c r="AF35" s="37"/>
      <c r="AG35" s="37"/>
      <c r="AH35" s="37"/>
      <c r="AI35" s="37"/>
      <c r="AJ35" s="37"/>
      <c r="AK35" s="202">
        <f>SUM(AK26:AK33)</f>
        <v>0</v>
      </c>
      <c r="AL35" s="201"/>
      <c r="AM35" s="201"/>
      <c r="AN35" s="201"/>
      <c r="AO35" s="203"/>
      <c r="AP35" s="35"/>
      <c r="AQ35" s="35"/>
      <c r="AR35" s="30"/>
    </row>
    <row r="36" spans="2:57" s="1" customFormat="1" ht="6.95" customHeight="1">
      <c r="B36" s="30"/>
      <c r="AR36" s="30"/>
    </row>
    <row r="37" spans="2:57" s="1" customFormat="1" ht="14.45" customHeight="1">
      <c r="B37" s="30"/>
      <c r="AR37" s="30"/>
    </row>
    <row r="38" spans="2:57" ht="14.45" customHeight="1">
      <c r="B38" s="18"/>
      <c r="AR38" s="18"/>
    </row>
    <row r="39" spans="2:57" ht="14.45" customHeight="1">
      <c r="B39" s="18"/>
      <c r="AR39" s="18"/>
    </row>
    <row r="40" spans="2:57" ht="14.45" customHeight="1">
      <c r="B40" s="18"/>
      <c r="AR40" s="18"/>
    </row>
    <row r="41" spans="2:57" ht="14.45" customHeight="1">
      <c r="B41" s="18"/>
      <c r="AR41" s="18"/>
    </row>
    <row r="42" spans="2:57" ht="14.45" customHeight="1">
      <c r="B42" s="18"/>
      <c r="AR42" s="18"/>
    </row>
    <row r="43" spans="2:57" ht="14.45" customHeight="1">
      <c r="B43" s="18"/>
      <c r="AR43" s="18"/>
    </row>
    <row r="44" spans="2:57" ht="14.45" customHeight="1">
      <c r="B44" s="18"/>
      <c r="AR44" s="18"/>
    </row>
    <row r="45" spans="2:57" ht="14.45" customHeight="1">
      <c r="B45" s="18"/>
      <c r="AR45" s="18"/>
    </row>
    <row r="46" spans="2:57" ht="14.45" customHeight="1">
      <c r="B46" s="18"/>
      <c r="AR46" s="18"/>
    </row>
    <row r="47" spans="2:57" ht="14.45" customHeight="1">
      <c r="B47" s="18"/>
      <c r="AR47" s="18"/>
    </row>
    <row r="48" spans="2:57" ht="14.45" customHeight="1">
      <c r="B48" s="18"/>
      <c r="AR48" s="18"/>
    </row>
    <row r="49" spans="2:44" s="1" customFormat="1" ht="14.45" customHeight="1">
      <c r="B49" s="30"/>
      <c r="D49" s="39" t="s">
        <v>51</v>
      </c>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39" t="s">
        <v>52</v>
      </c>
      <c r="AI49" s="40"/>
      <c r="AJ49" s="40"/>
      <c r="AK49" s="40"/>
      <c r="AL49" s="40"/>
      <c r="AM49" s="40"/>
      <c r="AN49" s="40"/>
      <c r="AO49" s="40"/>
      <c r="AR49" s="30"/>
    </row>
    <row r="50" spans="2:44">
      <c r="B50" s="18"/>
      <c r="AR50" s="18"/>
    </row>
    <row r="51" spans="2:44">
      <c r="B51" s="18"/>
      <c r="AR51" s="18"/>
    </row>
    <row r="52" spans="2:44">
      <c r="B52" s="18"/>
      <c r="AR52" s="18"/>
    </row>
    <row r="53" spans="2:44">
      <c r="B53" s="18"/>
      <c r="AR53" s="18"/>
    </row>
    <row r="54" spans="2:44">
      <c r="B54" s="18"/>
      <c r="AR54" s="18"/>
    </row>
    <row r="55" spans="2:44">
      <c r="B55" s="18"/>
      <c r="AR55" s="18"/>
    </row>
    <row r="56" spans="2:44">
      <c r="B56" s="18"/>
      <c r="AR56" s="18"/>
    </row>
    <row r="57" spans="2:44">
      <c r="B57" s="18"/>
      <c r="AR57" s="18"/>
    </row>
    <row r="58" spans="2:44">
      <c r="B58" s="18"/>
      <c r="AR58" s="18"/>
    </row>
    <row r="59" spans="2:44">
      <c r="B59" s="18"/>
      <c r="AR59" s="18"/>
    </row>
    <row r="60" spans="2:44" s="1" customFormat="1">
      <c r="B60" s="30"/>
      <c r="D60" s="41" t="s">
        <v>53</v>
      </c>
      <c r="E60" s="32"/>
      <c r="F60" s="32"/>
      <c r="G60" s="32"/>
      <c r="H60" s="32"/>
      <c r="I60" s="32"/>
      <c r="J60" s="32"/>
      <c r="K60" s="32"/>
      <c r="L60" s="32"/>
      <c r="M60" s="32"/>
      <c r="N60" s="32"/>
      <c r="O60" s="32"/>
      <c r="P60" s="32"/>
      <c r="Q60" s="32"/>
      <c r="R60" s="32"/>
      <c r="S60" s="32"/>
      <c r="T60" s="32"/>
      <c r="U60" s="32"/>
      <c r="V60" s="41" t="s">
        <v>54</v>
      </c>
      <c r="W60" s="32"/>
      <c r="X60" s="32"/>
      <c r="Y60" s="32"/>
      <c r="Z60" s="32"/>
      <c r="AA60" s="32"/>
      <c r="AB60" s="32"/>
      <c r="AC60" s="32"/>
      <c r="AD60" s="32"/>
      <c r="AE60" s="32"/>
      <c r="AF60" s="32"/>
      <c r="AG60" s="32"/>
      <c r="AH60" s="41" t="s">
        <v>53</v>
      </c>
      <c r="AI60" s="32"/>
      <c r="AJ60" s="32"/>
      <c r="AK60" s="32"/>
      <c r="AL60" s="32"/>
      <c r="AM60" s="41" t="s">
        <v>54</v>
      </c>
      <c r="AN60" s="32"/>
      <c r="AO60" s="32"/>
      <c r="AR60" s="30"/>
    </row>
    <row r="61" spans="2:44">
      <c r="B61" s="18"/>
      <c r="AR61" s="18"/>
    </row>
    <row r="62" spans="2:44">
      <c r="B62" s="18"/>
      <c r="AR62" s="18"/>
    </row>
    <row r="63" spans="2:44">
      <c r="B63" s="18"/>
      <c r="AR63" s="18"/>
    </row>
    <row r="64" spans="2:44" s="1" customFormat="1">
      <c r="B64" s="30"/>
      <c r="D64" s="39" t="s">
        <v>55</v>
      </c>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39" t="s">
        <v>56</v>
      </c>
      <c r="AI64" s="40"/>
      <c r="AJ64" s="40"/>
      <c r="AK64" s="40"/>
      <c r="AL64" s="40"/>
      <c r="AM64" s="40"/>
      <c r="AN64" s="40"/>
      <c r="AO64" s="40"/>
      <c r="AR64" s="30"/>
    </row>
    <row r="65" spans="2:44">
      <c r="B65" s="18"/>
      <c r="AR65" s="18"/>
    </row>
    <row r="66" spans="2:44">
      <c r="B66" s="18"/>
      <c r="AR66" s="18"/>
    </row>
    <row r="67" spans="2:44">
      <c r="B67" s="18"/>
      <c r="AR67" s="18"/>
    </row>
    <row r="68" spans="2:44">
      <c r="B68" s="18"/>
      <c r="AR68" s="18"/>
    </row>
    <row r="69" spans="2:44">
      <c r="B69" s="18"/>
      <c r="AR69" s="18"/>
    </row>
    <row r="70" spans="2:44">
      <c r="B70" s="18"/>
      <c r="AR70" s="18"/>
    </row>
    <row r="71" spans="2:44">
      <c r="B71" s="18"/>
      <c r="AR71" s="18"/>
    </row>
    <row r="72" spans="2:44">
      <c r="B72" s="18"/>
      <c r="AR72" s="18"/>
    </row>
    <row r="73" spans="2:44">
      <c r="B73" s="18"/>
      <c r="AR73" s="18"/>
    </row>
    <row r="74" spans="2:44">
      <c r="B74" s="18"/>
      <c r="AR74" s="18"/>
    </row>
    <row r="75" spans="2:44" s="1" customFormat="1">
      <c r="B75" s="30"/>
      <c r="D75" s="41" t="s">
        <v>53</v>
      </c>
      <c r="E75" s="32"/>
      <c r="F75" s="32"/>
      <c r="G75" s="32"/>
      <c r="H75" s="32"/>
      <c r="I75" s="32"/>
      <c r="J75" s="32"/>
      <c r="K75" s="32"/>
      <c r="L75" s="32"/>
      <c r="M75" s="32"/>
      <c r="N75" s="32"/>
      <c r="O75" s="32"/>
      <c r="P75" s="32"/>
      <c r="Q75" s="32"/>
      <c r="R75" s="32"/>
      <c r="S75" s="32"/>
      <c r="T75" s="32"/>
      <c r="U75" s="32"/>
      <c r="V75" s="41" t="s">
        <v>54</v>
      </c>
      <c r="W75" s="32"/>
      <c r="X75" s="32"/>
      <c r="Y75" s="32"/>
      <c r="Z75" s="32"/>
      <c r="AA75" s="32"/>
      <c r="AB75" s="32"/>
      <c r="AC75" s="32"/>
      <c r="AD75" s="32"/>
      <c r="AE75" s="32"/>
      <c r="AF75" s="32"/>
      <c r="AG75" s="32"/>
      <c r="AH75" s="41" t="s">
        <v>53</v>
      </c>
      <c r="AI75" s="32"/>
      <c r="AJ75" s="32"/>
      <c r="AK75" s="32"/>
      <c r="AL75" s="32"/>
      <c r="AM75" s="41" t="s">
        <v>54</v>
      </c>
      <c r="AN75" s="32"/>
      <c r="AO75" s="32"/>
      <c r="AR75" s="30"/>
    </row>
    <row r="76" spans="2:44" s="1" customFormat="1">
      <c r="B76" s="30"/>
      <c r="AR76" s="30"/>
    </row>
    <row r="77" spans="2:44" s="1" customFormat="1" ht="6.95" customHeight="1">
      <c r="B77" s="42"/>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43"/>
      <c r="AR77" s="30"/>
    </row>
    <row r="81" spans="1:91" s="1" customFormat="1" ht="6.95" customHeight="1">
      <c r="B81" s="44"/>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30"/>
    </row>
    <row r="82" spans="1:91" s="1" customFormat="1" ht="24.95" customHeight="1">
      <c r="B82" s="30"/>
      <c r="C82" s="19" t="s">
        <v>57</v>
      </c>
      <c r="AR82" s="30"/>
    </row>
    <row r="83" spans="1:91" s="1" customFormat="1" ht="6.95" customHeight="1">
      <c r="B83" s="30"/>
      <c r="AR83" s="30"/>
    </row>
    <row r="84" spans="1:91" s="3" customFormat="1" ht="12" customHeight="1">
      <c r="B84" s="46"/>
      <c r="C84" s="25" t="s">
        <v>13</v>
      </c>
      <c r="L84" s="3" t="str">
        <f>K5</f>
        <v>04022026</v>
      </c>
      <c r="AR84" s="46"/>
    </row>
    <row r="85" spans="1:91" s="4" customFormat="1" ht="36.950000000000003" customHeight="1">
      <c r="B85" s="47"/>
      <c r="C85" s="48" t="s">
        <v>16</v>
      </c>
      <c r="L85" s="204" t="str">
        <f>K6</f>
        <v>Rekonstrukce bytu ul. Hlavní 705/20</v>
      </c>
      <c r="M85" s="205"/>
      <c r="N85" s="205"/>
      <c r="O85" s="205"/>
      <c r="P85" s="205"/>
      <c r="Q85" s="205"/>
      <c r="R85" s="205"/>
      <c r="S85" s="205"/>
      <c r="T85" s="205"/>
      <c r="U85" s="205"/>
      <c r="V85" s="205"/>
      <c r="W85" s="205"/>
      <c r="X85" s="205"/>
      <c r="Y85" s="205"/>
      <c r="Z85" s="205"/>
      <c r="AA85" s="205"/>
      <c r="AB85" s="205"/>
      <c r="AC85" s="205"/>
      <c r="AD85" s="205"/>
      <c r="AE85" s="205"/>
      <c r="AF85" s="205"/>
      <c r="AG85" s="205"/>
      <c r="AH85" s="205"/>
      <c r="AI85" s="205"/>
      <c r="AJ85" s="205"/>
      <c r="AR85" s="47"/>
    </row>
    <row r="86" spans="1:91" s="1" customFormat="1" ht="6.95" customHeight="1">
      <c r="B86" s="30"/>
      <c r="AR86" s="30"/>
    </row>
    <row r="87" spans="1:91" s="1" customFormat="1" ht="12" customHeight="1">
      <c r="B87" s="30"/>
      <c r="C87" s="25" t="s">
        <v>20</v>
      </c>
      <c r="L87" s="49" t="str">
        <f>IF(K8="","",K8)</f>
        <v>Hlavní 702/20, 363 01 Ostrov</v>
      </c>
      <c r="AI87" s="25" t="s">
        <v>22</v>
      </c>
      <c r="AM87" s="206" t="str">
        <f>IF(AN8= "","",AN8)</f>
        <v>7. 1. 2025</v>
      </c>
      <c r="AN87" s="206"/>
      <c r="AR87" s="30"/>
    </row>
    <row r="88" spans="1:91" s="1" customFormat="1" ht="6.95" customHeight="1">
      <c r="B88" s="30"/>
      <c r="AR88" s="30"/>
    </row>
    <row r="89" spans="1:91" s="1" customFormat="1" ht="15.2" customHeight="1">
      <c r="B89" s="30"/>
      <c r="C89" s="25" t="s">
        <v>24</v>
      </c>
      <c r="L89" s="3" t="str">
        <f>IF(E11= "","",E11)</f>
        <v>Městský úřad Ostrov</v>
      </c>
      <c r="AI89" s="25" t="s">
        <v>32</v>
      </c>
      <c r="AM89" s="207" t="str">
        <f>IF(E17="","",E17)</f>
        <v xml:space="preserve"> </v>
      </c>
      <c r="AN89" s="208"/>
      <c r="AO89" s="208"/>
      <c r="AP89" s="208"/>
      <c r="AR89" s="30"/>
      <c r="AS89" s="209" t="s">
        <v>58</v>
      </c>
      <c r="AT89" s="210"/>
      <c r="AU89" s="51"/>
      <c r="AV89" s="51"/>
      <c r="AW89" s="51"/>
      <c r="AX89" s="51"/>
      <c r="AY89" s="51"/>
      <c r="AZ89" s="51"/>
      <c r="BA89" s="51"/>
      <c r="BB89" s="51"/>
      <c r="BC89" s="51"/>
      <c r="BD89" s="52"/>
    </row>
    <row r="90" spans="1:91" s="1" customFormat="1" ht="15.2" customHeight="1">
      <c r="B90" s="30"/>
      <c r="C90" s="25" t="s">
        <v>30</v>
      </c>
      <c r="L90" s="3" t="str">
        <f>IF(E14= "Vyplň údaj","",E14)</f>
        <v/>
      </c>
      <c r="AI90" s="25" t="s">
        <v>35</v>
      </c>
      <c r="AM90" s="207" t="str">
        <f>IF(E20="","",E20)</f>
        <v xml:space="preserve"> </v>
      </c>
      <c r="AN90" s="208"/>
      <c r="AO90" s="208"/>
      <c r="AP90" s="208"/>
      <c r="AR90" s="30"/>
      <c r="AS90" s="211"/>
      <c r="AT90" s="212"/>
      <c r="BD90" s="54"/>
    </row>
    <row r="91" spans="1:91" s="1" customFormat="1" ht="10.9" customHeight="1">
      <c r="B91" s="30"/>
      <c r="AR91" s="30"/>
      <c r="AS91" s="211"/>
      <c r="AT91" s="212"/>
      <c r="BD91" s="54"/>
    </row>
    <row r="92" spans="1:91" s="1" customFormat="1" ht="29.25" customHeight="1">
      <c r="B92" s="30"/>
      <c r="C92" s="213" t="s">
        <v>59</v>
      </c>
      <c r="D92" s="214"/>
      <c r="E92" s="214"/>
      <c r="F92" s="214"/>
      <c r="G92" s="214"/>
      <c r="H92" s="55"/>
      <c r="I92" s="215" t="s">
        <v>60</v>
      </c>
      <c r="J92" s="214"/>
      <c r="K92" s="214"/>
      <c r="L92" s="214"/>
      <c r="M92" s="214"/>
      <c r="N92" s="214"/>
      <c r="O92" s="214"/>
      <c r="P92" s="214"/>
      <c r="Q92" s="214"/>
      <c r="R92" s="214"/>
      <c r="S92" s="214"/>
      <c r="T92" s="214"/>
      <c r="U92" s="214"/>
      <c r="V92" s="214"/>
      <c r="W92" s="214"/>
      <c r="X92" s="214"/>
      <c r="Y92" s="214"/>
      <c r="Z92" s="214"/>
      <c r="AA92" s="214"/>
      <c r="AB92" s="214"/>
      <c r="AC92" s="214"/>
      <c r="AD92" s="214"/>
      <c r="AE92" s="214"/>
      <c r="AF92" s="214"/>
      <c r="AG92" s="216" t="s">
        <v>61</v>
      </c>
      <c r="AH92" s="214"/>
      <c r="AI92" s="214"/>
      <c r="AJ92" s="214"/>
      <c r="AK92" s="214"/>
      <c r="AL92" s="214"/>
      <c r="AM92" s="214"/>
      <c r="AN92" s="215" t="s">
        <v>62</v>
      </c>
      <c r="AO92" s="214"/>
      <c r="AP92" s="217"/>
      <c r="AQ92" s="56" t="s">
        <v>63</v>
      </c>
      <c r="AR92" s="30"/>
      <c r="AS92" s="57" t="s">
        <v>64</v>
      </c>
      <c r="AT92" s="58" t="s">
        <v>65</v>
      </c>
      <c r="AU92" s="58" t="s">
        <v>66</v>
      </c>
      <c r="AV92" s="58" t="s">
        <v>67</v>
      </c>
      <c r="AW92" s="58" t="s">
        <v>68</v>
      </c>
      <c r="AX92" s="58" t="s">
        <v>69</v>
      </c>
      <c r="AY92" s="58" t="s">
        <v>70</v>
      </c>
      <c r="AZ92" s="58" t="s">
        <v>71</v>
      </c>
      <c r="BA92" s="58" t="s">
        <v>72</v>
      </c>
      <c r="BB92" s="58" t="s">
        <v>73</v>
      </c>
      <c r="BC92" s="58" t="s">
        <v>74</v>
      </c>
      <c r="BD92" s="59" t="s">
        <v>75</v>
      </c>
    </row>
    <row r="93" spans="1:91" s="1" customFormat="1" ht="10.9" customHeight="1">
      <c r="B93" s="30"/>
      <c r="AR93" s="30"/>
      <c r="AS93" s="60"/>
      <c r="AT93" s="51"/>
      <c r="AU93" s="51"/>
      <c r="AV93" s="51"/>
      <c r="AW93" s="51"/>
      <c r="AX93" s="51"/>
      <c r="AY93" s="51"/>
      <c r="AZ93" s="51"/>
      <c r="BA93" s="51"/>
      <c r="BB93" s="51"/>
      <c r="BC93" s="51"/>
      <c r="BD93" s="52"/>
    </row>
    <row r="94" spans="1:91" s="5" customFormat="1" ht="32.450000000000003" customHeight="1">
      <c r="B94" s="61"/>
      <c r="C94" s="62" t="s">
        <v>76</v>
      </c>
      <c r="D94" s="63"/>
      <c r="E94" s="63"/>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221">
        <f>ROUND(SUM(AG95:AG97),2)</f>
        <v>0</v>
      </c>
      <c r="AH94" s="221"/>
      <c r="AI94" s="221"/>
      <c r="AJ94" s="221"/>
      <c r="AK94" s="221"/>
      <c r="AL94" s="221"/>
      <c r="AM94" s="221"/>
      <c r="AN94" s="222">
        <f>SUM(AG94,AT94)</f>
        <v>0</v>
      </c>
      <c r="AO94" s="222"/>
      <c r="AP94" s="222"/>
      <c r="AQ94" s="65" t="s">
        <v>1</v>
      </c>
      <c r="AR94" s="61"/>
      <c r="AS94" s="66">
        <f>ROUND(SUM(AS95:AS97),2)</f>
        <v>0</v>
      </c>
      <c r="AT94" s="67">
        <f>ROUND(SUM(AV94:AW94),2)</f>
        <v>0</v>
      </c>
      <c r="AU94" s="68">
        <f>ROUND(SUM(AU95:AU97),5)</f>
        <v>0</v>
      </c>
      <c r="AV94" s="67">
        <f>ROUND(AZ94*L29,2)</f>
        <v>0</v>
      </c>
      <c r="AW94" s="67">
        <f>ROUND(BA94*L30,2)</f>
        <v>0</v>
      </c>
      <c r="AX94" s="67">
        <f>ROUND(BB94*L29,2)</f>
        <v>0</v>
      </c>
      <c r="AY94" s="67">
        <f>ROUND(BC94*L30,2)</f>
        <v>0</v>
      </c>
      <c r="AZ94" s="67">
        <f>ROUND(SUM(AZ95:AZ97),2)</f>
        <v>0</v>
      </c>
      <c r="BA94" s="67">
        <f>ROUND(SUM(BA95:BA97),2)</f>
        <v>0</v>
      </c>
      <c r="BB94" s="67">
        <f>ROUND(SUM(BB95:BB97),2)</f>
        <v>0</v>
      </c>
      <c r="BC94" s="67">
        <f>ROUND(SUM(BC95:BC97),2)</f>
        <v>0</v>
      </c>
      <c r="BD94" s="69">
        <f>ROUND(SUM(BD95:BD97),2)</f>
        <v>0</v>
      </c>
      <c r="BS94" s="70" t="s">
        <v>77</v>
      </c>
      <c r="BT94" s="70" t="s">
        <v>78</v>
      </c>
      <c r="BU94" s="71" t="s">
        <v>79</v>
      </c>
      <c r="BV94" s="70" t="s">
        <v>80</v>
      </c>
      <c r="BW94" s="70" t="s">
        <v>5</v>
      </c>
      <c r="BX94" s="70" t="s">
        <v>81</v>
      </c>
      <c r="CL94" s="70" t="s">
        <v>1</v>
      </c>
    </row>
    <row r="95" spans="1:91" s="6" customFormat="1" ht="24.75" customHeight="1">
      <c r="A95" s="72" t="s">
        <v>82</v>
      </c>
      <c r="B95" s="73"/>
      <c r="C95" s="74"/>
      <c r="D95" s="220" t="s">
        <v>83</v>
      </c>
      <c r="E95" s="220"/>
      <c r="F95" s="220"/>
      <c r="G95" s="220"/>
      <c r="H95" s="220"/>
      <c r="I95" s="75"/>
      <c r="J95" s="220" t="s">
        <v>17</v>
      </c>
      <c r="K95" s="220"/>
      <c r="L95" s="220"/>
      <c r="M95" s="220"/>
      <c r="N95" s="220"/>
      <c r="O95" s="220"/>
      <c r="P95" s="220"/>
      <c r="Q95" s="220"/>
      <c r="R95" s="220"/>
      <c r="S95" s="220"/>
      <c r="T95" s="220"/>
      <c r="U95" s="220"/>
      <c r="V95" s="220"/>
      <c r="W95" s="220"/>
      <c r="X95" s="220"/>
      <c r="Y95" s="220"/>
      <c r="Z95" s="220"/>
      <c r="AA95" s="220"/>
      <c r="AB95" s="220"/>
      <c r="AC95" s="220"/>
      <c r="AD95" s="220"/>
      <c r="AE95" s="220"/>
      <c r="AF95" s="220"/>
      <c r="AG95" s="218">
        <f>'HSV a PSV - Rekonstrukce ...'!J30</f>
        <v>0</v>
      </c>
      <c r="AH95" s="219"/>
      <c r="AI95" s="219"/>
      <c r="AJ95" s="219"/>
      <c r="AK95" s="219"/>
      <c r="AL95" s="219"/>
      <c r="AM95" s="219"/>
      <c r="AN95" s="218">
        <f>SUM(AG95,AT95)</f>
        <v>0</v>
      </c>
      <c r="AO95" s="219"/>
      <c r="AP95" s="219"/>
      <c r="AQ95" s="76" t="s">
        <v>84</v>
      </c>
      <c r="AR95" s="73"/>
      <c r="AS95" s="77">
        <v>0</v>
      </c>
      <c r="AT95" s="78">
        <f>ROUND(SUM(AV95:AW95),2)</f>
        <v>0</v>
      </c>
      <c r="AU95" s="79">
        <f>'HSV a PSV - Rekonstrukce ...'!P144</f>
        <v>0</v>
      </c>
      <c r="AV95" s="78">
        <f>'HSV a PSV - Rekonstrukce ...'!J33</f>
        <v>0</v>
      </c>
      <c r="AW95" s="78">
        <f>'HSV a PSV - Rekonstrukce ...'!J34</f>
        <v>0</v>
      </c>
      <c r="AX95" s="78">
        <f>'HSV a PSV - Rekonstrukce ...'!J35</f>
        <v>0</v>
      </c>
      <c r="AY95" s="78">
        <f>'HSV a PSV - Rekonstrukce ...'!J36</f>
        <v>0</v>
      </c>
      <c r="AZ95" s="78">
        <f>'HSV a PSV - Rekonstrukce ...'!F33</f>
        <v>0</v>
      </c>
      <c r="BA95" s="78">
        <f>'HSV a PSV - Rekonstrukce ...'!F34</f>
        <v>0</v>
      </c>
      <c r="BB95" s="78">
        <f>'HSV a PSV - Rekonstrukce ...'!F35</f>
        <v>0</v>
      </c>
      <c r="BC95" s="78">
        <f>'HSV a PSV - Rekonstrukce ...'!F36</f>
        <v>0</v>
      </c>
      <c r="BD95" s="80">
        <f>'HSV a PSV - Rekonstrukce ...'!F37</f>
        <v>0</v>
      </c>
      <c r="BT95" s="81" t="s">
        <v>85</v>
      </c>
      <c r="BV95" s="81" t="s">
        <v>80</v>
      </c>
      <c r="BW95" s="81" t="s">
        <v>86</v>
      </c>
      <c r="BX95" s="81" t="s">
        <v>5</v>
      </c>
      <c r="CL95" s="81" t="s">
        <v>1</v>
      </c>
      <c r="CM95" s="81" t="s">
        <v>85</v>
      </c>
    </row>
    <row r="96" spans="1:91" s="6" customFormat="1" ht="16.5" customHeight="1">
      <c r="A96" s="72" t="s">
        <v>82</v>
      </c>
      <c r="B96" s="73"/>
      <c r="C96" s="74"/>
      <c r="D96" s="220" t="s">
        <v>87</v>
      </c>
      <c r="E96" s="220"/>
      <c r="F96" s="220"/>
      <c r="G96" s="220"/>
      <c r="H96" s="220"/>
      <c r="I96" s="75"/>
      <c r="J96" s="220" t="s">
        <v>88</v>
      </c>
      <c r="K96" s="220"/>
      <c r="L96" s="220"/>
      <c r="M96" s="220"/>
      <c r="N96" s="220"/>
      <c r="O96" s="220"/>
      <c r="P96" s="220"/>
      <c r="Q96" s="220"/>
      <c r="R96" s="220"/>
      <c r="S96" s="220"/>
      <c r="T96" s="220"/>
      <c r="U96" s="220"/>
      <c r="V96" s="220"/>
      <c r="W96" s="220"/>
      <c r="X96" s="220"/>
      <c r="Y96" s="220"/>
      <c r="Z96" s="220"/>
      <c r="AA96" s="220"/>
      <c r="AB96" s="220"/>
      <c r="AC96" s="220"/>
      <c r="AD96" s="220"/>
      <c r="AE96" s="220"/>
      <c r="AF96" s="220"/>
      <c r="AG96" s="218">
        <f>'Objekt0 - SIP-Silnoproud'!J30</f>
        <v>0</v>
      </c>
      <c r="AH96" s="219"/>
      <c r="AI96" s="219"/>
      <c r="AJ96" s="219"/>
      <c r="AK96" s="219"/>
      <c r="AL96" s="219"/>
      <c r="AM96" s="219"/>
      <c r="AN96" s="218">
        <f>SUM(AG96,AT96)</f>
        <v>0</v>
      </c>
      <c r="AO96" s="219"/>
      <c r="AP96" s="219"/>
      <c r="AQ96" s="76" t="s">
        <v>84</v>
      </c>
      <c r="AR96" s="73"/>
      <c r="AS96" s="77">
        <v>0</v>
      </c>
      <c r="AT96" s="78">
        <f>ROUND(SUM(AV96:AW96),2)</f>
        <v>0</v>
      </c>
      <c r="AU96" s="79">
        <f>'Objekt0 - SIP-Silnoproud'!P133</f>
        <v>0</v>
      </c>
      <c r="AV96" s="78">
        <f>'Objekt0 - SIP-Silnoproud'!J33</f>
        <v>0</v>
      </c>
      <c r="AW96" s="78">
        <f>'Objekt0 - SIP-Silnoproud'!J34</f>
        <v>0</v>
      </c>
      <c r="AX96" s="78">
        <f>'Objekt0 - SIP-Silnoproud'!J35</f>
        <v>0</v>
      </c>
      <c r="AY96" s="78">
        <f>'Objekt0 - SIP-Silnoproud'!J36</f>
        <v>0</v>
      </c>
      <c r="AZ96" s="78">
        <f>'Objekt0 - SIP-Silnoproud'!F33</f>
        <v>0</v>
      </c>
      <c r="BA96" s="78">
        <f>'Objekt0 - SIP-Silnoproud'!F34</f>
        <v>0</v>
      </c>
      <c r="BB96" s="78">
        <f>'Objekt0 - SIP-Silnoproud'!F35</f>
        <v>0</v>
      </c>
      <c r="BC96" s="78">
        <f>'Objekt0 - SIP-Silnoproud'!F36</f>
        <v>0</v>
      </c>
      <c r="BD96" s="80">
        <f>'Objekt0 - SIP-Silnoproud'!F37</f>
        <v>0</v>
      </c>
      <c r="BT96" s="81" t="s">
        <v>85</v>
      </c>
      <c r="BV96" s="81" t="s">
        <v>80</v>
      </c>
      <c r="BW96" s="81" t="s">
        <v>89</v>
      </c>
      <c r="BX96" s="81" t="s">
        <v>5</v>
      </c>
      <c r="CL96" s="81" t="s">
        <v>1</v>
      </c>
      <c r="CM96" s="81" t="s">
        <v>85</v>
      </c>
    </row>
    <row r="97" spans="1:91" s="6" customFormat="1" ht="16.5" customHeight="1">
      <c r="A97" s="72" t="s">
        <v>82</v>
      </c>
      <c r="B97" s="73"/>
      <c r="C97" s="74"/>
      <c r="D97" s="220" t="s">
        <v>90</v>
      </c>
      <c r="E97" s="220"/>
      <c r="F97" s="220"/>
      <c r="G97" s="220"/>
      <c r="H97" s="220"/>
      <c r="I97" s="75"/>
      <c r="J97" s="220" t="s">
        <v>91</v>
      </c>
      <c r="K97" s="220"/>
      <c r="L97" s="220"/>
      <c r="M97" s="220"/>
      <c r="N97" s="220"/>
      <c r="O97" s="220"/>
      <c r="P97" s="220"/>
      <c r="Q97" s="220"/>
      <c r="R97" s="220"/>
      <c r="S97" s="220"/>
      <c r="T97" s="220"/>
      <c r="U97" s="220"/>
      <c r="V97" s="220"/>
      <c r="W97" s="220"/>
      <c r="X97" s="220"/>
      <c r="Y97" s="220"/>
      <c r="Z97" s="220"/>
      <c r="AA97" s="220"/>
      <c r="AB97" s="220"/>
      <c r="AC97" s="220"/>
      <c r="AD97" s="220"/>
      <c r="AE97" s="220"/>
      <c r="AF97" s="220"/>
      <c r="AG97" s="218">
        <f>'Objekt1 - VRN-Vedlejší ro...'!J30</f>
        <v>0</v>
      </c>
      <c r="AH97" s="219"/>
      <c r="AI97" s="219"/>
      <c r="AJ97" s="219"/>
      <c r="AK97" s="219"/>
      <c r="AL97" s="219"/>
      <c r="AM97" s="219"/>
      <c r="AN97" s="218">
        <f>SUM(AG97,AT97)</f>
        <v>0</v>
      </c>
      <c r="AO97" s="219"/>
      <c r="AP97" s="219"/>
      <c r="AQ97" s="76" t="s">
        <v>84</v>
      </c>
      <c r="AR97" s="73"/>
      <c r="AS97" s="82">
        <v>0</v>
      </c>
      <c r="AT97" s="83">
        <f>ROUND(SUM(AV97:AW97),2)</f>
        <v>0</v>
      </c>
      <c r="AU97" s="84">
        <f>'Objekt1 - VRN-Vedlejší ro...'!P119</f>
        <v>0</v>
      </c>
      <c r="AV97" s="83">
        <f>'Objekt1 - VRN-Vedlejší ro...'!J33</f>
        <v>0</v>
      </c>
      <c r="AW97" s="83">
        <f>'Objekt1 - VRN-Vedlejší ro...'!J34</f>
        <v>0</v>
      </c>
      <c r="AX97" s="83">
        <f>'Objekt1 - VRN-Vedlejší ro...'!J35</f>
        <v>0</v>
      </c>
      <c r="AY97" s="83">
        <f>'Objekt1 - VRN-Vedlejší ro...'!J36</f>
        <v>0</v>
      </c>
      <c r="AZ97" s="83">
        <f>'Objekt1 - VRN-Vedlejší ro...'!F33</f>
        <v>0</v>
      </c>
      <c r="BA97" s="83">
        <f>'Objekt1 - VRN-Vedlejší ro...'!F34</f>
        <v>0</v>
      </c>
      <c r="BB97" s="83">
        <f>'Objekt1 - VRN-Vedlejší ro...'!F35</f>
        <v>0</v>
      </c>
      <c r="BC97" s="83">
        <f>'Objekt1 - VRN-Vedlejší ro...'!F36</f>
        <v>0</v>
      </c>
      <c r="BD97" s="85">
        <f>'Objekt1 - VRN-Vedlejší ro...'!F37</f>
        <v>0</v>
      </c>
      <c r="BT97" s="81" t="s">
        <v>85</v>
      </c>
      <c r="BV97" s="81" t="s">
        <v>80</v>
      </c>
      <c r="BW97" s="81" t="s">
        <v>92</v>
      </c>
      <c r="BX97" s="81" t="s">
        <v>5</v>
      </c>
      <c r="CL97" s="81" t="s">
        <v>1</v>
      </c>
      <c r="CM97" s="81" t="s">
        <v>85</v>
      </c>
    </row>
    <row r="98" spans="1:91" s="1" customFormat="1" ht="30" customHeight="1">
      <c r="B98" s="30"/>
      <c r="AR98" s="30"/>
    </row>
    <row r="99" spans="1:91" s="1" customFormat="1" ht="6.95" customHeight="1">
      <c r="B99" s="42"/>
      <c r="C99" s="43"/>
      <c r="D99" s="43"/>
      <c r="E99" s="43"/>
      <c r="F99" s="43"/>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c r="AO99" s="43"/>
      <c r="AP99" s="43"/>
      <c r="AQ99" s="43"/>
      <c r="AR99" s="30"/>
    </row>
  </sheetData>
  <sheetProtection algorithmName="SHA-512" hashValue="timcEe9aW0dEKHWtdvUxWBuo0CMQk60bLYilAQ6IJtsRhlbWM/qkSphru1076qWzfsVNdtKGVg4Mki52DvLSeA==" saltValue="Co4cwZwRPvb/vO+hLhjJcxyZ6rUPBROiMS7TfjjBH759C8iVbsvNB73mEfw401XJ4g2Dv7rhrJsCVKrnM0daeA==" spinCount="100000" sheet="1" objects="1" scenarios="1" formatColumns="0" formatRows="0"/>
  <mergeCells count="50">
    <mergeCell ref="AR2:BE2"/>
    <mergeCell ref="AN96:AP96"/>
    <mergeCell ref="AG96:AM96"/>
    <mergeCell ref="D96:H96"/>
    <mergeCell ref="J96:AF96"/>
    <mergeCell ref="AN97:AP97"/>
    <mergeCell ref="AG97:AM97"/>
    <mergeCell ref="D97:H97"/>
    <mergeCell ref="J97:AF97"/>
    <mergeCell ref="C92:G92"/>
    <mergeCell ref="I92:AF92"/>
    <mergeCell ref="AG92:AM92"/>
    <mergeCell ref="AN92:AP92"/>
    <mergeCell ref="AN95:AP95"/>
    <mergeCell ref="AG95:AM95"/>
    <mergeCell ref="D95:H95"/>
    <mergeCell ref="J95:AF95"/>
    <mergeCell ref="AG94:AM94"/>
    <mergeCell ref="AN94:AP94"/>
    <mergeCell ref="L85:AJ85"/>
    <mergeCell ref="AM87:AN87"/>
    <mergeCell ref="AM89:AP89"/>
    <mergeCell ref="AS89:AT91"/>
    <mergeCell ref="AM90:AP90"/>
    <mergeCell ref="W33:AE33"/>
    <mergeCell ref="AK33:AO33"/>
    <mergeCell ref="L33:P33"/>
    <mergeCell ref="X35:AB35"/>
    <mergeCell ref="AK35:AO35"/>
    <mergeCell ref="AK31:AO31"/>
    <mergeCell ref="L31:P31"/>
    <mergeCell ref="W32:AE32"/>
    <mergeCell ref="AK32:AO32"/>
    <mergeCell ref="L32:P32"/>
    <mergeCell ref="BE5:BE34"/>
    <mergeCell ref="K5:AJ5"/>
    <mergeCell ref="K6:AJ6"/>
    <mergeCell ref="E14:AJ14"/>
    <mergeCell ref="E23:AN23"/>
    <mergeCell ref="AK26:AO26"/>
    <mergeCell ref="L28:P28"/>
    <mergeCell ref="W28:AE28"/>
    <mergeCell ref="AK28:AO28"/>
    <mergeCell ref="W29:AE29"/>
    <mergeCell ref="AK29:AO29"/>
    <mergeCell ref="L29:P29"/>
    <mergeCell ref="W30:AE30"/>
    <mergeCell ref="AK30:AO30"/>
    <mergeCell ref="L30:P30"/>
    <mergeCell ref="W31:AE31"/>
  </mergeCells>
  <hyperlinks>
    <hyperlink ref="A95" location="'HSV a PSV - Rekonstrukce ...'!C2" display="/" xr:uid="{00000000-0004-0000-0000-000000000000}"/>
    <hyperlink ref="A96" location="'Objekt0 - SIP-Silnoproud'!C2" display="/" xr:uid="{00000000-0004-0000-0000-000001000000}"/>
    <hyperlink ref="A97" location="'Objekt1 - VRN-Vedlejší ro...'!C2" display="/" xr:uid="{00000000-0004-0000-0000-000002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356"/>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27"/>
      <c r="M2" s="227"/>
      <c r="N2" s="227"/>
      <c r="O2" s="227"/>
      <c r="P2" s="227"/>
      <c r="Q2" s="227"/>
      <c r="R2" s="227"/>
      <c r="S2" s="227"/>
      <c r="T2" s="227"/>
      <c r="U2" s="227"/>
      <c r="V2" s="227"/>
      <c r="AT2" s="15" t="s">
        <v>86</v>
      </c>
    </row>
    <row r="3" spans="2:46" ht="6.95" customHeight="1">
      <c r="B3" s="16"/>
      <c r="C3" s="17"/>
      <c r="D3" s="17"/>
      <c r="E3" s="17"/>
      <c r="F3" s="17"/>
      <c r="G3" s="17"/>
      <c r="H3" s="17"/>
      <c r="I3" s="17"/>
      <c r="J3" s="17"/>
      <c r="K3" s="17"/>
      <c r="L3" s="18"/>
      <c r="AT3" s="15" t="s">
        <v>85</v>
      </c>
    </row>
    <row r="4" spans="2:46" ht="24.95" customHeight="1">
      <c r="B4" s="18"/>
      <c r="D4" s="19" t="s">
        <v>93</v>
      </c>
      <c r="L4" s="18"/>
      <c r="M4" s="86" t="s">
        <v>10</v>
      </c>
      <c r="AT4" s="15" t="s">
        <v>4</v>
      </c>
    </row>
    <row r="5" spans="2:46" ht="6.95" customHeight="1">
      <c r="B5" s="18"/>
      <c r="L5" s="18"/>
    </row>
    <row r="6" spans="2:46" ht="12" customHeight="1">
      <c r="B6" s="18"/>
      <c r="D6" s="25" t="s">
        <v>16</v>
      </c>
      <c r="L6" s="18"/>
    </row>
    <row r="7" spans="2:46" ht="16.5" customHeight="1">
      <c r="B7" s="18"/>
      <c r="E7" s="223" t="str">
        <f>'Rekapitulace stavby'!K6</f>
        <v>Rekonstrukce bytu ul. Hlavní 705/20</v>
      </c>
      <c r="F7" s="224"/>
      <c r="G7" s="224"/>
      <c r="H7" s="224"/>
      <c r="L7" s="18"/>
    </row>
    <row r="8" spans="2:46" s="1" customFormat="1" ht="12" customHeight="1">
      <c r="B8" s="30"/>
      <c r="D8" s="25" t="s">
        <v>94</v>
      </c>
      <c r="L8" s="30"/>
    </row>
    <row r="9" spans="2:46" s="1" customFormat="1" ht="16.5" customHeight="1">
      <c r="B9" s="30"/>
      <c r="E9" s="204" t="s">
        <v>95</v>
      </c>
      <c r="F9" s="225"/>
      <c r="G9" s="225"/>
      <c r="H9" s="225"/>
      <c r="L9" s="30"/>
    </row>
    <row r="10" spans="2:46" s="1" customFormat="1">
      <c r="B10" s="30"/>
      <c r="L10" s="30"/>
    </row>
    <row r="11" spans="2:46" s="1" customFormat="1" ht="12" customHeight="1">
      <c r="B11" s="30"/>
      <c r="D11" s="25" t="s">
        <v>18</v>
      </c>
      <c r="F11" s="23" t="s">
        <v>1</v>
      </c>
      <c r="I11" s="25" t="s">
        <v>19</v>
      </c>
      <c r="J11" s="23" t="s">
        <v>1</v>
      </c>
      <c r="L11" s="30"/>
    </row>
    <row r="12" spans="2:46" s="1" customFormat="1" ht="12" customHeight="1">
      <c r="B12" s="30"/>
      <c r="D12" s="25" t="s">
        <v>20</v>
      </c>
      <c r="F12" s="23" t="s">
        <v>96</v>
      </c>
      <c r="I12" s="25" t="s">
        <v>22</v>
      </c>
      <c r="J12" s="50" t="str">
        <f>'Rekapitulace stavby'!AN8</f>
        <v>7. 1. 2025</v>
      </c>
      <c r="L12" s="30"/>
    </row>
    <row r="13" spans="2:46" s="1" customFormat="1" ht="10.9" customHeight="1">
      <c r="B13" s="30"/>
      <c r="L13" s="30"/>
    </row>
    <row r="14" spans="2:46" s="1" customFormat="1" ht="12" customHeight="1">
      <c r="B14" s="30"/>
      <c r="D14" s="25" t="s">
        <v>24</v>
      </c>
      <c r="I14" s="25" t="s">
        <v>25</v>
      </c>
      <c r="J14" s="23" t="s">
        <v>26</v>
      </c>
      <c r="L14" s="30"/>
    </row>
    <row r="15" spans="2:46" s="1" customFormat="1" ht="18" customHeight="1">
      <c r="B15" s="30"/>
      <c r="E15" s="23" t="s">
        <v>27</v>
      </c>
      <c r="I15" s="25" t="s">
        <v>28</v>
      </c>
      <c r="J15" s="23" t="s">
        <v>29</v>
      </c>
      <c r="L15" s="30"/>
    </row>
    <row r="16" spans="2:46" s="1" customFormat="1" ht="6.95" customHeight="1">
      <c r="B16" s="30"/>
      <c r="L16" s="30"/>
    </row>
    <row r="17" spans="2:12" s="1" customFormat="1" ht="12" customHeight="1">
      <c r="B17" s="30"/>
      <c r="D17" s="25" t="s">
        <v>30</v>
      </c>
      <c r="I17" s="25" t="s">
        <v>25</v>
      </c>
      <c r="J17" s="26" t="str">
        <f>'Rekapitulace stavby'!AN13</f>
        <v>Vyplň údaj</v>
      </c>
      <c r="L17" s="30"/>
    </row>
    <row r="18" spans="2:12" s="1" customFormat="1" ht="18" customHeight="1">
      <c r="B18" s="30"/>
      <c r="E18" s="226" t="str">
        <f>'Rekapitulace stavby'!E14</f>
        <v>Vyplň údaj</v>
      </c>
      <c r="F18" s="189"/>
      <c r="G18" s="189"/>
      <c r="H18" s="189"/>
      <c r="I18" s="25" t="s">
        <v>28</v>
      </c>
      <c r="J18" s="26" t="str">
        <f>'Rekapitulace stavby'!AN14</f>
        <v>Vyplň údaj</v>
      </c>
      <c r="L18" s="30"/>
    </row>
    <row r="19" spans="2:12" s="1" customFormat="1" ht="6.95" customHeight="1">
      <c r="B19" s="30"/>
      <c r="L19" s="30"/>
    </row>
    <row r="20" spans="2:12" s="1" customFormat="1" ht="12" customHeight="1">
      <c r="B20" s="30"/>
      <c r="D20" s="25" t="s">
        <v>32</v>
      </c>
      <c r="I20" s="25" t="s">
        <v>25</v>
      </c>
      <c r="J20" s="23" t="s">
        <v>1</v>
      </c>
      <c r="L20" s="30"/>
    </row>
    <row r="21" spans="2:12" s="1" customFormat="1" ht="18" customHeight="1">
      <c r="B21" s="30"/>
      <c r="E21" s="23" t="s">
        <v>33</v>
      </c>
      <c r="I21" s="25" t="s">
        <v>28</v>
      </c>
      <c r="J21" s="23" t="s">
        <v>1</v>
      </c>
      <c r="L21" s="30"/>
    </row>
    <row r="22" spans="2:12" s="1" customFormat="1" ht="6.95" customHeight="1">
      <c r="B22" s="30"/>
      <c r="L22" s="30"/>
    </row>
    <row r="23" spans="2:12" s="1" customFormat="1" ht="12" customHeight="1">
      <c r="B23" s="30"/>
      <c r="D23" s="25" t="s">
        <v>35</v>
      </c>
      <c r="I23" s="25" t="s">
        <v>25</v>
      </c>
      <c r="J23" s="23" t="s">
        <v>1</v>
      </c>
      <c r="L23" s="30"/>
    </row>
    <row r="24" spans="2:12" s="1" customFormat="1" ht="18" customHeight="1">
      <c r="B24" s="30"/>
      <c r="E24" s="23" t="s">
        <v>33</v>
      </c>
      <c r="I24" s="25" t="s">
        <v>28</v>
      </c>
      <c r="J24" s="23" t="s">
        <v>1</v>
      </c>
      <c r="L24" s="30"/>
    </row>
    <row r="25" spans="2:12" s="1" customFormat="1" ht="6.95" customHeight="1">
      <c r="B25" s="30"/>
      <c r="L25" s="30"/>
    </row>
    <row r="26" spans="2:12" s="1" customFormat="1" ht="12" customHeight="1">
      <c r="B26" s="30"/>
      <c r="D26" s="25" t="s">
        <v>36</v>
      </c>
      <c r="L26" s="30"/>
    </row>
    <row r="27" spans="2:12" s="7" customFormat="1" ht="16.5" customHeight="1">
      <c r="B27" s="87"/>
      <c r="E27" s="193" t="s">
        <v>1</v>
      </c>
      <c r="F27" s="193"/>
      <c r="G27" s="193"/>
      <c r="H27" s="193"/>
      <c r="L27" s="87"/>
    </row>
    <row r="28" spans="2:12" s="1" customFormat="1" ht="6.95" customHeight="1">
      <c r="B28" s="30"/>
      <c r="L28" s="30"/>
    </row>
    <row r="29" spans="2:12" s="1" customFormat="1" ht="6.95" customHeight="1">
      <c r="B29" s="30"/>
      <c r="D29" s="51"/>
      <c r="E29" s="51"/>
      <c r="F29" s="51"/>
      <c r="G29" s="51"/>
      <c r="H29" s="51"/>
      <c r="I29" s="51"/>
      <c r="J29" s="51"/>
      <c r="K29" s="51"/>
      <c r="L29" s="30"/>
    </row>
    <row r="30" spans="2:12" s="1" customFormat="1" ht="25.35" customHeight="1">
      <c r="B30" s="30"/>
      <c r="D30" s="88" t="s">
        <v>38</v>
      </c>
      <c r="J30" s="64">
        <f>ROUND(J144, 2)</f>
        <v>0</v>
      </c>
      <c r="L30" s="30"/>
    </row>
    <row r="31" spans="2:12" s="1" customFormat="1" ht="6.95" customHeight="1">
      <c r="B31" s="30"/>
      <c r="D31" s="51"/>
      <c r="E31" s="51"/>
      <c r="F31" s="51"/>
      <c r="G31" s="51"/>
      <c r="H31" s="51"/>
      <c r="I31" s="51"/>
      <c r="J31" s="51"/>
      <c r="K31" s="51"/>
      <c r="L31" s="30"/>
    </row>
    <row r="32" spans="2:12" s="1" customFormat="1" ht="14.45" customHeight="1">
      <c r="B32" s="30"/>
      <c r="F32" s="33" t="s">
        <v>40</v>
      </c>
      <c r="I32" s="33" t="s">
        <v>39</v>
      </c>
      <c r="J32" s="33" t="s">
        <v>41</v>
      </c>
      <c r="L32" s="30"/>
    </row>
    <row r="33" spans="2:12" s="1" customFormat="1" ht="14.45" customHeight="1">
      <c r="B33" s="30"/>
      <c r="D33" s="53" t="s">
        <v>42</v>
      </c>
      <c r="E33" s="25" t="s">
        <v>43</v>
      </c>
      <c r="F33" s="89">
        <f>ROUND((SUM(BE144:BE355)),  2)</f>
        <v>0</v>
      </c>
      <c r="I33" s="90">
        <v>0.21</v>
      </c>
      <c r="J33" s="89">
        <f>ROUND(((SUM(BE144:BE355))*I33),  2)</f>
        <v>0</v>
      </c>
      <c r="L33" s="30"/>
    </row>
    <row r="34" spans="2:12" s="1" customFormat="1" ht="14.45" customHeight="1">
      <c r="B34" s="30"/>
      <c r="E34" s="25" t="s">
        <v>44</v>
      </c>
      <c r="F34" s="89">
        <f>ROUND((SUM(BF144:BF355)),  2)</f>
        <v>0</v>
      </c>
      <c r="I34" s="90">
        <v>0.12</v>
      </c>
      <c r="J34" s="89">
        <f>ROUND(((SUM(BF144:BF355))*I34),  2)</f>
        <v>0</v>
      </c>
      <c r="L34" s="30"/>
    </row>
    <row r="35" spans="2:12" s="1" customFormat="1" ht="14.45" hidden="1" customHeight="1">
      <c r="B35" s="30"/>
      <c r="E35" s="25" t="s">
        <v>45</v>
      </c>
      <c r="F35" s="89">
        <f>ROUND((SUM(BG144:BG355)),  2)</f>
        <v>0</v>
      </c>
      <c r="I35" s="90">
        <v>0.21</v>
      </c>
      <c r="J35" s="89">
        <f>0</f>
        <v>0</v>
      </c>
      <c r="L35" s="30"/>
    </row>
    <row r="36" spans="2:12" s="1" customFormat="1" ht="14.45" hidden="1" customHeight="1">
      <c r="B36" s="30"/>
      <c r="E36" s="25" t="s">
        <v>46</v>
      </c>
      <c r="F36" s="89">
        <f>ROUND((SUM(BH144:BH355)),  2)</f>
        <v>0</v>
      </c>
      <c r="I36" s="90">
        <v>0.12</v>
      </c>
      <c r="J36" s="89">
        <f>0</f>
        <v>0</v>
      </c>
      <c r="L36" s="30"/>
    </row>
    <row r="37" spans="2:12" s="1" customFormat="1" ht="14.45" hidden="1" customHeight="1">
      <c r="B37" s="30"/>
      <c r="E37" s="25" t="s">
        <v>47</v>
      </c>
      <c r="F37" s="89">
        <f>ROUND((SUM(BI144:BI355)),  2)</f>
        <v>0</v>
      </c>
      <c r="I37" s="90">
        <v>0</v>
      </c>
      <c r="J37" s="89">
        <f>0</f>
        <v>0</v>
      </c>
      <c r="L37" s="30"/>
    </row>
    <row r="38" spans="2:12" s="1" customFormat="1" ht="6.95" customHeight="1">
      <c r="B38" s="30"/>
      <c r="L38" s="30"/>
    </row>
    <row r="39" spans="2:12" s="1" customFormat="1" ht="25.35" customHeight="1">
      <c r="B39" s="30"/>
      <c r="C39" s="91"/>
      <c r="D39" s="92" t="s">
        <v>48</v>
      </c>
      <c r="E39" s="55"/>
      <c r="F39" s="55"/>
      <c r="G39" s="93" t="s">
        <v>49</v>
      </c>
      <c r="H39" s="94" t="s">
        <v>50</v>
      </c>
      <c r="I39" s="55"/>
      <c r="J39" s="95">
        <f>SUM(J30:J37)</f>
        <v>0</v>
      </c>
      <c r="K39" s="96"/>
      <c r="L39" s="30"/>
    </row>
    <row r="40" spans="2:12" s="1" customFormat="1" ht="14.45" customHeight="1">
      <c r="B40" s="30"/>
      <c r="L40" s="30"/>
    </row>
    <row r="41" spans="2:12" ht="14.45" customHeight="1">
      <c r="B41" s="18"/>
      <c r="L41" s="18"/>
    </row>
    <row r="42" spans="2:12" ht="14.45" customHeight="1">
      <c r="B42" s="18"/>
      <c r="L42" s="18"/>
    </row>
    <row r="43" spans="2:12" ht="14.45" customHeight="1">
      <c r="B43" s="18"/>
      <c r="L43" s="18"/>
    </row>
    <row r="44" spans="2:12" ht="14.45" customHeight="1">
      <c r="B44" s="18"/>
      <c r="L44" s="18"/>
    </row>
    <row r="45" spans="2:12" ht="14.45" customHeight="1">
      <c r="B45" s="18"/>
      <c r="L45" s="18"/>
    </row>
    <row r="46" spans="2:12" ht="14.45" customHeight="1">
      <c r="B46" s="18"/>
      <c r="L46" s="18"/>
    </row>
    <row r="47" spans="2:12" ht="14.45" customHeight="1">
      <c r="B47" s="18"/>
      <c r="L47" s="18"/>
    </row>
    <row r="48" spans="2:12" ht="14.45" customHeight="1">
      <c r="B48" s="18"/>
      <c r="L48" s="18"/>
    </row>
    <row r="49" spans="2:12" ht="14.45" customHeight="1">
      <c r="B49" s="18"/>
      <c r="L49" s="18"/>
    </row>
    <row r="50" spans="2:12" s="1" customFormat="1" ht="14.45" customHeight="1">
      <c r="B50" s="30"/>
      <c r="D50" s="39" t="s">
        <v>51</v>
      </c>
      <c r="E50" s="40"/>
      <c r="F50" s="40"/>
      <c r="G50" s="39" t="s">
        <v>52</v>
      </c>
      <c r="H50" s="40"/>
      <c r="I50" s="40"/>
      <c r="J50" s="40"/>
      <c r="K50" s="40"/>
      <c r="L50" s="30"/>
    </row>
    <row r="51" spans="2:12">
      <c r="B51" s="18"/>
      <c r="L51" s="18"/>
    </row>
    <row r="52" spans="2:12">
      <c r="B52" s="18"/>
      <c r="L52" s="18"/>
    </row>
    <row r="53" spans="2:12">
      <c r="B53" s="18"/>
      <c r="L53" s="18"/>
    </row>
    <row r="54" spans="2:12">
      <c r="B54" s="18"/>
      <c r="L54" s="18"/>
    </row>
    <row r="55" spans="2:12">
      <c r="B55" s="18"/>
      <c r="L55" s="18"/>
    </row>
    <row r="56" spans="2:12">
      <c r="B56" s="18"/>
      <c r="L56" s="18"/>
    </row>
    <row r="57" spans="2:12">
      <c r="B57" s="18"/>
      <c r="L57" s="18"/>
    </row>
    <row r="58" spans="2:12">
      <c r="B58" s="18"/>
      <c r="L58" s="18"/>
    </row>
    <row r="59" spans="2:12">
      <c r="B59" s="18"/>
      <c r="L59" s="18"/>
    </row>
    <row r="60" spans="2:12">
      <c r="B60" s="18"/>
      <c r="L60" s="18"/>
    </row>
    <row r="61" spans="2:12" s="1" customFormat="1">
      <c r="B61" s="30"/>
      <c r="D61" s="41" t="s">
        <v>53</v>
      </c>
      <c r="E61" s="32"/>
      <c r="F61" s="97" t="s">
        <v>54</v>
      </c>
      <c r="G61" s="41" t="s">
        <v>53</v>
      </c>
      <c r="H61" s="32"/>
      <c r="I61" s="32"/>
      <c r="J61" s="98" t="s">
        <v>54</v>
      </c>
      <c r="K61" s="32"/>
      <c r="L61" s="30"/>
    </row>
    <row r="62" spans="2:12">
      <c r="B62" s="18"/>
      <c r="L62" s="18"/>
    </row>
    <row r="63" spans="2:12">
      <c r="B63" s="18"/>
      <c r="L63" s="18"/>
    </row>
    <row r="64" spans="2:12">
      <c r="B64" s="18"/>
      <c r="L64" s="18"/>
    </row>
    <row r="65" spans="2:12" s="1" customFormat="1">
      <c r="B65" s="30"/>
      <c r="D65" s="39" t="s">
        <v>55</v>
      </c>
      <c r="E65" s="40"/>
      <c r="F65" s="40"/>
      <c r="G65" s="39" t="s">
        <v>56</v>
      </c>
      <c r="H65" s="40"/>
      <c r="I65" s="40"/>
      <c r="J65" s="40"/>
      <c r="K65" s="40"/>
      <c r="L65" s="30"/>
    </row>
    <row r="66" spans="2:12">
      <c r="B66" s="18"/>
      <c r="L66" s="18"/>
    </row>
    <row r="67" spans="2:12">
      <c r="B67" s="18"/>
      <c r="L67" s="18"/>
    </row>
    <row r="68" spans="2:12">
      <c r="B68" s="18"/>
      <c r="L68" s="18"/>
    </row>
    <row r="69" spans="2:12">
      <c r="B69" s="18"/>
      <c r="L69" s="18"/>
    </row>
    <row r="70" spans="2:12">
      <c r="B70" s="18"/>
      <c r="L70" s="18"/>
    </row>
    <row r="71" spans="2:12">
      <c r="B71" s="18"/>
      <c r="L71" s="18"/>
    </row>
    <row r="72" spans="2:12">
      <c r="B72" s="18"/>
      <c r="L72" s="18"/>
    </row>
    <row r="73" spans="2:12">
      <c r="B73" s="18"/>
      <c r="L73" s="18"/>
    </row>
    <row r="74" spans="2:12">
      <c r="B74" s="18"/>
      <c r="L74" s="18"/>
    </row>
    <row r="75" spans="2:12">
      <c r="B75" s="18"/>
      <c r="L75" s="18"/>
    </row>
    <row r="76" spans="2:12" s="1" customFormat="1">
      <c r="B76" s="30"/>
      <c r="D76" s="41" t="s">
        <v>53</v>
      </c>
      <c r="E76" s="32"/>
      <c r="F76" s="97" t="s">
        <v>54</v>
      </c>
      <c r="G76" s="41" t="s">
        <v>53</v>
      </c>
      <c r="H76" s="32"/>
      <c r="I76" s="32"/>
      <c r="J76" s="98" t="s">
        <v>54</v>
      </c>
      <c r="K76" s="32"/>
      <c r="L76" s="30"/>
    </row>
    <row r="77" spans="2:12" s="1" customFormat="1" ht="14.45" customHeight="1">
      <c r="B77" s="42"/>
      <c r="C77" s="43"/>
      <c r="D77" s="43"/>
      <c r="E77" s="43"/>
      <c r="F77" s="43"/>
      <c r="G77" s="43"/>
      <c r="H77" s="43"/>
      <c r="I77" s="43"/>
      <c r="J77" s="43"/>
      <c r="K77" s="43"/>
      <c r="L77" s="30"/>
    </row>
    <row r="81" spans="2:47" s="1" customFormat="1" ht="6.95" customHeight="1">
      <c r="B81" s="44"/>
      <c r="C81" s="45"/>
      <c r="D81" s="45"/>
      <c r="E81" s="45"/>
      <c r="F81" s="45"/>
      <c r="G81" s="45"/>
      <c r="H81" s="45"/>
      <c r="I81" s="45"/>
      <c r="J81" s="45"/>
      <c r="K81" s="45"/>
      <c r="L81" s="30"/>
    </row>
    <row r="82" spans="2:47" s="1" customFormat="1" ht="24.95" customHeight="1">
      <c r="B82" s="30"/>
      <c r="C82" s="19" t="s">
        <v>97</v>
      </c>
      <c r="L82" s="30"/>
    </row>
    <row r="83" spans="2:47" s="1" customFormat="1" ht="6.95" customHeight="1">
      <c r="B83" s="30"/>
      <c r="L83" s="30"/>
    </row>
    <row r="84" spans="2:47" s="1" customFormat="1" ht="12" customHeight="1">
      <c r="B84" s="30"/>
      <c r="C84" s="25" t="s">
        <v>16</v>
      </c>
      <c r="L84" s="30"/>
    </row>
    <row r="85" spans="2:47" s="1" customFormat="1" ht="16.5" customHeight="1">
      <c r="B85" s="30"/>
      <c r="E85" s="223" t="str">
        <f>E7</f>
        <v>Rekonstrukce bytu ul. Hlavní 705/20</v>
      </c>
      <c r="F85" s="224"/>
      <c r="G85" s="224"/>
      <c r="H85" s="224"/>
      <c r="L85" s="30"/>
    </row>
    <row r="86" spans="2:47" s="1" customFormat="1" ht="12" customHeight="1">
      <c r="B86" s="30"/>
      <c r="C86" s="25" t="s">
        <v>94</v>
      </c>
      <c r="L86" s="30"/>
    </row>
    <row r="87" spans="2:47" s="1" customFormat="1" ht="16.5" customHeight="1">
      <c r="B87" s="30"/>
      <c r="E87" s="204" t="str">
        <f>E9</f>
        <v>HSV a PSV - Rekonstrukce bytu ul. Hlavní 705/20</v>
      </c>
      <c r="F87" s="225"/>
      <c r="G87" s="225"/>
      <c r="H87" s="225"/>
      <c r="L87" s="30"/>
    </row>
    <row r="88" spans="2:47" s="1" customFormat="1" ht="6.95" customHeight="1">
      <c r="B88" s="30"/>
      <c r="L88" s="30"/>
    </row>
    <row r="89" spans="2:47" s="1" customFormat="1" ht="12" customHeight="1">
      <c r="B89" s="30"/>
      <c r="C89" s="25" t="s">
        <v>20</v>
      </c>
      <c r="F89" s="23" t="str">
        <f>F12</f>
        <v>Hlavní 705/20, Ostrov</v>
      </c>
      <c r="I89" s="25" t="s">
        <v>22</v>
      </c>
      <c r="J89" s="50" t="str">
        <f>IF(J12="","",J12)</f>
        <v>7. 1. 2025</v>
      </c>
      <c r="L89" s="30"/>
    </row>
    <row r="90" spans="2:47" s="1" customFormat="1" ht="6.95" customHeight="1">
      <c r="B90" s="30"/>
      <c r="L90" s="30"/>
    </row>
    <row r="91" spans="2:47" s="1" customFormat="1" ht="15.2" customHeight="1">
      <c r="B91" s="30"/>
      <c r="C91" s="25" t="s">
        <v>24</v>
      </c>
      <c r="F91" s="23" t="str">
        <f>E15</f>
        <v>Městský úřad Ostrov</v>
      </c>
      <c r="I91" s="25" t="s">
        <v>32</v>
      </c>
      <c r="J91" s="28" t="str">
        <f>E21</f>
        <v xml:space="preserve"> </v>
      </c>
      <c r="L91" s="30"/>
    </row>
    <row r="92" spans="2:47" s="1" customFormat="1" ht="15.2" customHeight="1">
      <c r="B92" s="30"/>
      <c r="C92" s="25" t="s">
        <v>30</v>
      </c>
      <c r="F92" s="23" t="str">
        <f>IF(E18="","",E18)</f>
        <v>Vyplň údaj</v>
      </c>
      <c r="I92" s="25" t="s">
        <v>35</v>
      </c>
      <c r="J92" s="28" t="str">
        <f>E24</f>
        <v xml:space="preserve"> </v>
      </c>
      <c r="L92" s="30"/>
    </row>
    <row r="93" spans="2:47" s="1" customFormat="1" ht="10.35" customHeight="1">
      <c r="B93" s="30"/>
      <c r="L93" s="30"/>
    </row>
    <row r="94" spans="2:47" s="1" customFormat="1" ht="29.25" customHeight="1">
      <c r="B94" s="30"/>
      <c r="C94" s="99" t="s">
        <v>98</v>
      </c>
      <c r="D94" s="91"/>
      <c r="E94" s="91"/>
      <c r="F94" s="91"/>
      <c r="G94" s="91"/>
      <c r="H94" s="91"/>
      <c r="I94" s="91"/>
      <c r="J94" s="100" t="s">
        <v>99</v>
      </c>
      <c r="K94" s="91"/>
      <c r="L94" s="30"/>
    </row>
    <row r="95" spans="2:47" s="1" customFormat="1" ht="10.35" customHeight="1">
      <c r="B95" s="30"/>
      <c r="L95" s="30"/>
    </row>
    <row r="96" spans="2:47" s="1" customFormat="1" ht="22.9" customHeight="1">
      <c r="B96" s="30"/>
      <c r="C96" s="101" t="s">
        <v>100</v>
      </c>
      <c r="J96" s="64">
        <f>J144</f>
        <v>0</v>
      </c>
      <c r="L96" s="30"/>
      <c r="AU96" s="15" t="s">
        <v>101</v>
      </c>
    </row>
    <row r="97" spans="2:12" s="8" customFormat="1" ht="24.95" customHeight="1">
      <c r="B97" s="102"/>
      <c r="D97" s="103" t="s">
        <v>102</v>
      </c>
      <c r="E97" s="104"/>
      <c r="F97" s="104"/>
      <c r="G97" s="104"/>
      <c r="H97" s="104"/>
      <c r="I97" s="104"/>
      <c r="J97" s="105">
        <f>J145</f>
        <v>0</v>
      </c>
      <c r="L97" s="102"/>
    </row>
    <row r="98" spans="2:12" s="9" customFormat="1" ht="19.899999999999999" customHeight="1">
      <c r="B98" s="106"/>
      <c r="D98" s="107" t="s">
        <v>103</v>
      </c>
      <c r="E98" s="108"/>
      <c r="F98" s="108"/>
      <c r="G98" s="108"/>
      <c r="H98" s="108"/>
      <c r="I98" s="108"/>
      <c r="J98" s="109">
        <f>J146</f>
        <v>0</v>
      </c>
      <c r="L98" s="106"/>
    </row>
    <row r="99" spans="2:12" s="9" customFormat="1" ht="19.899999999999999" customHeight="1">
      <c r="B99" s="106"/>
      <c r="D99" s="107" t="s">
        <v>104</v>
      </c>
      <c r="E99" s="108"/>
      <c r="F99" s="108"/>
      <c r="G99" s="108"/>
      <c r="H99" s="108"/>
      <c r="I99" s="108"/>
      <c r="J99" s="109">
        <f>J149</f>
        <v>0</v>
      </c>
      <c r="L99" s="106"/>
    </row>
    <row r="100" spans="2:12" s="9" customFormat="1" ht="19.899999999999999" customHeight="1">
      <c r="B100" s="106"/>
      <c r="D100" s="107" t="s">
        <v>105</v>
      </c>
      <c r="E100" s="108"/>
      <c r="F100" s="108"/>
      <c r="G100" s="108"/>
      <c r="H100" s="108"/>
      <c r="I100" s="108"/>
      <c r="J100" s="109">
        <f>J161</f>
        <v>0</v>
      </c>
      <c r="L100" s="106"/>
    </row>
    <row r="101" spans="2:12" s="9" customFormat="1" ht="19.899999999999999" customHeight="1">
      <c r="B101" s="106"/>
      <c r="D101" s="107" t="s">
        <v>106</v>
      </c>
      <c r="E101" s="108"/>
      <c r="F101" s="108"/>
      <c r="G101" s="108"/>
      <c r="H101" s="108"/>
      <c r="I101" s="108"/>
      <c r="J101" s="109">
        <f>J168</f>
        <v>0</v>
      </c>
      <c r="L101" s="106"/>
    </row>
    <row r="102" spans="2:12" s="9" customFormat="1" ht="19.899999999999999" customHeight="1">
      <c r="B102" s="106"/>
      <c r="D102" s="107" t="s">
        <v>107</v>
      </c>
      <c r="E102" s="108"/>
      <c r="F102" s="108"/>
      <c r="G102" s="108"/>
      <c r="H102" s="108"/>
      <c r="I102" s="108"/>
      <c r="J102" s="109">
        <f>J174</f>
        <v>0</v>
      </c>
      <c r="L102" s="106"/>
    </row>
    <row r="103" spans="2:12" s="8" customFormat="1" ht="24.95" customHeight="1">
      <c r="B103" s="102"/>
      <c r="D103" s="103" t="s">
        <v>108</v>
      </c>
      <c r="E103" s="104"/>
      <c r="F103" s="104"/>
      <c r="G103" s="104"/>
      <c r="H103" s="104"/>
      <c r="I103" s="104"/>
      <c r="J103" s="105">
        <f>J176</f>
        <v>0</v>
      </c>
      <c r="L103" s="102"/>
    </row>
    <row r="104" spans="2:12" s="9" customFormat="1" ht="19.899999999999999" customHeight="1">
      <c r="B104" s="106"/>
      <c r="D104" s="107" t="s">
        <v>109</v>
      </c>
      <c r="E104" s="108"/>
      <c r="F104" s="108"/>
      <c r="G104" s="108"/>
      <c r="H104" s="108"/>
      <c r="I104" s="108"/>
      <c r="J104" s="109">
        <f>J177</f>
        <v>0</v>
      </c>
      <c r="L104" s="106"/>
    </row>
    <row r="105" spans="2:12" s="9" customFormat="1" ht="19.899999999999999" customHeight="1">
      <c r="B105" s="106"/>
      <c r="D105" s="107" t="s">
        <v>110</v>
      </c>
      <c r="E105" s="108"/>
      <c r="F105" s="108"/>
      <c r="G105" s="108"/>
      <c r="H105" s="108"/>
      <c r="I105" s="108"/>
      <c r="J105" s="109">
        <f>J183</f>
        <v>0</v>
      </c>
      <c r="L105" s="106"/>
    </row>
    <row r="106" spans="2:12" s="9" customFormat="1" ht="19.899999999999999" customHeight="1">
      <c r="B106" s="106"/>
      <c r="D106" s="107" t="s">
        <v>111</v>
      </c>
      <c r="E106" s="108"/>
      <c r="F106" s="108"/>
      <c r="G106" s="108"/>
      <c r="H106" s="108"/>
      <c r="I106" s="108"/>
      <c r="J106" s="109">
        <f>J191</f>
        <v>0</v>
      </c>
      <c r="L106" s="106"/>
    </row>
    <row r="107" spans="2:12" s="9" customFormat="1" ht="19.899999999999999" customHeight="1">
      <c r="B107" s="106"/>
      <c r="D107" s="107" t="s">
        <v>112</v>
      </c>
      <c r="E107" s="108"/>
      <c r="F107" s="108"/>
      <c r="G107" s="108"/>
      <c r="H107" s="108"/>
      <c r="I107" s="108"/>
      <c r="J107" s="109">
        <f>J203</f>
        <v>0</v>
      </c>
      <c r="L107" s="106"/>
    </row>
    <row r="108" spans="2:12" s="9" customFormat="1" ht="19.899999999999999" customHeight="1">
      <c r="B108" s="106"/>
      <c r="D108" s="107" t="s">
        <v>113</v>
      </c>
      <c r="E108" s="108"/>
      <c r="F108" s="108"/>
      <c r="G108" s="108"/>
      <c r="H108" s="108"/>
      <c r="I108" s="108"/>
      <c r="J108" s="109">
        <f>J228</f>
        <v>0</v>
      </c>
      <c r="L108" s="106"/>
    </row>
    <row r="109" spans="2:12" s="9" customFormat="1" ht="19.899999999999999" customHeight="1">
      <c r="B109" s="106"/>
      <c r="D109" s="107" t="s">
        <v>114</v>
      </c>
      <c r="E109" s="108"/>
      <c r="F109" s="108"/>
      <c r="G109" s="108"/>
      <c r="H109" s="108"/>
      <c r="I109" s="108"/>
      <c r="J109" s="109">
        <f>J234</f>
        <v>0</v>
      </c>
      <c r="L109" s="106"/>
    </row>
    <row r="110" spans="2:12" s="9" customFormat="1" ht="19.899999999999999" customHeight="1">
      <c r="B110" s="106"/>
      <c r="D110" s="107" t="s">
        <v>115</v>
      </c>
      <c r="E110" s="108"/>
      <c r="F110" s="108"/>
      <c r="G110" s="108"/>
      <c r="H110" s="108"/>
      <c r="I110" s="108"/>
      <c r="J110" s="109">
        <f>J241</f>
        <v>0</v>
      </c>
      <c r="L110" s="106"/>
    </row>
    <row r="111" spans="2:12" s="9" customFormat="1" ht="19.899999999999999" customHeight="1">
      <c r="B111" s="106"/>
      <c r="D111" s="107" t="s">
        <v>116</v>
      </c>
      <c r="E111" s="108"/>
      <c r="F111" s="108"/>
      <c r="G111" s="108"/>
      <c r="H111" s="108"/>
      <c r="I111" s="108"/>
      <c r="J111" s="109">
        <f>J254</f>
        <v>0</v>
      </c>
      <c r="L111" s="106"/>
    </row>
    <row r="112" spans="2:12" s="9" customFormat="1" ht="19.899999999999999" customHeight="1">
      <c r="B112" s="106"/>
      <c r="D112" s="107" t="s">
        <v>117</v>
      </c>
      <c r="E112" s="108"/>
      <c r="F112" s="108"/>
      <c r="G112" s="108"/>
      <c r="H112" s="108"/>
      <c r="I112" s="108"/>
      <c r="J112" s="109">
        <f>J256</f>
        <v>0</v>
      </c>
      <c r="L112" s="106"/>
    </row>
    <row r="113" spans="2:12" s="9" customFormat="1" ht="19.899999999999999" customHeight="1">
      <c r="B113" s="106"/>
      <c r="D113" s="107" t="s">
        <v>118</v>
      </c>
      <c r="E113" s="108"/>
      <c r="F113" s="108"/>
      <c r="G113" s="108"/>
      <c r="H113" s="108"/>
      <c r="I113" s="108"/>
      <c r="J113" s="109">
        <f>J264</f>
        <v>0</v>
      </c>
      <c r="L113" s="106"/>
    </row>
    <row r="114" spans="2:12" s="9" customFormat="1" ht="19.899999999999999" customHeight="1">
      <c r="B114" s="106"/>
      <c r="D114" s="107" t="s">
        <v>119</v>
      </c>
      <c r="E114" s="108"/>
      <c r="F114" s="108"/>
      <c r="G114" s="108"/>
      <c r="H114" s="108"/>
      <c r="I114" s="108"/>
      <c r="J114" s="109">
        <f>J268</f>
        <v>0</v>
      </c>
      <c r="L114" s="106"/>
    </row>
    <row r="115" spans="2:12" s="9" customFormat="1" ht="19.899999999999999" customHeight="1">
      <c r="B115" s="106"/>
      <c r="D115" s="107" t="s">
        <v>120</v>
      </c>
      <c r="E115" s="108"/>
      <c r="F115" s="108"/>
      <c r="G115" s="108"/>
      <c r="H115" s="108"/>
      <c r="I115" s="108"/>
      <c r="J115" s="109">
        <f>J271</f>
        <v>0</v>
      </c>
      <c r="L115" s="106"/>
    </row>
    <row r="116" spans="2:12" s="9" customFormat="1" ht="19.899999999999999" customHeight="1">
      <c r="B116" s="106"/>
      <c r="D116" s="107" t="s">
        <v>121</v>
      </c>
      <c r="E116" s="108"/>
      <c r="F116" s="108"/>
      <c r="G116" s="108"/>
      <c r="H116" s="108"/>
      <c r="I116" s="108"/>
      <c r="J116" s="109">
        <f>J297</f>
        <v>0</v>
      </c>
      <c r="L116" s="106"/>
    </row>
    <row r="117" spans="2:12" s="9" customFormat="1" ht="19.899999999999999" customHeight="1">
      <c r="B117" s="106"/>
      <c r="D117" s="107" t="s">
        <v>122</v>
      </c>
      <c r="E117" s="108"/>
      <c r="F117" s="108"/>
      <c r="G117" s="108"/>
      <c r="H117" s="108"/>
      <c r="I117" s="108"/>
      <c r="J117" s="109">
        <f>J311</f>
        <v>0</v>
      </c>
      <c r="L117" s="106"/>
    </row>
    <row r="118" spans="2:12" s="9" customFormat="1" ht="19.899999999999999" customHeight="1">
      <c r="B118" s="106"/>
      <c r="D118" s="107" t="s">
        <v>123</v>
      </c>
      <c r="E118" s="108"/>
      <c r="F118" s="108"/>
      <c r="G118" s="108"/>
      <c r="H118" s="108"/>
      <c r="I118" s="108"/>
      <c r="J118" s="109">
        <f>J313</f>
        <v>0</v>
      </c>
      <c r="L118" s="106"/>
    </row>
    <row r="119" spans="2:12" s="9" customFormat="1" ht="19.899999999999999" customHeight="1">
      <c r="B119" s="106"/>
      <c r="D119" s="107" t="s">
        <v>124</v>
      </c>
      <c r="E119" s="108"/>
      <c r="F119" s="108"/>
      <c r="G119" s="108"/>
      <c r="H119" s="108"/>
      <c r="I119" s="108"/>
      <c r="J119" s="109">
        <f>J326</f>
        <v>0</v>
      </c>
      <c r="L119" s="106"/>
    </row>
    <row r="120" spans="2:12" s="9" customFormat="1" ht="19.899999999999999" customHeight="1">
      <c r="B120" s="106"/>
      <c r="D120" s="107" t="s">
        <v>125</v>
      </c>
      <c r="E120" s="108"/>
      <c r="F120" s="108"/>
      <c r="G120" s="108"/>
      <c r="H120" s="108"/>
      <c r="I120" s="108"/>
      <c r="J120" s="109">
        <f>J339</f>
        <v>0</v>
      </c>
      <c r="L120" s="106"/>
    </row>
    <row r="121" spans="2:12" s="9" customFormat="1" ht="19.899999999999999" customHeight="1">
      <c r="B121" s="106"/>
      <c r="D121" s="107" t="s">
        <v>126</v>
      </c>
      <c r="E121" s="108"/>
      <c r="F121" s="108"/>
      <c r="G121" s="108"/>
      <c r="H121" s="108"/>
      <c r="I121" s="108"/>
      <c r="J121" s="109">
        <f>J342</f>
        <v>0</v>
      </c>
      <c r="L121" s="106"/>
    </row>
    <row r="122" spans="2:12" s="8" customFormat="1" ht="24.95" customHeight="1">
      <c r="B122" s="102"/>
      <c r="D122" s="103" t="s">
        <v>127</v>
      </c>
      <c r="E122" s="104"/>
      <c r="F122" s="104"/>
      <c r="G122" s="104"/>
      <c r="H122" s="104"/>
      <c r="I122" s="104"/>
      <c r="J122" s="105">
        <f>J350</f>
        <v>0</v>
      </c>
      <c r="L122" s="102"/>
    </row>
    <row r="123" spans="2:12" s="9" customFormat="1" ht="19.899999999999999" customHeight="1">
      <c r="B123" s="106"/>
      <c r="D123" s="107" t="s">
        <v>128</v>
      </c>
      <c r="E123" s="108"/>
      <c r="F123" s="108"/>
      <c r="G123" s="108"/>
      <c r="H123" s="108"/>
      <c r="I123" s="108"/>
      <c r="J123" s="109">
        <f>J351</f>
        <v>0</v>
      </c>
      <c r="L123" s="106"/>
    </row>
    <row r="124" spans="2:12" s="9" customFormat="1" ht="19.899999999999999" customHeight="1">
      <c r="B124" s="106"/>
      <c r="D124" s="107" t="s">
        <v>129</v>
      </c>
      <c r="E124" s="108"/>
      <c r="F124" s="108"/>
      <c r="G124" s="108"/>
      <c r="H124" s="108"/>
      <c r="I124" s="108"/>
      <c r="J124" s="109">
        <f>J354</f>
        <v>0</v>
      </c>
      <c r="L124" s="106"/>
    </row>
    <row r="125" spans="2:12" s="1" customFormat="1" ht="21.75" customHeight="1">
      <c r="B125" s="30"/>
      <c r="L125" s="30"/>
    </row>
    <row r="126" spans="2:12" s="1" customFormat="1" ht="6.95" customHeight="1">
      <c r="B126" s="42"/>
      <c r="C126" s="43"/>
      <c r="D126" s="43"/>
      <c r="E126" s="43"/>
      <c r="F126" s="43"/>
      <c r="G126" s="43"/>
      <c r="H126" s="43"/>
      <c r="I126" s="43"/>
      <c r="J126" s="43"/>
      <c r="K126" s="43"/>
      <c r="L126" s="30"/>
    </row>
    <row r="130" spans="2:63" s="1" customFormat="1" ht="6.95" customHeight="1">
      <c r="B130" s="44"/>
      <c r="C130" s="45"/>
      <c r="D130" s="45"/>
      <c r="E130" s="45"/>
      <c r="F130" s="45"/>
      <c r="G130" s="45"/>
      <c r="H130" s="45"/>
      <c r="I130" s="45"/>
      <c r="J130" s="45"/>
      <c r="K130" s="45"/>
      <c r="L130" s="30"/>
    </row>
    <row r="131" spans="2:63" s="1" customFormat="1" ht="24.95" customHeight="1">
      <c r="B131" s="30"/>
      <c r="C131" s="19" t="s">
        <v>130</v>
      </c>
      <c r="L131" s="30"/>
    </row>
    <row r="132" spans="2:63" s="1" customFormat="1" ht="6.95" customHeight="1">
      <c r="B132" s="30"/>
      <c r="L132" s="30"/>
    </row>
    <row r="133" spans="2:63" s="1" customFormat="1" ht="12" customHeight="1">
      <c r="B133" s="30"/>
      <c r="C133" s="25" t="s">
        <v>16</v>
      </c>
      <c r="L133" s="30"/>
    </row>
    <row r="134" spans="2:63" s="1" customFormat="1" ht="16.5" customHeight="1">
      <c r="B134" s="30"/>
      <c r="E134" s="223" t="str">
        <f>E7</f>
        <v>Rekonstrukce bytu ul. Hlavní 705/20</v>
      </c>
      <c r="F134" s="224"/>
      <c r="G134" s="224"/>
      <c r="H134" s="224"/>
      <c r="L134" s="30"/>
    </row>
    <row r="135" spans="2:63" s="1" customFormat="1" ht="12" customHeight="1">
      <c r="B135" s="30"/>
      <c r="C135" s="25" t="s">
        <v>94</v>
      </c>
      <c r="L135" s="30"/>
    </row>
    <row r="136" spans="2:63" s="1" customFormat="1" ht="16.5" customHeight="1">
      <c r="B136" s="30"/>
      <c r="E136" s="204" t="str">
        <f>E9</f>
        <v>HSV a PSV - Rekonstrukce bytu ul. Hlavní 705/20</v>
      </c>
      <c r="F136" s="225"/>
      <c r="G136" s="225"/>
      <c r="H136" s="225"/>
      <c r="L136" s="30"/>
    </row>
    <row r="137" spans="2:63" s="1" customFormat="1" ht="6.95" customHeight="1">
      <c r="B137" s="30"/>
      <c r="L137" s="30"/>
    </row>
    <row r="138" spans="2:63" s="1" customFormat="1" ht="12" customHeight="1">
      <c r="B138" s="30"/>
      <c r="C138" s="25" t="s">
        <v>20</v>
      </c>
      <c r="F138" s="23" t="str">
        <f>F12</f>
        <v>Hlavní 705/20, Ostrov</v>
      </c>
      <c r="I138" s="25" t="s">
        <v>22</v>
      </c>
      <c r="J138" s="50" t="str">
        <f>IF(J12="","",J12)</f>
        <v>7. 1. 2025</v>
      </c>
      <c r="L138" s="30"/>
    </row>
    <row r="139" spans="2:63" s="1" customFormat="1" ht="6.95" customHeight="1">
      <c r="B139" s="30"/>
      <c r="L139" s="30"/>
    </row>
    <row r="140" spans="2:63" s="1" customFormat="1" ht="15.2" customHeight="1">
      <c r="B140" s="30"/>
      <c r="C140" s="25" t="s">
        <v>24</v>
      </c>
      <c r="F140" s="23" t="str">
        <f>E15</f>
        <v>Městský úřad Ostrov</v>
      </c>
      <c r="I140" s="25" t="s">
        <v>32</v>
      </c>
      <c r="J140" s="28" t="str">
        <f>E21</f>
        <v xml:space="preserve"> </v>
      </c>
      <c r="L140" s="30"/>
    </row>
    <row r="141" spans="2:63" s="1" customFormat="1" ht="15.2" customHeight="1">
      <c r="B141" s="30"/>
      <c r="C141" s="25" t="s">
        <v>30</v>
      </c>
      <c r="F141" s="23" t="str">
        <f>IF(E18="","",E18)</f>
        <v>Vyplň údaj</v>
      </c>
      <c r="I141" s="25" t="s">
        <v>35</v>
      </c>
      <c r="J141" s="28" t="str">
        <f>E24</f>
        <v xml:space="preserve"> </v>
      </c>
      <c r="L141" s="30"/>
    </row>
    <row r="142" spans="2:63" s="1" customFormat="1" ht="10.35" customHeight="1">
      <c r="B142" s="30"/>
      <c r="L142" s="30"/>
    </row>
    <row r="143" spans="2:63" s="10" customFormat="1" ht="29.25" customHeight="1">
      <c r="B143" s="110"/>
      <c r="C143" s="111" t="s">
        <v>131</v>
      </c>
      <c r="D143" s="112" t="s">
        <v>63</v>
      </c>
      <c r="E143" s="112" t="s">
        <v>59</v>
      </c>
      <c r="F143" s="112" t="s">
        <v>60</v>
      </c>
      <c r="G143" s="112" t="s">
        <v>132</v>
      </c>
      <c r="H143" s="112" t="s">
        <v>133</v>
      </c>
      <c r="I143" s="112" t="s">
        <v>134</v>
      </c>
      <c r="J143" s="112" t="s">
        <v>99</v>
      </c>
      <c r="K143" s="113" t="s">
        <v>135</v>
      </c>
      <c r="L143" s="110"/>
      <c r="M143" s="57" t="s">
        <v>1</v>
      </c>
      <c r="N143" s="58" t="s">
        <v>42</v>
      </c>
      <c r="O143" s="58" t="s">
        <v>136</v>
      </c>
      <c r="P143" s="58" t="s">
        <v>137</v>
      </c>
      <c r="Q143" s="58" t="s">
        <v>138</v>
      </c>
      <c r="R143" s="58" t="s">
        <v>139</v>
      </c>
      <c r="S143" s="58" t="s">
        <v>140</v>
      </c>
      <c r="T143" s="59" t="s">
        <v>141</v>
      </c>
    </row>
    <row r="144" spans="2:63" s="1" customFormat="1" ht="22.9" customHeight="1">
      <c r="B144" s="30"/>
      <c r="C144" s="62" t="s">
        <v>142</v>
      </c>
      <c r="J144" s="114">
        <f>BK144</f>
        <v>0</v>
      </c>
      <c r="L144" s="30"/>
      <c r="M144" s="60"/>
      <c r="N144" s="51"/>
      <c r="O144" s="51"/>
      <c r="P144" s="115">
        <f>P145+P176+P350</f>
        <v>0</v>
      </c>
      <c r="Q144" s="51"/>
      <c r="R144" s="115">
        <f>R145+R176+R350</f>
        <v>10.821208351212002</v>
      </c>
      <c r="S144" s="51"/>
      <c r="T144" s="116">
        <f>T145+T176+T350</f>
        <v>17.767011199999999</v>
      </c>
      <c r="AT144" s="15" t="s">
        <v>77</v>
      </c>
      <c r="AU144" s="15" t="s">
        <v>101</v>
      </c>
      <c r="BK144" s="117">
        <f>BK145+BK176+BK350</f>
        <v>0</v>
      </c>
    </row>
    <row r="145" spans="2:65" s="11" customFormat="1" ht="25.9" customHeight="1">
      <c r="B145" s="118"/>
      <c r="D145" s="119" t="s">
        <v>77</v>
      </c>
      <c r="E145" s="120" t="s">
        <v>143</v>
      </c>
      <c r="F145" s="120" t="s">
        <v>144</v>
      </c>
      <c r="I145" s="121"/>
      <c r="J145" s="122">
        <f>BK145</f>
        <v>0</v>
      </c>
      <c r="L145" s="118"/>
      <c r="M145" s="123"/>
      <c r="P145" s="124">
        <f>P146+P149+P161+P168+P174</f>
        <v>0</v>
      </c>
      <c r="R145" s="124">
        <f>R146+R149+R161+R168+R174</f>
        <v>8.9115219000000021</v>
      </c>
      <c r="T145" s="125">
        <f>T146+T149+T161+T168+T174</f>
        <v>4.5579999999999998</v>
      </c>
      <c r="AR145" s="119" t="s">
        <v>85</v>
      </c>
      <c r="AT145" s="126" t="s">
        <v>77</v>
      </c>
      <c r="AU145" s="126" t="s">
        <v>78</v>
      </c>
      <c r="AY145" s="119" t="s">
        <v>145</v>
      </c>
      <c r="BK145" s="127">
        <f>BK146+BK149+BK161+BK168+BK174</f>
        <v>0</v>
      </c>
    </row>
    <row r="146" spans="2:65" s="11" customFormat="1" ht="22.9" customHeight="1">
      <c r="B146" s="118"/>
      <c r="D146" s="119" t="s">
        <v>77</v>
      </c>
      <c r="E146" s="128" t="s">
        <v>146</v>
      </c>
      <c r="F146" s="128" t="s">
        <v>147</v>
      </c>
      <c r="I146" s="121"/>
      <c r="J146" s="129">
        <f>BK146</f>
        <v>0</v>
      </c>
      <c r="L146" s="118"/>
      <c r="M146" s="123"/>
      <c r="P146" s="124">
        <f>SUM(P147:P148)</f>
        <v>0</v>
      </c>
      <c r="R146" s="124">
        <f>SUM(R147:R148)</f>
        <v>0.61883999999999995</v>
      </c>
      <c r="T146" s="125">
        <f>SUM(T147:T148)</f>
        <v>0</v>
      </c>
      <c r="AR146" s="119" t="s">
        <v>85</v>
      </c>
      <c r="AT146" s="126" t="s">
        <v>77</v>
      </c>
      <c r="AU146" s="126" t="s">
        <v>85</v>
      </c>
      <c r="AY146" s="119" t="s">
        <v>145</v>
      </c>
      <c r="BK146" s="127">
        <f>SUM(BK147:BK148)</f>
        <v>0</v>
      </c>
    </row>
    <row r="147" spans="2:65" s="1" customFormat="1" ht="24.2" customHeight="1">
      <c r="B147" s="30"/>
      <c r="C147" s="130" t="s">
        <v>85</v>
      </c>
      <c r="D147" s="130" t="s">
        <v>148</v>
      </c>
      <c r="E147" s="131" t="s">
        <v>149</v>
      </c>
      <c r="F147" s="132" t="s">
        <v>150</v>
      </c>
      <c r="G147" s="133" t="s">
        <v>151</v>
      </c>
      <c r="H147" s="134">
        <v>3</v>
      </c>
      <c r="I147" s="135"/>
      <c r="J147" s="136">
        <f>ROUND(I147*H147,2)</f>
        <v>0</v>
      </c>
      <c r="K147" s="132" t="s">
        <v>1</v>
      </c>
      <c r="L147" s="30"/>
      <c r="M147" s="137" t="s">
        <v>1</v>
      </c>
      <c r="N147" s="138" t="s">
        <v>44</v>
      </c>
      <c r="P147" s="139">
        <f>O147*H147</f>
        <v>0</v>
      </c>
      <c r="Q147" s="139">
        <v>6.1969999999999997E-2</v>
      </c>
      <c r="R147" s="139">
        <f>Q147*H147</f>
        <v>0.18590999999999999</v>
      </c>
      <c r="S147" s="139">
        <v>0</v>
      </c>
      <c r="T147" s="140">
        <f>S147*H147</f>
        <v>0</v>
      </c>
      <c r="AR147" s="141" t="s">
        <v>152</v>
      </c>
      <c r="AT147" s="141" t="s">
        <v>148</v>
      </c>
      <c r="AU147" s="141" t="s">
        <v>153</v>
      </c>
      <c r="AY147" s="15" t="s">
        <v>145</v>
      </c>
      <c r="BE147" s="142">
        <f>IF(N147="základní",J147,0)</f>
        <v>0</v>
      </c>
      <c r="BF147" s="142">
        <f>IF(N147="snížená",J147,0)</f>
        <v>0</v>
      </c>
      <c r="BG147" s="142">
        <f>IF(N147="zákl. přenesená",J147,0)</f>
        <v>0</v>
      </c>
      <c r="BH147" s="142">
        <f>IF(N147="sníž. přenesená",J147,0)</f>
        <v>0</v>
      </c>
      <c r="BI147" s="142">
        <f>IF(N147="nulová",J147,0)</f>
        <v>0</v>
      </c>
      <c r="BJ147" s="15" t="s">
        <v>153</v>
      </c>
      <c r="BK147" s="142">
        <f>ROUND(I147*H147,2)</f>
        <v>0</v>
      </c>
      <c r="BL147" s="15" t="s">
        <v>152</v>
      </c>
      <c r="BM147" s="141" t="s">
        <v>154</v>
      </c>
    </row>
    <row r="148" spans="2:65" s="1" customFormat="1" ht="21.75" customHeight="1">
      <c r="B148" s="30"/>
      <c r="C148" s="130" t="s">
        <v>146</v>
      </c>
      <c r="D148" s="130" t="s">
        <v>148</v>
      </c>
      <c r="E148" s="131" t="s">
        <v>155</v>
      </c>
      <c r="F148" s="132" t="s">
        <v>156</v>
      </c>
      <c r="G148" s="133" t="s">
        <v>151</v>
      </c>
      <c r="H148" s="134">
        <v>1.5</v>
      </c>
      <c r="I148" s="135"/>
      <c r="J148" s="136">
        <f>ROUND(I148*H148,2)</f>
        <v>0</v>
      </c>
      <c r="K148" s="132" t="s">
        <v>1</v>
      </c>
      <c r="L148" s="30"/>
      <c r="M148" s="137" t="s">
        <v>1</v>
      </c>
      <c r="N148" s="138" t="s">
        <v>44</v>
      </c>
      <c r="P148" s="139">
        <f>O148*H148</f>
        <v>0</v>
      </c>
      <c r="Q148" s="139">
        <v>0.28861999999999999</v>
      </c>
      <c r="R148" s="139">
        <f>Q148*H148</f>
        <v>0.43292999999999998</v>
      </c>
      <c r="S148" s="139">
        <v>0</v>
      </c>
      <c r="T148" s="140">
        <f>S148*H148</f>
        <v>0</v>
      </c>
      <c r="AR148" s="141" t="s">
        <v>152</v>
      </c>
      <c r="AT148" s="141" t="s">
        <v>148</v>
      </c>
      <c r="AU148" s="141" t="s">
        <v>153</v>
      </c>
      <c r="AY148" s="15" t="s">
        <v>145</v>
      </c>
      <c r="BE148" s="142">
        <f>IF(N148="základní",J148,0)</f>
        <v>0</v>
      </c>
      <c r="BF148" s="142">
        <f>IF(N148="snížená",J148,0)</f>
        <v>0</v>
      </c>
      <c r="BG148" s="142">
        <f>IF(N148="zákl. přenesená",J148,0)</f>
        <v>0</v>
      </c>
      <c r="BH148" s="142">
        <f>IF(N148="sníž. přenesená",J148,0)</f>
        <v>0</v>
      </c>
      <c r="BI148" s="142">
        <f>IF(N148="nulová",J148,0)</f>
        <v>0</v>
      </c>
      <c r="BJ148" s="15" t="s">
        <v>153</v>
      </c>
      <c r="BK148" s="142">
        <f>ROUND(I148*H148,2)</f>
        <v>0</v>
      </c>
      <c r="BL148" s="15" t="s">
        <v>152</v>
      </c>
      <c r="BM148" s="141" t="s">
        <v>157</v>
      </c>
    </row>
    <row r="149" spans="2:65" s="11" customFormat="1" ht="22.9" customHeight="1">
      <c r="B149" s="118"/>
      <c r="D149" s="119" t="s">
        <v>77</v>
      </c>
      <c r="E149" s="128" t="s">
        <v>158</v>
      </c>
      <c r="F149" s="128" t="s">
        <v>159</v>
      </c>
      <c r="I149" s="121"/>
      <c r="J149" s="129">
        <f>BK149</f>
        <v>0</v>
      </c>
      <c r="L149" s="118"/>
      <c r="M149" s="123"/>
      <c r="P149" s="124">
        <f>SUM(P150:P160)</f>
        <v>0</v>
      </c>
      <c r="R149" s="124">
        <f>SUM(R150:R160)</f>
        <v>8.2906221500000008</v>
      </c>
      <c r="T149" s="125">
        <f>SUM(T150:T160)</f>
        <v>0</v>
      </c>
      <c r="AR149" s="119" t="s">
        <v>85</v>
      </c>
      <c r="AT149" s="126" t="s">
        <v>77</v>
      </c>
      <c r="AU149" s="126" t="s">
        <v>85</v>
      </c>
      <c r="AY149" s="119" t="s">
        <v>145</v>
      </c>
      <c r="BK149" s="127">
        <f>SUM(BK150:BK160)</f>
        <v>0</v>
      </c>
    </row>
    <row r="150" spans="2:65" s="1" customFormat="1" ht="24.2" customHeight="1">
      <c r="B150" s="30"/>
      <c r="C150" s="130" t="s">
        <v>152</v>
      </c>
      <c r="D150" s="130" t="s">
        <v>148</v>
      </c>
      <c r="E150" s="131" t="s">
        <v>160</v>
      </c>
      <c r="F150" s="132" t="s">
        <v>161</v>
      </c>
      <c r="G150" s="133" t="s">
        <v>151</v>
      </c>
      <c r="H150" s="134">
        <v>59.84</v>
      </c>
      <c r="I150" s="135"/>
      <c r="J150" s="136">
        <f>ROUND(I150*H150,2)</f>
        <v>0</v>
      </c>
      <c r="K150" s="132" t="s">
        <v>1</v>
      </c>
      <c r="L150" s="30"/>
      <c r="M150" s="137" t="s">
        <v>1</v>
      </c>
      <c r="N150" s="138" t="s">
        <v>44</v>
      </c>
      <c r="P150" s="139">
        <f>O150*H150</f>
        <v>0</v>
      </c>
      <c r="Q150" s="139">
        <v>2.63E-4</v>
      </c>
      <c r="R150" s="139">
        <f>Q150*H150</f>
        <v>1.5737919999999999E-2</v>
      </c>
      <c r="S150" s="139">
        <v>0</v>
      </c>
      <c r="T150" s="140">
        <f>S150*H150</f>
        <v>0</v>
      </c>
      <c r="AR150" s="141" t="s">
        <v>152</v>
      </c>
      <c r="AT150" s="141" t="s">
        <v>148</v>
      </c>
      <c r="AU150" s="141" t="s">
        <v>153</v>
      </c>
      <c r="AY150" s="15" t="s">
        <v>145</v>
      </c>
      <c r="BE150" s="142">
        <f>IF(N150="základní",J150,0)</f>
        <v>0</v>
      </c>
      <c r="BF150" s="142">
        <f>IF(N150="snížená",J150,0)</f>
        <v>0</v>
      </c>
      <c r="BG150" s="142">
        <f>IF(N150="zákl. přenesená",J150,0)</f>
        <v>0</v>
      </c>
      <c r="BH150" s="142">
        <f>IF(N150="sníž. přenesená",J150,0)</f>
        <v>0</v>
      </c>
      <c r="BI150" s="142">
        <f>IF(N150="nulová",J150,0)</f>
        <v>0</v>
      </c>
      <c r="BJ150" s="15" t="s">
        <v>153</v>
      </c>
      <c r="BK150" s="142">
        <f>ROUND(I150*H150,2)</f>
        <v>0</v>
      </c>
      <c r="BL150" s="15" t="s">
        <v>152</v>
      </c>
      <c r="BM150" s="141" t="s">
        <v>162</v>
      </c>
    </row>
    <row r="151" spans="2:65" s="1" customFormat="1" ht="24.2" customHeight="1">
      <c r="B151" s="30"/>
      <c r="C151" s="130" t="s">
        <v>163</v>
      </c>
      <c r="D151" s="130" t="s">
        <v>148</v>
      </c>
      <c r="E151" s="131" t="s">
        <v>164</v>
      </c>
      <c r="F151" s="132" t="s">
        <v>165</v>
      </c>
      <c r="G151" s="133" t="s">
        <v>151</v>
      </c>
      <c r="H151" s="134">
        <v>59.84</v>
      </c>
      <c r="I151" s="135"/>
      <c r="J151" s="136">
        <f>ROUND(I151*H151,2)</f>
        <v>0</v>
      </c>
      <c r="K151" s="132" t="s">
        <v>1</v>
      </c>
      <c r="L151" s="30"/>
      <c r="M151" s="137" t="s">
        <v>1</v>
      </c>
      <c r="N151" s="138" t="s">
        <v>44</v>
      </c>
      <c r="P151" s="139">
        <f>O151*H151</f>
        <v>0</v>
      </c>
      <c r="Q151" s="139">
        <v>4.3800000000000002E-3</v>
      </c>
      <c r="R151" s="139">
        <f>Q151*H151</f>
        <v>0.26209920000000003</v>
      </c>
      <c r="S151" s="139">
        <v>0</v>
      </c>
      <c r="T151" s="140">
        <f>S151*H151</f>
        <v>0</v>
      </c>
      <c r="AR151" s="141" t="s">
        <v>152</v>
      </c>
      <c r="AT151" s="141" t="s">
        <v>148</v>
      </c>
      <c r="AU151" s="141" t="s">
        <v>153</v>
      </c>
      <c r="AY151" s="15" t="s">
        <v>145</v>
      </c>
      <c r="BE151" s="142">
        <f>IF(N151="základní",J151,0)</f>
        <v>0</v>
      </c>
      <c r="BF151" s="142">
        <f>IF(N151="snížená",J151,0)</f>
        <v>0</v>
      </c>
      <c r="BG151" s="142">
        <f>IF(N151="zákl. přenesená",J151,0)</f>
        <v>0</v>
      </c>
      <c r="BH151" s="142">
        <f>IF(N151="sníž. přenesená",J151,0)</f>
        <v>0</v>
      </c>
      <c r="BI151" s="142">
        <f>IF(N151="nulová",J151,0)</f>
        <v>0</v>
      </c>
      <c r="BJ151" s="15" t="s">
        <v>153</v>
      </c>
      <c r="BK151" s="142">
        <f>ROUND(I151*H151,2)</f>
        <v>0</v>
      </c>
      <c r="BL151" s="15" t="s">
        <v>152</v>
      </c>
      <c r="BM151" s="141" t="s">
        <v>166</v>
      </c>
    </row>
    <row r="152" spans="2:65" s="1" customFormat="1" ht="24.2" customHeight="1">
      <c r="B152" s="30"/>
      <c r="C152" s="130" t="s">
        <v>158</v>
      </c>
      <c r="D152" s="130" t="s">
        <v>148</v>
      </c>
      <c r="E152" s="131" t="s">
        <v>167</v>
      </c>
      <c r="F152" s="132" t="s">
        <v>168</v>
      </c>
      <c r="G152" s="133" t="s">
        <v>151</v>
      </c>
      <c r="H152" s="134">
        <v>59.84</v>
      </c>
      <c r="I152" s="135"/>
      <c r="J152" s="136">
        <f>ROUND(I152*H152,2)</f>
        <v>0</v>
      </c>
      <c r="K152" s="132" t="s">
        <v>1</v>
      </c>
      <c r="L152" s="30"/>
      <c r="M152" s="137" t="s">
        <v>1</v>
      </c>
      <c r="N152" s="138" t="s">
        <v>44</v>
      </c>
      <c r="P152" s="139">
        <f>O152*H152</f>
        <v>0</v>
      </c>
      <c r="Q152" s="139">
        <v>3.0000000000000001E-3</v>
      </c>
      <c r="R152" s="139">
        <f>Q152*H152</f>
        <v>0.17952000000000001</v>
      </c>
      <c r="S152" s="139">
        <v>0</v>
      </c>
      <c r="T152" s="140">
        <f>S152*H152</f>
        <v>0</v>
      </c>
      <c r="AR152" s="141" t="s">
        <v>152</v>
      </c>
      <c r="AT152" s="141" t="s">
        <v>148</v>
      </c>
      <c r="AU152" s="141" t="s">
        <v>153</v>
      </c>
      <c r="AY152" s="15" t="s">
        <v>145</v>
      </c>
      <c r="BE152" s="142">
        <f>IF(N152="základní",J152,0)</f>
        <v>0</v>
      </c>
      <c r="BF152" s="142">
        <f>IF(N152="snížená",J152,0)</f>
        <v>0</v>
      </c>
      <c r="BG152" s="142">
        <f>IF(N152="zákl. přenesená",J152,0)</f>
        <v>0</v>
      </c>
      <c r="BH152" s="142">
        <f>IF(N152="sníž. přenesená",J152,0)</f>
        <v>0</v>
      </c>
      <c r="BI152" s="142">
        <f>IF(N152="nulová",J152,0)</f>
        <v>0</v>
      </c>
      <c r="BJ152" s="15" t="s">
        <v>153</v>
      </c>
      <c r="BK152" s="142">
        <f>ROUND(I152*H152,2)</f>
        <v>0</v>
      </c>
      <c r="BL152" s="15" t="s">
        <v>152</v>
      </c>
      <c r="BM152" s="141" t="s">
        <v>169</v>
      </c>
    </row>
    <row r="153" spans="2:65" s="1" customFormat="1" ht="24.2" customHeight="1">
      <c r="B153" s="30"/>
      <c r="C153" s="130" t="s">
        <v>170</v>
      </c>
      <c r="D153" s="130" t="s">
        <v>148</v>
      </c>
      <c r="E153" s="131" t="s">
        <v>171</v>
      </c>
      <c r="F153" s="132" t="s">
        <v>172</v>
      </c>
      <c r="G153" s="133" t="s">
        <v>151</v>
      </c>
      <c r="H153" s="134">
        <v>163.05000000000001</v>
      </c>
      <c r="I153" s="135"/>
      <c r="J153" s="136">
        <f>ROUND(I153*H153,2)</f>
        <v>0</v>
      </c>
      <c r="K153" s="132" t="s">
        <v>1</v>
      </c>
      <c r="L153" s="30"/>
      <c r="M153" s="137" t="s">
        <v>1</v>
      </c>
      <c r="N153" s="138" t="s">
        <v>44</v>
      </c>
      <c r="P153" s="139">
        <f>O153*H153</f>
        <v>0</v>
      </c>
      <c r="Q153" s="139">
        <v>2.63E-4</v>
      </c>
      <c r="R153" s="139">
        <f>Q153*H153</f>
        <v>4.2882150000000001E-2</v>
      </c>
      <c r="S153" s="139">
        <v>0</v>
      </c>
      <c r="T153" s="140">
        <f>S153*H153</f>
        <v>0</v>
      </c>
      <c r="AR153" s="141" t="s">
        <v>152</v>
      </c>
      <c r="AT153" s="141" t="s">
        <v>148</v>
      </c>
      <c r="AU153" s="141" t="s">
        <v>153</v>
      </c>
      <c r="AY153" s="15" t="s">
        <v>145</v>
      </c>
      <c r="BE153" s="142">
        <f>IF(N153="základní",J153,0)</f>
        <v>0</v>
      </c>
      <c r="BF153" s="142">
        <f>IF(N153="snížená",J153,0)</f>
        <v>0</v>
      </c>
      <c r="BG153" s="142">
        <f>IF(N153="zákl. přenesená",J153,0)</f>
        <v>0</v>
      </c>
      <c r="BH153" s="142">
        <f>IF(N153="sníž. přenesená",J153,0)</f>
        <v>0</v>
      </c>
      <c r="BI153" s="142">
        <f>IF(N153="nulová",J153,0)</f>
        <v>0</v>
      </c>
      <c r="BJ153" s="15" t="s">
        <v>153</v>
      </c>
      <c r="BK153" s="142">
        <f>ROUND(I153*H153,2)</f>
        <v>0</v>
      </c>
      <c r="BL153" s="15" t="s">
        <v>152</v>
      </c>
      <c r="BM153" s="141" t="s">
        <v>173</v>
      </c>
    </row>
    <row r="154" spans="2:65" s="1" customFormat="1" ht="24.2" customHeight="1">
      <c r="B154" s="30"/>
      <c r="C154" s="130" t="s">
        <v>174</v>
      </c>
      <c r="D154" s="130" t="s">
        <v>148</v>
      </c>
      <c r="E154" s="131" t="s">
        <v>175</v>
      </c>
      <c r="F154" s="132" t="s">
        <v>176</v>
      </c>
      <c r="G154" s="133" t="s">
        <v>151</v>
      </c>
      <c r="H154" s="134">
        <v>163.05000000000001</v>
      </c>
      <c r="I154" s="135"/>
      <c r="J154" s="136">
        <f>ROUND(I154*H154,2)</f>
        <v>0</v>
      </c>
      <c r="K154" s="132" t="s">
        <v>1</v>
      </c>
      <c r="L154" s="30"/>
      <c r="M154" s="137" t="s">
        <v>1</v>
      </c>
      <c r="N154" s="138" t="s">
        <v>44</v>
      </c>
      <c r="P154" s="139">
        <f>O154*H154</f>
        <v>0</v>
      </c>
      <c r="Q154" s="139">
        <v>4.3800000000000002E-3</v>
      </c>
      <c r="R154" s="139">
        <f>Q154*H154</f>
        <v>0.7141590000000001</v>
      </c>
      <c r="S154" s="139">
        <v>0</v>
      </c>
      <c r="T154" s="140">
        <f>S154*H154</f>
        <v>0</v>
      </c>
      <c r="AR154" s="141" t="s">
        <v>152</v>
      </c>
      <c r="AT154" s="141" t="s">
        <v>148</v>
      </c>
      <c r="AU154" s="141" t="s">
        <v>153</v>
      </c>
      <c r="AY154" s="15" t="s">
        <v>145</v>
      </c>
      <c r="BE154" s="142">
        <f>IF(N154="základní",J154,0)</f>
        <v>0</v>
      </c>
      <c r="BF154" s="142">
        <f>IF(N154="snížená",J154,0)</f>
        <v>0</v>
      </c>
      <c r="BG154" s="142">
        <f>IF(N154="zákl. přenesená",J154,0)</f>
        <v>0</v>
      </c>
      <c r="BH154" s="142">
        <f>IF(N154="sníž. přenesená",J154,0)</f>
        <v>0</v>
      </c>
      <c r="BI154" s="142">
        <f>IF(N154="nulová",J154,0)</f>
        <v>0</v>
      </c>
      <c r="BJ154" s="15" t="s">
        <v>153</v>
      </c>
      <c r="BK154" s="142">
        <f>ROUND(I154*H154,2)</f>
        <v>0</v>
      </c>
      <c r="BL154" s="15" t="s">
        <v>152</v>
      </c>
      <c r="BM154" s="141" t="s">
        <v>177</v>
      </c>
    </row>
    <row r="155" spans="2:65" s="1" customFormat="1" ht="24.2" customHeight="1">
      <c r="B155" s="30"/>
      <c r="C155" s="130" t="s">
        <v>178</v>
      </c>
      <c r="D155" s="130" t="s">
        <v>148</v>
      </c>
      <c r="E155" s="131" t="s">
        <v>179</v>
      </c>
      <c r="F155" s="132" t="s">
        <v>180</v>
      </c>
      <c r="G155" s="133" t="s">
        <v>151</v>
      </c>
      <c r="H155" s="134">
        <v>163.05000000000001</v>
      </c>
      <c r="I155" s="135"/>
      <c r="J155" s="136">
        <f>ROUND(I155*H155,2)</f>
        <v>0</v>
      </c>
      <c r="K155" s="132" t="s">
        <v>1</v>
      </c>
      <c r="L155" s="30"/>
      <c r="M155" s="137" t="s">
        <v>1</v>
      </c>
      <c r="N155" s="138" t="s">
        <v>44</v>
      </c>
      <c r="P155" s="139">
        <f>O155*H155</f>
        <v>0</v>
      </c>
      <c r="Q155" s="139">
        <v>3.0000000000000001E-3</v>
      </c>
      <c r="R155" s="139">
        <f>Q155*H155</f>
        <v>0.48915000000000003</v>
      </c>
      <c r="S155" s="139">
        <v>0</v>
      </c>
      <c r="T155" s="140">
        <f>S155*H155</f>
        <v>0</v>
      </c>
      <c r="AR155" s="141" t="s">
        <v>152</v>
      </c>
      <c r="AT155" s="141" t="s">
        <v>148</v>
      </c>
      <c r="AU155" s="141" t="s">
        <v>153</v>
      </c>
      <c r="AY155" s="15" t="s">
        <v>145</v>
      </c>
      <c r="BE155" s="142">
        <f>IF(N155="základní",J155,0)</f>
        <v>0</v>
      </c>
      <c r="BF155" s="142">
        <f>IF(N155="snížená",J155,0)</f>
        <v>0</v>
      </c>
      <c r="BG155" s="142">
        <f>IF(N155="zákl. přenesená",J155,0)</f>
        <v>0</v>
      </c>
      <c r="BH155" s="142">
        <f>IF(N155="sníž. přenesená",J155,0)</f>
        <v>0</v>
      </c>
      <c r="BI155" s="142">
        <f>IF(N155="nulová",J155,0)</f>
        <v>0</v>
      </c>
      <c r="BJ155" s="15" t="s">
        <v>153</v>
      </c>
      <c r="BK155" s="142">
        <f>ROUND(I155*H155,2)</f>
        <v>0</v>
      </c>
      <c r="BL155" s="15" t="s">
        <v>152</v>
      </c>
      <c r="BM155" s="141" t="s">
        <v>181</v>
      </c>
    </row>
    <row r="156" spans="2:65" s="1" customFormat="1" ht="24.2" customHeight="1">
      <c r="B156" s="30"/>
      <c r="C156" s="130" t="s">
        <v>182</v>
      </c>
      <c r="D156" s="130" t="s">
        <v>148</v>
      </c>
      <c r="E156" s="131" t="s">
        <v>183</v>
      </c>
      <c r="F156" s="132" t="s">
        <v>184</v>
      </c>
      <c r="G156" s="133" t="s">
        <v>151</v>
      </c>
      <c r="H156" s="134">
        <v>22</v>
      </c>
      <c r="I156" s="135"/>
      <c r="J156" s="136">
        <f>ROUND(I156*H156,2)</f>
        <v>0</v>
      </c>
      <c r="K156" s="132" t="s">
        <v>1</v>
      </c>
      <c r="L156" s="30"/>
      <c r="M156" s="137" t="s">
        <v>1</v>
      </c>
      <c r="N156" s="138" t="s">
        <v>44</v>
      </c>
      <c r="P156" s="139">
        <f>O156*H156</f>
        <v>0</v>
      </c>
      <c r="Q156" s="139">
        <v>1.54E-2</v>
      </c>
      <c r="R156" s="139">
        <f>Q156*H156</f>
        <v>0.33879999999999999</v>
      </c>
      <c r="S156" s="139">
        <v>0</v>
      </c>
      <c r="T156" s="140">
        <f>S156*H156</f>
        <v>0</v>
      </c>
      <c r="AR156" s="141" t="s">
        <v>152</v>
      </c>
      <c r="AT156" s="141" t="s">
        <v>148</v>
      </c>
      <c r="AU156" s="141" t="s">
        <v>153</v>
      </c>
      <c r="AY156" s="15" t="s">
        <v>145</v>
      </c>
      <c r="BE156" s="142">
        <f>IF(N156="základní",J156,0)</f>
        <v>0</v>
      </c>
      <c r="BF156" s="142">
        <f>IF(N156="snížená",J156,0)</f>
        <v>0</v>
      </c>
      <c r="BG156" s="142">
        <f>IF(N156="zákl. přenesená",J156,0)</f>
        <v>0</v>
      </c>
      <c r="BH156" s="142">
        <f>IF(N156="sníž. přenesená",J156,0)</f>
        <v>0</v>
      </c>
      <c r="BI156" s="142">
        <f>IF(N156="nulová",J156,0)</f>
        <v>0</v>
      </c>
      <c r="BJ156" s="15" t="s">
        <v>153</v>
      </c>
      <c r="BK156" s="142">
        <f>ROUND(I156*H156,2)</f>
        <v>0</v>
      </c>
      <c r="BL156" s="15" t="s">
        <v>152</v>
      </c>
      <c r="BM156" s="141" t="s">
        <v>185</v>
      </c>
    </row>
    <row r="157" spans="2:65" s="1" customFormat="1" ht="24.2" customHeight="1">
      <c r="B157" s="30"/>
      <c r="C157" s="130" t="s">
        <v>186</v>
      </c>
      <c r="D157" s="130" t="s">
        <v>148</v>
      </c>
      <c r="E157" s="131" t="s">
        <v>187</v>
      </c>
      <c r="F157" s="132" t="s">
        <v>188</v>
      </c>
      <c r="G157" s="133" t="s">
        <v>151</v>
      </c>
      <c r="H157" s="134">
        <v>15</v>
      </c>
      <c r="I157" s="135"/>
      <c r="J157" s="136">
        <f>ROUND(I157*H157,2)</f>
        <v>0</v>
      </c>
      <c r="K157" s="132" t="s">
        <v>1</v>
      </c>
      <c r="L157" s="30"/>
      <c r="M157" s="137" t="s">
        <v>1</v>
      </c>
      <c r="N157" s="138" t="s">
        <v>44</v>
      </c>
      <c r="P157" s="139">
        <f>O157*H157</f>
        <v>0</v>
      </c>
      <c r="Q157" s="139">
        <v>3.8899999999999997E-2</v>
      </c>
      <c r="R157" s="139">
        <f>Q157*H157</f>
        <v>0.58349999999999991</v>
      </c>
      <c r="S157" s="139">
        <v>0</v>
      </c>
      <c r="T157" s="140">
        <f>S157*H157</f>
        <v>0</v>
      </c>
      <c r="AR157" s="141" t="s">
        <v>152</v>
      </c>
      <c r="AT157" s="141" t="s">
        <v>148</v>
      </c>
      <c r="AU157" s="141" t="s">
        <v>153</v>
      </c>
      <c r="AY157" s="15" t="s">
        <v>145</v>
      </c>
      <c r="BE157" s="142">
        <f>IF(N157="základní",J157,0)</f>
        <v>0</v>
      </c>
      <c r="BF157" s="142">
        <f>IF(N157="snížená",J157,0)</f>
        <v>0</v>
      </c>
      <c r="BG157" s="142">
        <f>IF(N157="zákl. přenesená",J157,0)</f>
        <v>0</v>
      </c>
      <c r="BH157" s="142">
        <f>IF(N157="sníž. přenesená",J157,0)</f>
        <v>0</v>
      </c>
      <c r="BI157" s="142">
        <f>IF(N157="nulová",J157,0)</f>
        <v>0</v>
      </c>
      <c r="BJ157" s="15" t="s">
        <v>153</v>
      </c>
      <c r="BK157" s="142">
        <f>ROUND(I157*H157,2)</f>
        <v>0</v>
      </c>
      <c r="BL157" s="15" t="s">
        <v>152</v>
      </c>
      <c r="BM157" s="141" t="s">
        <v>189</v>
      </c>
    </row>
    <row r="158" spans="2:65" s="1" customFormat="1" ht="24.2" customHeight="1">
      <c r="B158" s="30"/>
      <c r="C158" s="130" t="s">
        <v>8</v>
      </c>
      <c r="D158" s="130" t="s">
        <v>148</v>
      </c>
      <c r="E158" s="131" t="s">
        <v>190</v>
      </c>
      <c r="F158" s="132" t="s">
        <v>191</v>
      </c>
      <c r="G158" s="133" t="s">
        <v>151</v>
      </c>
      <c r="H158" s="134">
        <v>59.84</v>
      </c>
      <c r="I158" s="135"/>
      <c r="J158" s="136">
        <f>ROUND(I158*H158,2)</f>
        <v>0</v>
      </c>
      <c r="K158" s="132" t="s">
        <v>1</v>
      </c>
      <c r="L158" s="30"/>
      <c r="M158" s="137" t="s">
        <v>1</v>
      </c>
      <c r="N158" s="138" t="s">
        <v>44</v>
      </c>
      <c r="P158" s="139">
        <f>O158*H158</f>
        <v>0</v>
      </c>
      <c r="Q158" s="139">
        <v>9.4500000000000001E-2</v>
      </c>
      <c r="R158" s="139">
        <f>Q158*H158</f>
        <v>5.6548800000000004</v>
      </c>
      <c r="S158" s="139">
        <v>0</v>
      </c>
      <c r="T158" s="140">
        <f>S158*H158</f>
        <v>0</v>
      </c>
      <c r="AR158" s="141" t="s">
        <v>152</v>
      </c>
      <c r="AT158" s="141" t="s">
        <v>148</v>
      </c>
      <c r="AU158" s="141" t="s">
        <v>153</v>
      </c>
      <c r="AY158" s="15" t="s">
        <v>145</v>
      </c>
      <c r="BE158" s="142">
        <f>IF(N158="základní",J158,0)</f>
        <v>0</v>
      </c>
      <c r="BF158" s="142">
        <f>IF(N158="snížená",J158,0)</f>
        <v>0</v>
      </c>
      <c r="BG158" s="142">
        <f>IF(N158="zákl. přenesená",J158,0)</f>
        <v>0</v>
      </c>
      <c r="BH158" s="142">
        <f>IF(N158="sníž. přenesená",J158,0)</f>
        <v>0</v>
      </c>
      <c r="BI158" s="142">
        <f>IF(N158="nulová",J158,0)</f>
        <v>0</v>
      </c>
      <c r="BJ158" s="15" t="s">
        <v>153</v>
      </c>
      <c r="BK158" s="142">
        <f>ROUND(I158*H158,2)</f>
        <v>0</v>
      </c>
      <c r="BL158" s="15" t="s">
        <v>152</v>
      </c>
      <c r="BM158" s="141" t="s">
        <v>192</v>
      </c>
    </row>
    <row r="159" spans="2:65" s="1" customFormat="1" ht="16.5" customHeight="1">
      <c r="B159" s="30"/>
      <c r="C159" s="130" t="s">
        <v>193</v>
      </c>
      <c r="D159" s="130" t="s">
        <v>148</v>
      </c>
      <c r="E159" s="131" t="s">
        <v>194</v>
      </c>
      <c r="F159" s="132" t="s">
        <v>195</v>
      </c>
      <c r="G159" s="133" t="s">
        <v>151</v>
      </c>
      <c r="H159" s="134">
        <v>59.84</v>
      </c>
      <c r="I159" s="135"/>
      <c r="J159" s="136">
        <f>ROUND(I159*H159,2)</f>
        <v>0</v>
      </c>
      <c r="K159" s="132" t="s">
        <v>1</v>
      </c>
      <c r="L159" s="30"/>
      <c r="M159" s="137" t="s">
        <v>1</v>
      </c>
      <c r="N159" s="138" t="s">
        <v>44</v>
      </c>
      <c r="P159" s="139">
        <f>O159*H159</f>
        <v>0</v>
      </c>
      <c r="Q159" s="139">
        <v>1.3200000000000001E-4</v>
      </c>
      <c r="R159" s="139">
        <f>Q159*H159</f>
        <v>7.8988800000000005E-3</v>
      </c>
      <c r="S159" s="139">
        <v>0</v>
      </c>
      <c r="T159" s="140">
        <f>S159*H159</f>
        <v>0</v>
      </c>
      <c r="AR159" s="141" t="s">
        <v>152</v>
      </c>
      <c r="AT159" s="141" t="s">
        <v>148</v>
      </c>
      <c r="AU159" s="141" t="s">
        <v>153</v>
      </c>
      <c r="AY159" s="15" t="s">
        <v>145</v>
      </c>
      <c r="BE159" s="142">
        <f>IF(N159="základní",J159,0)</f>
        <v>0</v>
      </c>
      <c r="BF159" s="142">
        <f>IF(N159="snížená",J159,0)</f>
        <v>0</v>
      </c>
      <c r="BG159" s="142">
        <f>IF(N159="zákl. přenesená",J159,0)</f>
        <v>0</v>
      </c>
      <c r="BH159" s="142">
        <f>IF(N159="sníž. přenesená",J159,0)</f>
        <v>0</v>
      </c>
      <c r="BI159" s="142">
        <f>IF(N159="nulová",J159,0)</f>
        <v>0</v>
      </c>
      <c r="BJ159" s="15" t="s">
        <v>153</v>
      </c>
      <c r="BK159" s="142">
        <f>ROUND(I159*H159,2)</f>
        <v>0</v>
      </c>
      <c r="BL159" s="15" t="s">
        <v>152</v>
      </c>
      <c r="BM159" s="141" t="s">
        <v>196</v>
      </c>
    </row>
    <row r="160" spans="2:65" s="1" customFormat="1" ht="33" customHeight="1">
      <c r="B160" s="30"/>
      <c r="C160" s="130" t="s">
        <v>197</v>
      </c>
      <c r="D160" s="130" t="s">
        <v>148</v>
      </c>
      <c r="E160" s="131" t="s">
        <v>198</v>
      </c>
      <c r="F160" s="132" t="s">
        <v>199</v>
      </c>
      <c r="G160" s="133" t="s">
        <v>200</v>
      </c>
      <c r="H160" s="134">
        <v>95</v>
      </c>
      <c r="I160" s="135"/>
      <c r="J160" s="136">
        <f>ROUND(I160*H160,2)</f>
        <v>0</v>
      </c>
      <c r="K160" s="132" t="s">
        <v>1</v>
      </c>
      <c r="L160" s="30"/>
      <c r="M160" s="137" t="s">
        <v>1</v>
      </c>
      <c r="N160" s="138" t="s">
        <v>44</v>
      </c>
      <c r="P160" s="139">
        <f>O160*H160</f>
        <v>0</v>
      </c>
      <c r="Q160" s="139">
        <v>2.0999999999999999E-5</v>
      </c>
      <c r="R160" s="139">
        <f>Q160*H160</f>
        <v>1.9949999999999998E-3</v>
      </c>
      <c r="S160" s="139">
        <v>0</v>
      </c>
      <c r="T160" s="140">
        <f>S160*H160</f>
        <v>0</v>
      </c>
      <c r="AR160" s="141" t="s">
        <v>152</v>
      </c>
      <c r="AT160" s="141" t="s">
        <v>148</v>
      </c>
      <c r="AU160" s="141" t="s">
        <v>153</v>
      </c>
      <c r="AY160" s="15" t="s">
        <v>145</v>
      </c>
      <c r="BE160" s="142">
        <f>IF(N160="základní",J160,0)</f>
        <v>0</v>
      </c>
      <c r="BF160" s="142">
        <f>IF(N160="snížená",J160,0)</f>
        <v>0</v>
      </c>
      <c r="BG160" s="142">
        <f>IF(N160="zákl. přenesená",J160,0)</f>
        <v>0</v>
      </c>
      <c r="BH160" s="142">
        <f>IF(N160="sníž. přenesená",J160,0)</f>
        <v>0</v>
      </c>
      <c r="BI160" s="142">
        <f>IF(N160="nulová",J160,0)</f>
        <v>0</v>
      </c>
      <c r="BJ160" s="15" t="s">
        <v>153</v>
      </c>
      <c r="BK160" s="142">
        <f>ROUND(I160*H160,2)</f>
        <v>0</v>
      </c>
      <c r="BL160" s="15" t="s">
        <v>152</v>
      </c>
      <c r="BM160" s="141" t="s">
        <v>201</v>
      </c>
    </row>
    <row r="161" spans="2:65" s="11" customFormat="1" ht="22.9" customHeight="1">
      <c r="B161" s="118"/>
      <c r="D161" s="119" t="s">
        <v>77</v>
      </c>
      <c r="E161" s="128" t="s">
        <v>178</v>
      </c>
      <c r="F161" s="128" t="s">
        <v>202</v>
      </c>
      <c r="I161" s="121"/>
      <c r="J161" s="129">
        <f>BK161</f>
        <v>0</v>
      </c>
      <c r="L161" s="118"/>
      <c r="M161" s="123"/>
      <c r="P161" s="124">
        <f>SUM(P162:P167)</f>
        <v>0</v>
      </c>
      <c r="R161" s="124">
        <f>SUM(R162:R167)</f>
        <v>2.0597499999999999E-3</v>
      </c>
      <c r="T161" s="125">
        <f>SUM(T162:T167)</f>
        <v>4.5579999999999998</v>
      </c>
      <c r="AR161" s="119" t="s">
        <v>85</v>
      </c>
      <c r="AT161" s="126" t="s">
        <v>77</v>
      </c>
      <c r="AU161" s="126" t="s">
        <v>85</v>
      </c>
      <c r="AY161" s="119" t="s">
        <v>145</v>
      </c>
      <c r="BK161" s="127">
        <f>SUM(BK162:BK167)</f>
        <v>0</v>
      </c>
    </row>
    <row r="162" spans="2:65" s="1" customFormat="1" ht="24.2" customHeight="1">
      <c r="B162" s="30"/>
      <c r="C162" s="130" t="s">
        <v>203</v>
      </c>
      <c r="D162" s="130" t="s">
        <v>148</v>
      </c>
      <c r="E162" s="131" t="s">
        <v>204</v>
      </c>
      <c r="F162" s="132" t="s">
        <v>205</v>
      </c>
      <c r="G162" s="133" t="s">
        <v>151</v>
      </c>
      <c r="H162" s="134">
        <v>58.85</v>
      </c>
      <c r="I162" s="135"/>
      <c r="J162" s="136">
        <f>ROUND(I162*H162,2)</f>
        <v>0</v>
      </c>
      <c r="K162" s="132" t="s">
        <v>1</v>
      </c>
      <c r="L162" s="30"/>
      <c r="M162" s="137" t="s">
        <v>1</v>
      </c>
      <c r="N162" s="138" t="s">
        <v>44</v>
      </c>
      <c r="P162" s="139">
        <f>O162*H162</f>
        <v>0</v>
      </c>
      <c r="Q162" s="139">
        <v>3.4999999999999997E-5</v>
      </c>
      <c r="R162" s="139">
        <f>Q162*H162</f>
        <v>2.0597499999999999E-3</v>
      </c>
      <c r="S162" s="139">
        <v>0</v>
      </c>
      <c r="T162" s="140">
        <f>S162*H162</f>
        <v>0</v>
      </c>
      <c r="AR162" s="141" t="s">
        <v>152</v>
      </c>
      <c r="AT162" s="141" t="s">
        <v>148</v>
      </c>
      <c r="AU162" s="141" t="s">
        <v>153</v>
      </c>
      <c r="AY162" s="15" t="s">
        <v>145</v>
      </c>
      <c r="BE162" s="142">
        <f>IF(N162="základní",J162,0)</f>
        <v>0</v>
      </c>
      <c r="BF162" s="142">
        <f>IF(N162="snížená",J162,0)</f>
        <v>0</v>
      </c>
      <c r="BG162" s="142">
        <f>IF(N162="zákl. přenesená",J162,0)</f>
        <v>0</v>
      </c>
      <c r="BH162" s="142">
        <f>IF(N162="sníž. přenesená",J162,0)</f>
        <v>0</v>
      </c>
      <c r="BI162" s="142">
        <f>IF(N162="nulová",J162,0)</f>
        <v>0</v>
      </c>
      <c r="BJ162" s="15" t="s">
        <v>153</v>
      </c>
      <c r="BK162" s="142">
        <f>ROUND(I162*H162,2)</f>
        <v>0</v>
      </c>
      <c r="BL162" s="15" t="s">
        <v>152</v>
      </c>
      <c r="BM162" s="141" t="s">
        <v>206</v>
      </c>
    </row>
    <row r="163" spans="2:65" s="1" customFormat="1" ht="37.9" customHeight="1">
      <c r="B163" s="30"/>
      <c r="C163" s="130" t="s">
        <v>207</v>
      </c>
      <c r="D163" s="130" t="s">
        <v>148</v>
      </c>
      <c r="E163" s="131" t="s">
        <v>208</v>
      </c>
      <c r="F163" s="132" t="s">
        <v>209</v>
      </c>
      <c r="G163" s="133" t="s">
        <v>210</v>
      </c>
      <c r="H163" s="134">
        <v>1.1000000000000001</v>
      </c>
      <c r="I163" s="135"/>
      <c r="J163" s="136">
        <f>ROUND(I163*H163,2)</f>
        <v>0</v>
      </c>
      <c r="K163" s="132" t="s">
        <v>1</v>
      </c>
      <c r="L163" s="30"/>
      <c r="M163" s="137" t="s">
        <v>1</v>
      </c>
      <c r="N163" s="138" t="s">
        <v>44</v>
      </c>
      <c r="P163" s="139">
        <f>O163*H163</f>
        <v>0</v>
      </c>
      <c r="Q163" s="139">
        <v>0</v>
      </c>
      <c r="R163" s="139">
        <f>Q163*H163</f>
        <v>0</v>
      </c>
      <c r="S163" s="139">
        <v>2.2000000000000002</v>
      </c>
      <c r="T163" s="140">
        <f>S163*H163</f>
        <v>2.4200000000000004</v>
      </c>
      <c r="AR163" s="141" t="s">
        <v>152</v>
      </c>
      <c r="AT163" s="141" t="s">
        <v>148</v>
      </c>
      <c r="AU163" s="141" t="s">
        <v>153</v>
      </c>
      <c r="AY163" s="15" t="s">
        <v>145</v>
      </c>
      <c r="BE163" s="142">
        <f>IF(N163="základní",J163,0)</f>
        <v>0</v>
      </c>
      <c r="BF163" s="142">
        <f>IF(N163="snížená",J163,0)</f>
        <v>0</v>
      </c>
      <c r="BG163" s="142">
        <f>IF(N163="zákl. přenesená",J163,0)</f>
        <v>0</v>
      </c>
      <c r="BH163" s="142">
        <f>IF(N163="sníž. přenesená",J163,0)</f>
        <v>0</v>
      </c>
      <c r="BI163" s="142">
        <f>IF(N163="nulová",J163,0)</f>
        <v>0</v>
      </c>
      <c r="BJ163" s="15" t="s">
        <v>153</v>
      </c>
      <c r="BK163" s="142">
        <f>ROUND(I163*H163,2)</f>
        <v>0</v>
      </c>
      <c r="BL163" s="15" t="s">
        <v>152</v>
      </c>
      <c r="BM163" s="141" t="s">
        <v>211</v>
      </c>
    </row>
    <row r="164" spans="2:65" s="1" customFormat="1" ht="21.75" customHeight="1">
      <c r="B164" s="30"/>
      <c r="C164" s="130" t="s">
        <v>212</v>
      </c>
      <c r="D164" s="130" t="s">
        <v>148</v>
      </c>
      <c r="E164" s="131" t="s">
        <v>213</v>
      </c>
      <c r="F164" s="132" t="s">
        <v>214</v>
      </c>
      <c r="G164" s="133" t="s">
        <v>151</v>
      </c>
      <c r="H164" s="134">
        <v>8</v>
      </c>
      <c r="I164" s="135"/>
      <c r="J164" s="136">
        <f>ROUND(I164*H164,2)</f>
        <v>0</v>
      </c>
      <c r="K164" s="132" t="s">
        <v>1</v>
      </c>
      <c r="L164" s="30"/>
      <c r="M164" s="137" t="s">
        <v>1</v>
      </c>
      <c r="N164" s="138" t="s">
        <v>44</v>
      </c>
      <c r="P164" s="139">
        <f>O164*H164</f>
        <v>0</v>
      </c>
      <c r="Q164" s="139">
        <v>0</v>
      </c>
      <c r="R164" s="139">
        <f>Q164*H164</f>
        <v>0</v>
      </c>
      <c r="S164" s="139">
        <v>7.5999999999999998E-2</v>
      </c>
      <c r="T164" s="140">
        <f>S164*H164</f>
        <v>0.60799999999999998</v>
      </c>
      <c r="AR164" s="141" t="s">
        <v>152</v>
      </c>
      <c r="AT164" s="141" t="s">
        <v>148</v>
      </c>
      <c r="AU164" s="141" t="s">
        <v>153</v>
      </c>
      <c r="AY164" s="15" t="s">
        <v>145</v>
      </c>
      <c r="BE164" s="142">
        <f>IF(N164="základní",J164,0)</f>
        <v>0</v>
      </c>
      <c r="BF164" s="142">
        <f>IF(N164="snížená",J164,0)</f>
        <v>0</v>
      </c>
      <c r="BG164" s="142">
        <f>IF(N164="zákl. přenesená",J164,0)</f>
        <v>0</v>
      </c>
      <c r="BH164" s="142">
        <f>IF(N164="sníž. přenesená",J164,0)</f>
        <v>0</v>
      </c>
      <c r="BI164" s="142">
        <f>IF(N164="nulová",J164,0)</f>
        <v>0</v>
      </c>
      <c r="BJ164" s="15" t="s">
        <v>153</v>
      </c>
      <c r="BK164" s="142">
        <f>ROUND(I164*H164,2)</f>
        <v>0</v>
      </c>
      <c r="BL164" s="15" t="s">
        <v>152</v>
      </c>
      <c r="BM164" s="141" t="s">
        <v>215</v>
      </c>
    </row>
    <row r="165" spans="2:65" s="1" customFormat="1" ht="24.2" customHeight="1">
      <c r="B165" s="30"/>
      <c r="C165" s="130" t="s">
        <v>216</v>
      </c>
      <c r="D165" s="130" t="s">
        <v>148</v>
      </c>
      <c r="E165" s="131" t="s">
        <v>217</v>
      </c>
      <c r="F165" s="132" t="s">
        <v>218</v>
      </c>
      <c r="G165" s="133" t="s">
        <v>151</v>
      </c>
      <c r="H165" s="134">
        <v>2</v>
      </c>
      <c r="I165" s="135"/>
      <c r="J165" s="136">
        <f>ROUND(I165*H165,2)</f>
        <v>0</v>
      </c>
      <c r="K165" s="132" t="s">
        <v>1</v>
      </c>
      <c r="L165" s="30"/>
      <c r="M165" s="137" t="s">
        <v>1</v>
      </c>
      <c r="N165" s="138" t="s">
        <v>44</v>
      </c>
      <c r="P165" s="139">
        <f>O165*H165</f>
        <v>0</v>
      </c>
      <c r="Q165" s="139">
        <v>0</v>
      </c>
      <c r="R165" s="139">
        <f>Q165*H165</f>
        <v>0</v>
      </c>
      <c r="S165" s="139">
        <v>0.27</v>
      </c>
      <c r="T165" s="140">
        <f>S165*H165</f>
        <v>0.54</v>
      </c>
      <c r="AR165" s="141" t="s">
        <v>152</v>
      </c>
      <c r="AT165" s="141" t="s">
        <v>148</v>
      </c>
      <c r="AU165" s="141" t="s">
        <v>153</v>
      </c>
      <c r="AY165" s="15" t="s">
        <v>145</v>
      </c>
      <c r="BE165" s="142">
        <f>IF(N165="základní",J165,0)</f>
        <v>0</v>
      </c>
      <c r="BF165" s="142">
        <f>IF(N165="snížená",J165,0)</f>
        <v>0</v>
      </c>
      <c r="BG165" s="142">
        <f>IF(N165="zákl. přenesená",J165,0)</f>
        <v>0</v>
      </c>
      <c r="BH165" s="142">
        <f>IF(N165="sníž. přenesená",J165,0)</f>
        <v>0</v>
      </c>
      <c r="BI165" s="142">
        <f>IF(N165="nulová",J165,0)</f>
        <v>0</v>
      </c>
      <c r="BJ165" s="15" t="s">
        <v>153</v>
      </c>
      <c r="BK165" s="142">
        <f>ROUND(I165*H165,2)</f>
        <v>0</v>
      </c>
      <c r="BL165" s="15" t="s">
        <v>152</v>
      </c>
      <c r="BM165" s="141" t="s">
        <v>219</v>
      </c>
    </row>
    <row r="166" spans="2:65" s="1" customFormat="1" ht="24.2" customHeight="1">
      <c r="B166" s="30"/>
      <c r="C166" s="130" t="s">
        <v>220</v>
      </c>
      <c r="D166" s="130" t="s">
        <v>148</v>
      </c>
      <c r="E166" s="131" t="s">
        <v>221</v>
      </c>
      <c r="F166" s="132" t="s">
        <v>222</v>
      </c>
      <c r="G166" s="133" t="s">
        <v>200</v>
      </c>
      <c r="H166" s="134">
        <v>50</v>
      </c>
      <c r="I166" s="135"/>
      <c r="J166" s="136">
        <f>ROUND(I166*H166,2)</f>
        <v>0</v>
      </c>
      <c r="K166" s="132" t="s">
        <v>1</v>
      </c>
      <c r="L166" s="30"/>
      <c r="M166" s="137" t="s">
        <v>1</v>
      </c>
      <c r="N166" s="138" t="s">
        <v>44</v>
      </c>
      <c r="P166" s="139">
        <f>O166*H166</f>
        <v>0</v>
      </c>
      <c r="Q166" s="139">
        <v>0</v>
      </c>
      <c r="R166" s="139">
        <f>Q166*H166</f>
        <v>0</v>
      </c>
      <c r="S166" s="139">
        <v>6.0000000000000001E-3</v>
      </c>
      <c r="T166" s="140">
        <f>S166*H166</f>
        <v>0.3</v>
      </c>
      <c r="AR166" s="141" t="s">
        <v>152</v>
      </c>
      <c r="AT166" s="141" t="s">
        <v>148</v>
      </c>
      <c r="AU166" s="141" t="s">
        <v>153</v>
      </c>
      <c r="AY166" s="15" t="s">
        <v>145</v>
      </c>
      <c r="BE166" s="142">
        <f>IF(N166="základní",J166,0)</f>
        <v>0</v>
      </c>
      <c r="BF166" s="142">
        <f>IF(N166="snížená",J166,0)</f>
        <v>0</v>
      </c>
      <c r="BG166" s="142">
        <f>IF(N166="zákl. přenesená",J166,0)</f>
        <v>0</v>
      </c>
      <c r="BH166" s="142">
        <f>IF(N166="sníž. přenesená",J166,0)</f>
        <v>0</v>
      </c>
      <c r="BI166" s="142">
        <f>IF(N166="nulová",J166,0)</f>
        <v>0</v>
      </c>
      <c r="BJ166" s="15" t="s">
        <v>153</v>
      </c>
      <c r="BK166" s="142">
        <f>ROUND(I166*H166,2)</f>
        <v>0</v>
      </c>
      <c r="BL166" s="15" t="s">
        <v>152</v>
      </c>
      <c r="BM166" s="141" t="s">
        <v>223</v>
      </c>
    </row>
    <row r="167" spans="2:65" s="1" customFormat="1" ht="33" customHeight="1">
      <c r="B167" s="30"/>
      <c r="C167" s="130" t="s">
        <v>224</v>
      </c>
      <c r="D167" s="130" t="s">
        <v>148</v>
      </c>
      <c r="E167" s="131" t="s">
        <v>225</v>
      </c>
      <c r="F167" s="132" t="s">
        <v>226</v>
      </c>
      <c r="G167" s="133" t="s">
        <v>151</v>
      </c>
      <c r="H167" s="134">
        <v>15</v>
      </c>
      <c r="I167" s="135"/>
      <c r="J167" s="136">
        <f>ROUND(I167*H167,2)</f>
        <v>0</v>
      </c>
      <c r="K167" s="132" t="s">
        <v>1</v>
      </c>
      <c r="L167" s="30"/>
      <c r="M167" s="137" t="s">
        <v>1</v>
      </c>
      <c r="N167" s="138" t="s">
        <v>44</v>
      </c>
      <c r="P167" s="139">
        <f>O167*H167</f>
        <v>0</v>
      </c>
      <c r="Q167" s="139">
        <v>0</v>
      </c>
      <c r="R167" s="139">
        <f>Q167*H167</f>
        <v>0</v>
      </c>
      <c r="S167" s="139">
        <v>4.5999999999999999E-2</v>
      </c>
      <c r="T167" s="140">
        <f>S167*H167</f>
        <v>0.69</v>
      </c>
      <c r="AR167" s="141" t="s">
        <v>152</v>
      </c>
      <c r="AT167" s="141" t="s">
        <v>148</v>
      </c>
      <c r="AU167" s="141" t="s">
        <v>153</v>
      </c>
      <c r="AY167" s="15" t="s">
        <v>145</v>
      </c>
      <c r="BE167" s="142">
        <f>IF(N167="základní",J167,0)</f>
        <v>0</v>
      </c>
      <c r="BF167" s="142">
        <f>IF(N167="snížená",J167,0)</f>
        <v>0</v>
      </c>
      <c r="BG167" s="142">
        <f>IF(N167="zákl. přenesená",J167,0)</f>
        <v>0</v>
      </c>
      <c r="BH167" s="142">
        <f>IF(N167="sníž. přenesená",J167,0)</f>
        <v>0</v>
      </c>
      <c r="BI167" s="142">
        <f>IF(N167="nulová",J167,0)</f>
        <v>0</v>
      </c>
      <c r="BJ167" s="15" t="s">
        <v>153</v>
      </c>
      <c r="BK167" s="142">
        <f>ROUND(I167*H167,2)</f>
        <v>0</v>
      </c>
      <c r="BL167" s="15" t="s">
        <v>152</v>
      </c>
      <c r="BM167" s="141" t="s">
        <v>227</v>
      </c>
    </row>
    <row r="168" spans="2:65" s="11" customFormat="1" ht="22.9" customHeight="1">
      <c r="B168" s="118"/>
      <c r="D168" s="119" t="s">
        <v>77</v>
      </c>
      <c r="E168" s="128" t="s">
        <v>228</v>
      </c>
      <c r="F168" s="128" t="s">
        <v>229</v>
      </c>
      <c r="I168" s="121"/>
      <c r="J168" s="129">
        <f>BK168</f>
        <v>0</v>
      </c>
      <c r="L168" s="118"/>
      <c r="M168" s="123"/>
      <c r="P168" s="124">
        <f>SUM(P169:P173)</f>
        <v>0</v>
      </c>
      <c r="R168" s="124">
        <f>SUM(R169:R173)</f>
        <v>0</v>
      </c>
      <c r="T168" s="125">
        <f>SUM(T169:T173)</f>
        <v>0</v>
      </c>
      <c r="AR168" s="119" t="s">
        <v>85</v>
      </c>
      <c r="AT168" s="126" t="s">
        <v>77</v>
      </c>
      <c r="AU168" s="126" t="s">
        <v>85</v>
      </c>
      <c r="AY168" s="119" t="s">
        <v>145</v>
      </c>
      <c r="BK168" s="127">
        <f>SUM(BK169:BK173)</f>
        <v>0</v>
      </c>
    </row>
    <row r="169" spans="2:65" s="1" customFormat="1" ht="24.2" customHeight="1">
      <c r="B169" s="30"/>
      <c r="C169" s="130" t="s">
        <v>7</v>
      </c>
      <c r="D169" s="130" t="s">
        <v>148</v>
      </c>
      <c r="E169" s="131" t="s">
        <v>230</v>
      </c>
      <c r="F169" s="132" t="s">
        <v>231</v>
      </c>
      <c r="G169" s="133" t="s">
        <v>232</v>
      </c>
      <c r="H169" s="134">
        <v>10.821</v>
      </c>
      <c r="I169" s="135"/>
      <c r="J169" s="136">
        <f>ROUND(I169*H169,2)</f>
        <v>0</v>
      </c>
      <c r="K169" s="132" t="s">
        <v>1</v>
      </c>
      <c r="L169" s="30"/>
      <c r="M169" s="137" t="s">
        <v>1</v>
      </c>
      <c r="N169" s="138" t="s">
        <v>44</v>
      </c>
      <c r="P169" s="139">
        <f>O169*H169</f>
        <v>0</v>
      </c>
      <c r="Q169" s="139">
        <v>0</v>
      </c>
      <c r="R169" s="139">
        <f>Q169*H169</f>
        <v>0</v>
      </c>
      <c r="S169" s="139">
        <v>0</v>
      </c>
      <c r="T169" s="140">
        <f>S169*H169</f>
        <v>0</v>
      </c>
      <c r="AR169" s="141" t="s">
        <v>152</v>
      </c>
      <c r="AT169" s="141" t="s">
        <v>148</v>
      </c>
      <c r="AU169" s="141" t="s">
        <v>153</v>
      </c>
      <c r="AY169" s="15" t="s">
        <v>145</v>
      </c>
      <c r="BE169" s="142">
        <f>IF(N169="základní",J169,0)</f>
        <v>0</v>
      </c>
      <c r="BF169" s="142">
        <f>IF(N169="snížená",J169,0)</f>
        <v>0</v>
      </c>
      <c r="BG169" s="142">
        <f>IF(N169="zákl. přenesená",J169,0)</f>
        <v>0</v>
      </c>
      <c r="BH169" s="142">
        <f>IF(N169="sníž. přenesená",J169,0)</f>
        <v>0</v>
      </c>
      <c r="BI169" s="142">
        <f>IF(N169="nulová",J169,0)</f>
        <v>0</v>
      </c>
      <c r="BJ169" s="15" t="s">
        <v>153</v>
      </c>
      <c r="BK169" s="142">
        <f>ROUND(I169*H169,2)</f>
        <v>0</v>
      </c>
      <c r="BL169" s="15" t="s">
        <v>152</v>
      </c>
      <c r="BM169" s="141" t="s">
        <v>233</v>
      </c>
    </row>
    <row r="170" spans="2:65" s="1" customFormat="1" ht="33" customHeight="1">
      <c r="B170" s="30"/>
      <c r="C170" s="130" t="s">
        <v>234</v>
      </c>
      <c r="D170" s="130" t="s">
        <v>148</v>
      </c>
      <c r="E170" s="131" t="s">
        <v>235</v>
      </c>
      <c r="F170" s="132" t="s">
        <v>236</v>
      </c>
      <c r="G170" s="133" t="s">
        <v>232</v>
      </c>
      <c r="H170" s="134">
        <v>10.821</v>
      </c>
      <c r="I170" s="135"/>
      <c r="J170" s="136">
        <f>ROUND(I170*H170,2)</f>
        <v>0</v>
      </c>
      <c r="K170" s="132" t="s">
        <v>1</v>
      </c>
      <c r="L170" s="30"/>
      <c r="M170" s="137" t="s">
        <v>1</v>
      </c>
      <c r="N170" s="138" t="s">
        <v>44</v>
      </c>
      <c r="P170" s="139">
        <f>O170*H170</f>
        <v>0</v>
      </c>
      <c r="Q170" s="139">
        <v>0</v>
      </c>
      <c r="R170" s="139">
        <f>Q170*H170</f>
        <v>0</v>
      </c>
      <c r="S170" s="139">
        <v>0</v>
      </c>
      <c r="T170" s="140">
        <f>S170*H170</f>
        <v>0</v>
      </c>
      <c r="AR170" s="141" t="s">
        <v>152</v>
      </c>
      <c r="AT170" s="141" t="s">
        <v>148</v>
      </c>
      <c r="AU170" s="141" t="s">
        <v>153</v>
      </c>
      <c r="AY170" s="15" t="s">
        <v>145</v>
      </c>
      <c r="BE170" s="142">
        <f>IF(N170="základní",J170,0)</f>
        <v>0</v>
      </c>
      <c r="BF170" s="142">
        <f>IF(N170="snížená",J170,0)</f>
        <v>0</v>
      </c>
      <c r="BG170" s="142">
        <f>IF(N170="zákl. přenesená",J170,0)</f>
        <v>0</v>
      </c>
      <c r="BH170" s="142">
        <f>IF(N170="sníž. přenesená",J170,0)</f>
        <v>0</v>
      </c>
      <c r="BI170" s="142">
        <f>IF(N170="nulová",J170,0)</f>
        <v>0</v>
      </c>
      <c r="BJ170" s="15" t="s">
        <v>153</v>
      </c>
      <c r="BK170" s="142">
        <f>ROUND(I170*H170,2)</f>
        <v>0</v>
      </c>
      <c r="BL170" s="15" t="s">
        <v>152</v>
      </c>
      <c r="BM170" s="141" t="s">
        <v>237</v>
      </c>
    </row>
    <row r="171" spans="2:65" s="1" customFormat="1" ht="24.2" customHeight="1">
      <c r="B171" s="30"/>
      <c r="C171" s="130" t="s">
        <v>238</v>
      </c>
      <c r="D171" s="130" t="s">
        <v>148</v>
      </c>
      <c r="E171" s="131" t="s">
        <v>239</v>
      </c>
      <c r="F171" s="132" t="s">
        <v>240</v>
      </c>
      <c r="G171" s="133" t="s">
        <v>232</v>
      </c>
      <c r="H171" s="134">
        <v>109.31</v>
      </c>
      <c r="I171" s="135"/>
      <c r="J171" s="136">
        <f>ROUND(I171*H171,2)</f>
        <v>0</v>
      </c>
      <c r="K171" s="132" t="s">
        <v>1</v>
      </c>
      <c r="L171" s="30"/>
      <c r="M171" s="137" t="s">
        <v>1</v>
      </c>
      <c r="N171" s="138" t="s">
        <v>44</v>
      </c>
      <c r="P171" s="139">
        <f>O171*H171</f>
        <v>0</v>
      </c>
      <c r="Q171" s="139">
        <v>0</v>
      </c>
      <c r="R171" s="139">
        <f>Q171*H171</f>
        <v>0</v>
      </c>
      <c r="S171" s="139">
        <v>0</v>
      </c>
      <c r="T171" s="140">
        <f>S171*H171</f>
        <v>0</v>
      </c>
      <c r="AR171" s="141" t="s">
        <v>152</v>
      </c>
      <c r="AT171" s="141" t="s">
        <v>148</v>
      </c>
      <c r="AU171" s="141" t="s">
        <v>153</v>
      </c>
      <c r="AY171" s="15" t="s">
        <v>145</v>
      </c>
      <c r="BE171" s="142">
        <f>IF(N171="základní",J171,0)</f>
        <v>0</v>
      </c>
      <c r="BF171" s="142">
        <f>IF(N171="snížená",J171,0)</f>
        <v>0</v>
      </c>
      <c r="BG171" s="142">
        <f>IF(N171="zákl. přenesená",J171,0)</f>
        <v>0</v>
      </c>
      <c r="BH171" s="142">
        <f>IF(N171="sníž. přenesená",J171,0)</f>
        <v>0</v>
      </c>
      <c r="BI171" s="142">
        <f>IF(N171="nulová",J171,0)</f>
        <v>0</v>
      </c>
      <c r="BJ171" s="15" t="s">
        <v>153</v>
      </c>
      <c r="BK171" s="142">
        <f>ROUND(I171*H171,2)</f>
        <v>0</v>
      </c>
      <c r="BL171" s="15" t="s">
        <v>152</v>
      </c>
      <c r="BM171" s="141" t="s">
        <v>241</v>
      </c>
    </row>
    <row r="172" spans="2:65" s="1" customFormat="1" ht="33" customHeight="1">
      <c r="B172" s="30"/>
      <c r="C172" s="130" t="s">
        <v>242</v>
      </c>
      <c r="D172" s="130" t="s">
        <v>148</v>
      </c>
      <c r="E172" s="131" t="s">
        <v>243</v>
      </c>
      <c r="F172" s="132" t="s">
        <v>244</v>
      </c>
      <c r="G172" s="133" t="s">
        <v>232</v>
      </c>
      <c r="H172" s="134">
        <v>10.821</v>
      </c>
      <c r="I172" s="135"/>
      <c r="J172" s="136">
        <f>ROUND(I172*H172,2)</f>
        <v>0</v>
      </c>
      <c r="K172" s="132" t="s">
        <v>1</v>
      </c>
      <c r="L172" s="30"/>
      <c r="M172" s="137" t="s">
        <v>1</v>
      </c>
      <c r="N172" s="138" t="s">
        <v>44</v>
      </c>
      <c r="P172" s="139">
        <f>O172*H172</f>
        <v>0</v>
      </c>
      <c r="Q172" s="139">
        <v>0</v>
      </c>
      <c r="R172" s="139">
        <f>Q172*H172</f>
        <v>0</v>
      </c>
      <c r="S172" s="139">
        <v>0</v>
      </c>
      <c r="T172" s="140">
        <f>S172*H172</f>
        <v>0</v>
      </c>
      <c r="AR172" s="141" t="s">
        <v>152</v>
      </c>
      <c r="AT172" s="141" t="s">
        <v>148</v>
      </c>
      <c r="AU172" s="141" t="s">
        <v>153</v>
      </c>
      <c r="AY172" s="15" t="s">
        <v>145</v>
      </c>
      <c r="BE172" s="142">
        <f>IF(N172="základní",J172,0)</f>
        <v>0</v>
      </c>
      <c r="BF172" s="142">
        <f>IF(N172="snížená",J172,0)</f>
        <v>0</v>
      </c>
      <c r="BG172" s="142">
        <f>IF(N172="zákl. přenesená",J172,0)</f>
        <v>0</v>
      </c>
      <c r="BH172" s="142">
        <f>IF(N172="sníž. přenesená",J172,0)</f>
        <v>0</v>
      </c>
      <c r="BI172" s="142">
        <f>IF(N172="nulová",J172,0)</f>
        <v>0</v>
      </c>
      <c r="BJ172" s="15" t="s">
        <v>153</v>
      </c>
      <c r="BK172" s="142">
        <f>ROUND(I172*H172,2)</f>
        <v>0</v>
      </c>
      <c r="BL172" s="15" t="s">
        <v>152</v>
      </c>
      <c r="BM172" s="141" t="s">
        <v>245</v>
      </c>
    </row>
    <row r="173" spans="2:65" s="1" customFormat="1" ht="33" customHeight="1">
      <c r="B173" s="30"/>
      <c r="C173" s="130" t="s">
        <v>246</v>
      </c>
      <c r="D173" s="130" t="s">
        <v>148</v>
      </c>
      <c r="E173" s="131" t="s">
        <v>247</v>
      </c>
      <c r="F173" s="132" t="s">
        <v>248</v>
      </c>
      <c r="G173" s="133" t="s">
        <v>232</v>
      </c>
      <c r="H173" s="134">
        <v>2.65</v>
      </c>
      <c r="I173" s="135"/>
      <c r="J173" s="136">
        <f>ROUND(I173*H173,2)</f>
        <v>0</v>
      </c>
      <c r="K173" s="132" t="s">
        <v>1</v>
      </c>
      <c r="L173" s="30"/>
      <c r="M173" s="137" t="s">
        <v>1</v>
      </c>
      <c r="N173" s="138" t="s">
        <v>44</v>
      </c>
      <c r="P173" s="139">
        <f>O173*H173</f>
        <v>0</v>
      </c>
      <c r="Q173" s="139">
        <v>0</v>
      </c>
      <c r="R173" s="139">
        <f>Q173*H173</f>
        <v>0</v>
      </c>
      <c r="S173" s="139">
        <v>0</v>
      </c>
      <c r="T173" s="140">
        <f>S173*H173</f>
        <v>0</v>
      </c>
      <c r="AR173" s="141" t="s">
        <v>152</v>
      </c>
      <c r="AT173" s="141" t="s">
        <v>148</v>
      </c>
      <c r="AU173" s="141" t="s">
        <v>153</v>
      </c>
      <c r="AY173" s="15" t="s">
        <v>145</v>
      </c>
      <c r="BE173" s="142">
        <f>IF(N173="základní",J173,0)</f>
        <v>0</v>
      </c>
      <c r="BF173" s="142">
        <f>IF(N173="snížená",J173,0)</f>
        <v>0</v>
      </c>
      <c r="BG173" s="142">
        <f>IF(N173="zákl. přenesená",J173,0)</f>
        <v>0</v>
      </c>
      <c r="BH173" s="142">
        <f>IF(N173="sníž. přenesená",J173,0)</f>
        <v>0</v>
      </c>
      <c r="BI173" s="142">
        <f>IF(N173="nulová",J173,0)</f>
        <v>0</v>
      </c>
      <c r="BJ173" s="15" t="s">
        <v>153</v>
      </c>
      <c r="BK173" s="142">
        <f>ROUND(I173*H173,2)</f>
        <v>0</v>
      </c>
      <c r="BL173" s="15" t="s">
        <v>152</v>
      </c>
      <c r="BM173" s="141" t="s">
        <v>249</v>
      </c>
    </row>
    <row r="174" spans="2:65" s="11" customFormat="1" ht="22.9" customHeight="1">
      <c r="B174" s="118"/>
      <c r="D174" s="119" t="s">
        <v>77</v>
      </c>
      <c r="E174" s="128" t="s">
        <v>250</v>
      </c>
      <c r="F174" s="128" t="s">
        <v>251</v>
      </c>
      <c r="I174" s="121"/>
      <c r="J174" s="129">
        <f>BK174</f>
        <v>0</v>
      </c>
      <c r="L174" s="118"/>
      <c r="M174" s="123"/>
      <c r="P174" s="124">
        <f>P175</f>
        <v>0</v>
      </c>
      <c r="R174" s="124">
        <f>R175</f>
        <v>0</v>
      </c>
      <c r="T174" s="125">
        <f>T175</f>
        <v>0</v>
      </c>
      <c r="AR174" s="119" t="s">
        <v>85</v>
      </c>
      <c r="AT174" s="126" t="s">
        <v>77</v>
      </c>
      <c r="AU174" s="126" t="s">
        <v>85</v>
      </c>
      <c r="AY174" s="119" t="s">
        <v>145</v>
      </c>
      <c r="BK174" s="127">
        <f>BK175</f>
        <v>0</v>
      </c>
    </row>
    <row r="175" spans="2:65" s="1" customFormat="1" ht="21.75" customHeight="1">
      <c r="B175" s="30"/>
      <c r="C175" s="130" t="s">
        <v>252</v>
      </c>
      <c r="D175" s="130" t="s">
        <v>148</v>
      </c>
      <c r="E175" s="131" t="s">
        <v>253</v>
      </c>
      <c r="F175" s="132" t="s">
        <v>254</v>
      </c>
      <c r="G175" s="133" t="s">
        <v>232</v>
      </c>
      <c r="H175" s="134">
        <v>10.821</v>
      </c>
      <c r="I175" s="135"/>
      <c r="J175" s="136">
        <f>ROUND(I175*H175,2)</f>
        <v>0</v>
      </c>
      <c r="K175" s="132" t="s">
        <v>1</v>
      </c>
      <c r="L175" s="30"/>
      <c r="M175" s="137" t="s">
        <v>1</v>
      </c>
      <c r="N175" s="138" t="s">
        <v>44</v>
      </c>
      <c r="P175" s="139">
        <f>O175*H175</f>
        <v>0</v>
      </c>
      <c r="Q175" s="139">
        <v>0</v>
      </c>
      <c r="R175" s="139">
        <f>Q175*H175</f>
        <v>0</v>
      </c>
      <c r="S175" s="139">
        <v>0</v>
      </c>
      <c r="T175" s="140">
        <f>S175*H175</f>
        <v>0</v>
      </c>
      <c r="AR175" s="141" t="s">
        <v>152</v>
      </c>
      <c r="AT175" s="141" t="s">
        <v>148</v>
      </c>
      <c r="AU175" s="141" t="s">
        <v>153</v>
      </c>
      <c r="AY175" s="15" t="s">
        <v>145</v>
      </c>
      <c r="BE175" s="142">
        <f>IF(N175="základní",J175,0)</f>
        <v>0</v>
      </c>
      <c r="BF175" s="142">
        <f>IF(N175="snížená",J175,0)</f>
        <v>0</v>
      </c>
      <c r="BG175" s="142">
        <f>IF(N175="zákl. přenesená",J175,0)</f>
        <v>0</v>
      </c>
      <c r="BH175" s="142">
        <f>IF(N175="sníž. přenesená",J175,0)</f>
        <v>0</v>
      </c>
      <c r="BI175" s="142">
        <f>IF(N175="nulová",J175,0)</f>
        <v>0</v>
      </c>
      <c r="BJ175" s="15" t="s">
        <v>153</v>
      </c>
      <c r="BK175" s="142">
        <f>ROUND(I175*H175,2)</f>
        <v>0</v>
      </c>
      <c r="BL175" s="15" t="s">
        <v>152</v>
      </c>
      <c r="BM175" s="141" t="s">
        <v>255</v>
      </c>
    </row>
    <row r="176" spans="2:65" s="11" customFormat="1" ht="25.9" customHeight="1">
      <c r="B176" s="118"/>
      <c r="D176" s="119" t="s">
        <v>77</v>
      </c>
      <c r="E176" s="120" t="s">
        <v>256</v>
      </c>
      <c r="F176" s="120" t="s">
        <v>257</v>
      </c>
      <c r="I176" s="121"/>
      <c r="J176" s="122">
        <f>BK176</f>
        <v>0</v>
      </c>
      <c r="L176" s="118"/>
      <c r="M176" s="123"/>
      <c r="P176" s="124">
        <f>P177+P183+P191+P203+P228+P234+P241+P254+P256+P264+P268+P271+P297+P311+P313+P326+P339+P342</f>
        <v>0</v>
      </c>
      <c r="R176" s="124">
        <f>R177+R183+R191+R203+R228+R234+R241+R254+R256+R264+R268+R271+R297+R311+R313+R326+R339+R342</f>
        <v>1.909686451212</v>
      </c>
      <c r="T176" s="125">
        <f>T177+T183+T191+T203+T228+T234+T241+T254+T256+T264+T268+T271+T297+T311+T313+T326+T339+T342</f>
        <v>13.209011199999999</v>
      </c>
      <c r="AR176" s="119" t="s">
        <v>153</v>
      </c>
      <c r="AT176" s="126" t="s">
        <v>77</v>
      </c>
      <c r="AU176" s="126" t="s">
        <v>78</v>
      </c>
      <c r="AY176" s="119" t="s">
        <v>145</v>
      </c>
      <c r="BK176" s="127">
        <f>BK177+BK183+BK191+BK203+BK228+BK234+BK241+BK254+BK256+BK264+BK268+BK271+BK297+BK311+BK313+BK326+BK339+BK342</f>
        <v>0</v>
      </c>
    </row>
    <row r="177" spans="2:65" s="11" customFormat="1" ht="22.9" customHeight="1">
      <c r="B177" s="118"/>
      <c r="D177" s="119" t="s">
        <v>77</v>
      </c>
      <c r="E177" s="128" t="s">
        <v>258</v>
      </c>
      <c r="F177" s="128" t="s">
        <v>259</v>
      </c>
      <c r="I177" s="121"/>
      <c r="J177" s="129">
        <f>BK177</f>
        <v>0</v>
      </c>
      <c r="L177" s="118"/>
      <c r="M177" s="123"/>
      <c r="P177" s="124">
        <f>SUM(P178:P182)</f>
        <v>0</v>
      </c>
      <c r="R177" s="124">
        <f>SUM(R178:R182)</f>
        <v>0.11708</v>
      </c>
      <c r="T177" s="125">
        <f>SUM(T178:T182)</f>
        <v>7.813925600000001</v>
      </c>
      <c r="AR177" s="119" t="s">
        <v>153</v>
      </c>
      <c r="AT177" s="126" t="s">
        <v>77</v>
      </c>
      <c r="AU177" s="126" t="s">
        <v>85</v>
      </c>
      <c r="AY177" s="119" t="s">
        <v>145</v>
      </c>
      <c r="BK177" s="127">
        <f>SUM(BK178:BK182)</f>
        <v>0</v>
      </c>
    </row>
    <row r="178" spans="2:65" s="1" customFormat="1" ht="24.2" customHeight="1">
      <c r="B178" s="30"/>
      <c r="C178" s="130" t="s">
        <v>260</v>
      </c>
      <c r="D178" s="130" t="s">
        <v>148</v>
      </c>
      <c r="E178" s="131" t="s">
        <v>261</v>
      </c>
      <c r="F178" s="132" t="s">
        <v>262</v>
      </c>
      <c r="G178" s="133" t="s">
        <v>151</v>
      </c>
      <c r="H178" s="134">
        <v>56.459000000000003</v>
      </c>
      <c r="I178" s="135"/>
      <c r="J178" s="136">
        <f>ROUND(I178*H178,2)</f>
        <v>0</v>
      </c>
      <c r="K178" s="132" t="s">
        <v>1</v>
      </c>
      <c r="L178" s="30"/>
      <c r="M178" s="137" t="s">
        <v>1</v>
      </c>
      <c r="N178" s="138" t="s">
        <v>44</v>
      </c>
      <c r="P178" s="139">
        <f>O178*H178</f>
        <v>0</v>
      </c>
      <c r="Q178" s="139">
        <v>0</v>
      </c>
      <c r="R178" s="139">
        <f>Q178*H178</f>
        <v>0</v>
      </c>
      <c r="S178" s="139">
        <v>3.3999999999999998E-3</v>
      </c>
      <c r="T178" s="140">
        <f>S178*H178</f>
        <v>0.19196060000000001</v>
      </c>
      <c r="AR178" s="141" t="s">
        <v>207</v>
      </c>
      <c r="AT178" s="141" t="s">
        <v>148</v>
      </c>
      <c r="AU178" s="141" t="s">
        <v>153</v>
      </c>
      <c r="AY178" s="15" t="s">
        <v>145</v>
      </c>
      <c r="BE178" s="142">
        <f>IF(N178="základní",J178,0)</f>
        <v>0</v>
      </c>
      <c r="BF178" s="142">
        <f>IF(N178="snížená",J178,0)</f>
        <v>0</v>
      </c>
      <c r="BG178" s="142">
        <f>IF(N178="zákl. přenesená",J178,0)</f>
        <v>0</v>
      </c>
      <c r="BH178" s="142">
        <f>IF(N178="sníž. přenesená",J178,0)</f>
        <v>0</v>
      </c>
      <c r="BI178" s="142">
        <f>IF(N178="nulová",J178,0)</f>
        <v>0</v>
      </c>
      <c r="BJ178" s="15" t="s">
        <v>153</v>
      </c>
      <c r="BK178" s="142">
        <f>ROUND(I178*H178,2)</f>
        <v>0</v>
      </c>
      <c r="BL178" s="15" t="s">
        <v>207</v>
      </c>
      <c r="BM178" s="141" t="s">
        <v>263</v>
      </c>
    </row>
    <row r="179" spans="2:65" s="1" customFormat="1" ht="24.2" customHeight="1">
      <c r="B179" s="30"/>
      <c r="C179" s="130" t="s">
        <v>264</v>
      </c>
      <c r="D179" s="130" t="s">
        <v>148</v>
      </c>
      <c r="E179" s="131" t="s">
        <v>265</v>
      </c>
      <c r="F179" s="132" t="s">
        <v>266</v>
      </c>
      <c r="G179" s="133" t="s">
        <v>151</v>
      </c>
      <c r="H179" s="134">
        <v>56.459000000000003</v>
      </c>
      <c r="I179" s="135"/>
      <c r="J179" s="136">
        <f>ROUND(I179*H179,2)</f>
        <v>0</v>
      </c>
      <c r="K179" s="132" t="s">
        <v>1</v>
      </c>
      <c r="L179" s="30"/>
      <c r="M179" s="137" t="s">
        <v>1</v>
      </c>
      <c r="N179" s="138" t="s">
        <v>44</v>
      </c>
      <c r="P179" s="139">
        <f>O179*H179</f>
        <v>0</v>
      </c>
      <c r="Q179" s="139">
        <v>0</v>
      </c>
      <c r="R179" s="139">
        <f>Q179*H179</f>
        <v>0</v>
      </c>
      <c r="S179" s="139">
        <v>0</v>
      </c>
      <c r="T179" s="140">
        <f>S179*H179</f>
        <v>0</v>
      </c>
      <c r="AR179" s="141" t="s">
        <v>207</v>
      </c>
      <c r="AT179" s="141" t="s">
        <v>148</v>
      </c>
      <c r="AU179" s="141" t="s">
        <v>153</v>
      </c>
      <c r="AY179" s="15" t="s">
        <v>145</v>
      </c>
      <c r="BE179" s="142">
        <f>IF(N179="základní",J179,0)</f>
        <v>0</v>
      </c>
      <c r="BF179" s="142">
        <f>IF(N179="snížená",J179,0)</f>
        <v>0</v>
      </c>
      <c r="BG179" s="142">
        <f>IF(N179="zákl. přenesená",J179,0)</f>
        <v>0</v>
      </c>
      <c r="BH179" s="142">
        <f>IF(N179="sníž. přenesená",J179,0)</f>
        <v>0</v>
      </c>
      <c r="BI179" s="142">
        <f>IF(N179="nulová",J179,0)</f>
        <v>0</v>
      </c>
      <c r="BJ179" s="15" t="s">
        <v>153</v>
      </c>
      <c r="BK179" s="142">
        <f>ROUND(I179*H179,2)</f>
        <v>0</v>
      </c>
      <c r="BL179" s="15" t="s">
        <v>207</v>
      </c>
      <c r="BM179" s="141" t="s">
        <v>267</v>
      </c>
    </row>
    <row r="180" spans="2:65" s="1" customFormat="1" ht="24.2" customHeight="1">
      <c r="B180" s="30"/>
      <c r="C180" s="143" t="s">
        <v>268</v>
      </c>
      <c r="D180" s="143" t="s">
        <v>269</v>
      </c>
      <c r="E180" s="144" t="s">
        <v>270</v>
      </c>
      <c r="F180" s="145" t="s">
        <v>271</v>
      </c>
      <c r="G180" s="146" t="s">
        <v>151</v>
      </c>
      <c r="H180" s="147">
        <v>58.54</v>
      </c>
      <c r="I180" s="148"/>
      <c r="J180" s="149">
        <f>ROUND(I180*H180,2)</f>
        <v>0</v>
      </c>
      <c r="K180" s="145" t="s">
        <v>272</v>
      </c>
      <c r="L180" s="150"/>
      <c r="M180" s="151" t="s">
        <v>1</v>
      </c>
      <c r="N180" s="152" t="s">
        <v>44</v>
      </c>
      <c r="P180" s="139">
        <f>O180*H180</f>
        <v>0</v>
      </c>
      <c r="Q180" s="139">
        <v>2E-3</v>
      </c>
      <c r="R180" s="139">
        <f>Q180*H180</f>
        <v>0.11708</v>
      </c>
      <c r="S180" s="139">
        <v>0</v>
      </c>
      <c r="T180" s="140">
        <f>S180*H180</f>
        <v>0</v>
      </c>
      <c r="AR180" s="141" t="s">
        <v>273</v>
      </c>
      <c r="AT180" s="141" t="s">
        <v>269</v>
      </c>
      <c r="AU180" s="141" t="s">
        <v>153</v>
      </c>
      <c r="AY180" s="15" t="s">
        <v>145</v>
      </c>
      <c r="BE180" s="142">
        <f>IF(N180="základní",J180,0)</f>
        <v>0</v>
      </c>
      <c r="BF180" s="142">
        <f>IF(N180="snížená",J180,0)</f>
        <v>0</v>
      </c>
      <c r="BG180" s="142">
        <f>IF(N180="zákl. přenesená",J180,0)</f>
        <v>0</v>
      </c>
      <c r="BH180" s="142">
        <f>IF(N180="sníž. přenesená",J180,0)</f>
        <v>0</v>
      </c>
      <c r="BI180" s="142">
        <f>IF(N180="nulová",J180,0)</f>
        <v>0</v>
      </c>
      <c r="BJ180" s="15" t="s">
        <v>153</v>
      </c>
      <c r="BK180" s="142">
        <f>ROUND(I180*H180,2)</f>
        <v>0</v>
      </c>
      <c r="BL180" s="15" t="s">
        <v>207</v>
      </c>
      <c r="BM180" s="141" t="s">
        <v>274</v>
      </c>
    </row>
    <row r="181" spans="2:65" s="1" customFormat="1" ht="24.2" customHeight="1">
      <c r="B181" s="30"/>
      <c r="C181" s="130" t="s">
        <v>275</v>
      </c>
      <c r="D181" s="130" t="s">
        <v>148</v>
      </c>
      <c r="E181" s="131" t="s">
        <v>276</v>
      </c>
      <c r="F181" s="132" t="s">
        <v>277</v>
      </c>
      <c r="G181" s="133" t="s">
        <v>151</v>
      </c>
      <c r="H181" s="134">
        <v>56.459000000000003</v>
      </c>
      <c r="I181" s="135"/>
      <c r="J181" s="136">
        <f>ROUND(I181*H181,2)</f>
        <v>0</v>
      </c>
      <c r="K181" s="132" t="s">
        <v>1</v>
      </c>
      <c r="L181" s="30"/>
      <c r="M181" s="137" t="s">
        <v>1</v>
      </c>
      <c r="N181" s="138" t="s">
        <v>44</v>
      </c>
      <c r="P181" s="139">
        <f>O181*H181</f>
        <v>0</v>
      </c>
      <c r="Q181" s="139">
        <v>0</v>
      </c>
      <c r="R181" s="139">
        <f>Q181*H181</f>
        <v>0</v>
      </c>
      <c r="S181" s="139">
        <v>0.13500000000000001</v>
      </c>
      <c r="T181" s="140">
        <f>S181*H181</f>
        <v>7.6219650000000012</v>
      </c>
      <c r="AR181" s="141" t="s">
        <v>207</v>
      </c>
      <c r="AT181" s="141" t="s">
        <v>148</v>
      </c>
      <c r="AU181" s="141" t="s">
        <v>153</v>
      </c>
      <c r="AY181" s="15" t="s">
        <v>145</v>
      </c>
      <c r="BE181" s="142">
        <f>IF(N181="základní",J181,0)</f>
        <v>0</v>
      </c>
      <c r="BF181" s="142">
        <f>IF(N181="snížená",J181,0)</f>
        <v>0</v>
      </c>
      <c r="BG181" s="142">
        <f>IF(N181="zákl. přenesená",J181,0)</f>
        <v>0</v>
      </c>
      <c r="BH181" s="142">
        <f>IF(N181="sníž. přenesená",J181,0)</f>
        <v>0</v>
      </c>
      <c r="BI181" s="142">
        <f>IF(N181="nulová",J181,0)</f>
        <v>0</v>
      </c>
      <c r="BJ181" s="15" t="s">
        <v>153</v>
      </c>
      <c r="BK181" s="142">
        <f>ROUND(I181*H181,2)</f>
        <v>0</v>
      </c>
      <c r="BL181" s="15" t="s">
        <v>207</v>
      </c>
      <c r="BM181" s="141" t="s">
        <v>278</v>
      </c>
    </row>
    <row r="182" spans="2:65" s="1" customFormat="1" ht="24.2" customHeight="1">
      <c r="B182" s="30"/>
      <c r="C182" s="130" t="s">
        <v>279</v>
      </c>
      <c r="D182" s="130" t="s">
        <v>148</v>
      </c>
      <c r="E182" s="131" t="s">
        <v>280</v>
      </c>
      <c r="F182" s="132" t="s">
        <v>281</v>
      </c>
      <c r="G182" s="133" t="s">
        <v>232</v>
      </c>
      <c r="H182" s="134">
        <v>0.11700000000000001</v>
      </c>
      <c r="I182" s="135"/>
      <c r="J182" s="136">
        <f>ROUND(I182*H182,2)</f>
        <v>0</v>
      </c>
      <c r="K182" s="132" t="s">
        <v>1</v>
      </c>
      <c r="L182" s="30"/>
      <c r="M182" s="137" t="s">
        <v>1</v>
      </c>
      <c r="N182" s="138" t="s">
        <v>44</v>
      </c>
      <c r="P182" s="139">
        <f>O182*H182</f>
        <v>0</v>
      </c>
      <c r="Q182" s="139">
        <v>0</v>
      </c>
      <c r="R182" s="139">
        <f>Q182*H182</f>
        <v>0</v>
      </c>
      <c r="S182" s="139">
        <v>0</v>
      </c>
      <c r="T182" s="140">
        <f>S182*H182</f>
        <v>0</v>
      </c>
      <c r="AR182" s="141" t="s">
        <v>207</v>
      </c>
      <c r="AT182" s="141" t="s">
        <v>148</v>
      </c>
      <c r="AU182" s="141" t="s">
        <v>153</v>
      </c>
      <c r="AY182" s="15" t="s">
        <v>145</v>
      </c>
      <c r="BE182" s="142">
        <f>IF(N182="základní",J182,0)</f>
        <v>0</v>
      </c>
      <c r="BF182" s="142">
        <f>IF(N182="snížená",J182,0)</f>
        <v>0</v>
      </c>
      <c r="BG182" s="142">
        <f>IF(N182="zákl. přenesená",J182,0)</f>
        <v>0</v>
      </c>
      <c r="BH182" s="142">
        <f>IF(N182="sníž. přenesená",J182,0)</f>
        <v>0</v>
      </c>
      <c r="BI182" s="142">
        <f>IF(N182="nulová",J182,0)</f>
        <v>0</v>
      </c>
      <c r="BJ182" s="15" t="s">
        <v>153</v>
      </c>
      <c r="BK182" s="142">
        <f>ROUND(I182*H182,2)</f>
        <v>0</v>
      </c>
      <c r="BL182" s="15" t="s">
        <v>207</v>
      </c>
      <c r="BM182" s="141" t="s">
        <v>282</v>
      </c>
    </row>
    <row r="183" spans="2:65" s="11" customFormat="1" ht="22.9" customHeight="1">
      <c r="B183" s="118"/>
      <c r="D183" s="119" t="s">
        <v>77</v>
      </c>
      <c r="E183" s="128" t="s">
        <v>283</v>
      </c>
      <c r="F183" s="128" t="s">
        <v>284</v>
      </c>
      <c r="I183" s="121"/>
      <c r="J183" s="129">
        <f>BK183</f>
        <v>0</v>
      </c>
      <c r="L183" s="118"/>
      <c r="M183" s="123"/>
      <c r="P183" s="124">
        <f>SUM(P184:P190)</f>
        <v>0</v>
      </c>
      <c r="R183" s="124">
        <f>SUM(R184:R190)</f>
        <v>1.5647999999999999E-2</v>
      </c>
      <c r="T183" s="125">
        <f>SUM(T184:T190)</f>
        <v>0</v>
      </c>
      <c r="AR183" s="119" t="s">
        <v>153</v>
      </c>
      <c r="AT183" s="126" t="s">
        <v>77</v>
      </c>
      <c r="AU183" s="126" t="s">
        <v>85</v>
      </c>
      <c r="AY183" s="119" t="s">
        <v>145</v>
      </c>
      <c r="BK183" s="127">
        <f>SUM(BK184:BK190)</f>
        <v>0</v>
      </c>
    </row>
    <row r="184" spans="2:65" s="1" customFormat="1" ht="16.5" customHeight="1">
      <c r="B184" s="30"/>
      <c r="C184" s="130" t="s">
        <v>273</v>
      </c>
      <c r="D184" s="130" t="s">
        <v>148</v>
      </c>
      <c r="E184" s="131" t="s">
        <v>285</v>
      </c>
      <c r="F184" s="132" t="s">
        <v>286</v>
      </c>
      <c r="G184" s="133" t="s">
        <v>287</v>
      </c>
      <c r="H184" s="134">
        <v>1</v>
      </c>
      <c r="I184" s="135"/>
      <c r="J184" s="136">
        <f>ROUND(I184*H184,2)</f>
        <v>0</v>
      </c>
      <c r="K184" s="132" t="s">
        <v>1</v>
      </c>
      <c r="L184" s="30"/>
      <c r="M184" s="137" t="s">
        <v>1</v>
      </c>
      <c r="N184" s="138" t="s">
        <v>44</v>
      </c>
      <c r="P184" s="139">
        <f>O184*H184</f>
        <v>0</v>
      </c>
      <c r="Q184" s="139">
        <v>0</v>
      </c>
      <c r="R184" s="139">
        <f>Q184*H184</f>
        <v>0</v>
      </c>
      <c r="S184" s="139">
        <v>0</v>
      </c>
      <c r="T184" s="140">
        <f>S184*H184</f>
        <v>0</v>
      </c>
      <c r="AR184" s="141" t="s">
        <v>207</v>
      </c>
      <c r="AT184" s="141" t="s">
        <v>148</v>
      </c>
      <c r="AU184" s="141" t="s">
        <v>153</v>
      </c>
      <c r="AY184" s="15" t="s">
        <v>145</v>
      </c>
      <c r="BE184" s="142">
        <f>IF(N184="základní",J184,0)</f>
        <v>0</v>
      </c>
      <c r="BF184" s="142">
        <f>IF(N184="snížená",J184,0)</f>
        <v>0</v>
      </c>
      <c r="BG184" s="142">
        <f>IF(N184="zákl. přenesená",J184,0)</f>
        <v>0</v>
      </c>
      <c r="BH184" s="142">
        <f>IF(N184="sníž. přenesená",J184,0)</f>
        <v>0</v>
      </c>
      <c r="BI184" s="142">
        <f>IF(N184="nulová",J184,0)</f>
        <v>0</v>
      </c>
      <c r="BJ184" s="15" t="s">
        <v>153</v>
      </c>
      <c r="BK184" s="142">
        <f>ROUND(I184*H184,2)</f>
        <v>0</v>
      </c>
      <c r="BL184" s="15" t="s">
        <v>207</v>
      </c>
      <c r="BM184" s="141" t="s">
        <v>288</v>
      </c>
    </row>
    <row r="185" spans="2:65" s="12" customFormat="1">
      <c r="B185" s="153"/>
      <c r="D185" s="154" t="s">
        <v>289</v>
      </c>
      <c r="E185" s="155" t="s">
        <v>1</v>
      </c>
      <c r="F185" s="156" t="s">
        <v>85</v>
      </c>
      <c r="H185" s="157">
        <v>1</v>
      </c>
      <c r="I185" s="158"/>
      <c r="L185" s="153"/>
      <c r="M185" s="159"/>
      <c r="T185" s="160"/>
      <c r="AT185" s="155" t="s">
        <v>289</v>
      </c>
      <c r="AU185" s="155" t="s">
        <v>153</v>
      </c>
      <c r="AV185" s="12" t="s">
        <v>153</v>
      </c>
      <c r="AW185" s="12" t="s">
        <v>34</v>
      </c>
      <c r="AX185" s="12" t="s">
        <v>85</v>
      </c>
      <c r="AY185" s="155" t="s">
        <v>145</v>
      </c>
    </row>
    <row r="186" spans="2:65" s="1" customFormat="1" ht="16.5" customHeight="1">
      <c r="B186" s="30"/>
      <c r="C186" s="130" t="s">
        <v>290</v>
      </c>
      <c r="D186" s="130" t="s">
        <v>148</v>
      </c>
      <c r="E186" s="131" t="s">
        <v>291</v>
      </c>
      <c r="F186" s="132" t="s">
        <v>292</v>
      </c>
      <c r="G186" s="133" t="s">
        <v>200</v>
      </c>
      <c r="H186" s="134">
        <v>3</v>
      </c>
      <c r="I186" s="135"/>
      <c r="J186" s="136">
        <f>ROUND(I186*H186,2)</f>
        <v>0</v>
      </c>
      <c r="K186" s="132" t="s">
        <v>1</v>
      </c>
      <c r="L186" s="30"/>
      <c r="M186" s="137" t="s">
        <v>1</v>
      </c>
      <c r="N186" s="138" t="s">
        <v>44</v>
      </c>
      <c r="P186" s="139">
        <f>O186*H186</f>
        <v>0</v>
      </c>
      <c r="Q186" s="139">
        <v>1.5659999999999999E-3</v>
      </c>
      <c r="R186" s="139">
        <f>Q186*H186</f>
        <v>4.6979999999999999E-3</v>
      </c>
      <c r="S186" s="139">
        <v>0</v>
      </c>
      <c r="T186" s="140">
        <f>S186*H186</f>
        <v>0</v>
      </c>
      <c r="AR186" s="141" t="s">
        <v>207</v>
      </c>
      <c r="AT186" s="141" t="s">
        <v>148</v>
      </c>
      <c r="AU186" s="141" t="s">
        <v>153</v>
      </c>
      <c r="AY186" s="15" t="s">
        <v>145</v>
      </c>
      <c r="BE186" s="142">
        <f>IF(N186="základní",J186,0)</f>
        <v>0</v>
      </c>
      <c r="BF186" s="142">
        <f>IF(N186="snížená",J186,0)</f>
        <v>0</v>
      </c>
      <c r="BG186" s="142">
        <f>IF(N186="zákl. přenesená",J186,0)</f>
        <v>0</v>
      </c>
      <c r="BH186" s="142">
        <f>IF(N186="sníž. přenesená",J186,0)</f>
        <v>0</v>
      </c>
      <c r="BI186" s="142">
        <f>IF(N186="nulová",J186,0)</f>
        <v>0</v>
      </c>
      <c r="BJ186" s="15" t="s">
        <v>153</v>
      </c>
      <c r="BK186" s="142">
        <f>ROUND(I186*H186,2)</f>
        <v>0</v>
      </c>
      <c r="BL186" s="15" t="s">
        <v>207</v>
      </c>
      <c r="BM186" s="141" t="s">
        <v>293</v>
      </c>
    </row>
    <row r="187" spans="2:65" s="1" customFormat="1" ht="24.2" customHeight="1">
      <c r="B187" s="30"/>
      <c r="C187" s="130" t="s">
        <v>294</v>
      </c>
      <c r="D187" s="130" t="s">
        <v>148</v>
      </c>
      <c r="E187" s="131" t="s">
        <v>295</v>
      </c>
      <c r="F187" s="132" t="s">
        <v>296</v>
      </c>
      <c r="G187" s="133" t="s">
        <v>297</v>
      </c>
      <c r="H187" s="134">
        <v>1</v>
      </c>
      <c r="I187" s="135"/>
      <c r="J187" s="136">
        <f>ROUND(I187*H187,2)</f>
        <v>0</v>
      </c>
      <c r="K187" s="132" t="s">
        <v>1</v>
      </c>
      <c r="L187" s="30"/>
      <c r="M187" s="137" t="s">
        <v>1</v>
      </c>
      <c r="N187" s="138" t="s">
        <v>44</v>
      </c>
      <c r="P187" s="139">
        <f>O187*H187</f>
        <v>0</v>
      </c>
      <c r="Q187" s="139">
        <v>1.57E-3</v>
      </c>
      <c r="R187" s="139">
        <f>Q187*H187</f>
        <v>1.57E-3</v>
      </c>
      <c r="S187" s="139">
        <v>0</v>
      </c>
      <c r="T187" s="140">
        <f>S187*H187</f>
        <v>0</v>
      </c>
      <c r="AR187" s="141" t="s">
        <v>207</v>
      </c>
      <c r="AT187" s="141" t="s">
        <v>148</v>
      </c>
      <c r="AU187" s="141" t="s">
        <v>153</v>
      </c>
      <c r="AY187" s="15" t="s">
        <v>145</v>
      </c>
      <c r="BE187" s="142">
        <f>IF(N187="základní",J187,0)</f>
        <v>0</v>
      </c>
      <c r="BF187" s="142">
        <f>IF(N187="snížená",J187,0)</f>
        <v>0</v>
      </c>
      <c r="BG187" s="142">
        <f>IF(N187="zákl. přenesená",J187,0)</f>
        <v>0</v>
      </c>
      <c r="BH187" s="142">
        <f>IF(N187="sníž. přenesená",J187,0)</f>
        <v>0</v>
      </c>
      <c r="BI187" s="142">
        <f>IF(N187="nulová",J187,0)</f>
        <v>0</v>
      </c>
      <c r="BJ187" s="15" t="s">
        <v>153</v>
      </c>
      <c r="BK187" s="142">
        <f>ROUND(I187*H187,2)</f>
        <v>0</v>
      </c>
      <c r="BL187" s="15" t="s">
        <v>207</v>
      </c>
      <c r="BM187" s="141" t="s">
        <v>298</v>
      </c>
    </row>
    <row r="188" spans="2:65" s="1" customFormat="1" ht="16.5" customHeight="1">
      <c r="B188" s="30"/>
      <c r="C188" s="130" t="s">
        <v>299</v>
      </c>
      <c r="D188" s="130" t="s">
        <v>148</v>
      </c>
      <c r="E188" s="131" t="s">
        <v>300</v>
      </c>
      <c r="F188" s="132" t="s">
        <v>301</v>
      </c>
      <c r="G188" s="133" t="s">
        <v>200</v>
      </c>
      <c r="H188" s="134">
        <v>20</v>
      </c>
      <c r="I188" s="135"/>
      <c r="J188" s="136">
        <f>ROUND(I188*H188,2)</f>
        <v>0</v>
      </c>
      <c r="K188" s="132" t="s">
        <v>1</v>
      </c>
      <c r="L188" s="30"/>
      <c r="M188" s="137" t="s">
        <v>1</v>
      </c>
      <c r="N188" s="138" t="s">
        <v>44</v>
      </c>
      <c r="P188" s="139">
        <f>O188*H188</f>
        <v>0</v>
      </c>
      <c r="Q188" s="139">
        <v>4.6900000000000002E-4</v>
      </c>
      <c r="R188" s="139">
        <f>Q188*H188</f>
        <v>9.3799999999999994E-3</v>
      </c>
      <c r="S188" s="139">
        <v>0</v>
      </c>
      <c r="T188" s="140">
        <f>S188*H188</f>
        <v>0</v>
      </c>
      <c r="AR188" s="141" t="s">
        <v>207</v>
      </c>
      <c r="AT188" s="141" t="s">
        <v>148</v>
      </c>
      <c r="AU188" s="141" t="s">
        <v>153</v>
      </c>
      <c r="AY188" s="15" t="s">
        <v>145</v>
      </c>
      <c r="BE188" s="142">
        <f>IF(N188="základní",J188,0)</f>
        <v>0</v>
      </c>
      <c r="BF188" s="142">
        <f>IF(N188="snížená",J188,0)</f>
        <v>0</v>
      </c>
      <c r="BG188" s="142">
        <f>IF(N188="zákl. přenesená",J188,0)</f>
        <v>0</v>
      </c>
      <c r="BH188" s="142">
        <f>IF(N188="sníž. přenesená",J188,0)</f>
        <v>0</v>
      </c>
      <c r="BI188" s="142">
        <f>IF(N188="nulová",J188,0)</f>
        <v>0</v>
      </c>
      <c r="BJ188" s="15" t="s">
        <v>153</v>
      </c>
      <c r="BK188" s="142">
        <f>ROUND(I188*H188,2)</f>
        <v>0</v>
      </c>
      <c r="BL188" s="15" t="s">
        <v>207</v>
      </c>
      <c r="BM188" s="141" t="s">
        <v>302</v>
      </c>
    </row>
    <row r="189" spans="2:65" s="12" customFormat="1">
      <c r="B189" s="153"/>
      <c r="D189" s="154" t="s">
        <v>289</v>
      </c>
      <c r="E189" s="155" t="s">
        <v>1</v>
      </c>
      <c r="F189" s="156" t="s">
        <v>303</v>
      </c>
      <c r="H189" s="157">
        <v>20</v>
      </c>
      <c r="I189" s="158"/>
      <c r="L189" s="153"/>
      <c r="M189" s="159"/>
      <c r="T189" s="160"/>
      <c r="AT189" s="155" t="s">
        <v>289</v>
      </c>
      <c r="AU189" s="155" t="s">
        <v>153</v>
      </c>
      <c r="AV189" s="12" t="s">
        <v>153</v>
      </c>
      <c r="AW189" s="12" t="s">
        <v>34</v>
      </c>
      <c r="AX189" s="12" t="s">
        <v>85</v>
      </c>
      <c r="AY189" s="155" t="s">
        <v>145</v>
      </c>
    </row>
    <row r="190" spans="2:65" s="1" customFormat="1" ht="24.2" customHeight="1">
      <c r="B190" s="30"/>
      <c r="C190" s="130" t="s">
        <v>304</v>
      </c>
      <c r="D190" s="130" t="s">
        <v>148</v>
      </c>
      <c r="E190" s="131" t="s">
        <v>305</v>
      </c>
      <c r="F190" s="132" t="s">
        <v>306</v>
      </c>
      <c r="G190" s="133" t="s">
        <v>232</v>
      </c>
      <c r="H190" s="134">
        <v>1.6E-2</v>
      </c>
      <c r="I190" s="135"/>
      <c r="J190" s="136">
        <f>ROUND(I190*H190,2)</f>
        <v>0</v>
      </c>
      <c r="K190" s="132" t="s">
        <v>1</v>
      </c>
      <c r="L190" s="30"/>
      <c r="M190" s="137" t="s">
        <v>1</v>
      </c>
      <c r="N190" s="138" t="s">
        <v>44</v>
      </c>
      <c r="P190" s="139">
        <f>O190*H190</f>
        <v>0</v>
      </c>
      <c r="Q190" s="139">
        <v>0</v>
      </c>
      <c r="R190" s="139">
        <f>Q190*H190</f>
        <v>0</v>
      </c>
      <c r="S190" s="139">
        <v>0</v>
      </c>
      <c r="T190" s="140">
        <f>S190*H190</f>
        <v>0</v>
      </c>
      <c r="AR190" s="141" t="s">
        <v>207</v>
      </c>
      <c r="AT190" s="141" t="s">
        <v>148</v>
      </c>
      <c r="AU190" s="141" t="s">
        <v>153</v>
      </c>
      <c r="AY190" s="15" t="s">
        <v>145</v>
      </c>
      <c r="BE190" s="142">
        <f>IF(N190="základní",J190,0)</f>
        <v>0</v>
      </c>
      <c r="BF190" s="142">
        <f>IF(N190="snížená",J190,0)</f>
        <v>0</v>
      </c>
      <c r="BG190" s="142">
        <f>IF(N190="zákl. přenesená",J190,0)</f>
        <v>0</v>
      </c>
      <c r="BH190" s="142">
        <f>IF(N190="sníž. přenesená",J190,0)</f>
        <v>0</v>
      </c>
      <c r="BI190" s="142">
        <f>IF(N190="nulová",J190,0)</f>
        <v>0</v>
      </c>
      <c r="BJ190" s="15" t="s">
        <v>153</v>
      </c>
      <c r="BK190" s="142">
        <f>ROUND(I190*H190,2)</f>
        <v>0</v>
      </c>
      <c r="BL190" s="15" t="s">
        <v>207</v>
      </c>
      <c r="BM190" s="141" t="s">
        <v>307</v>
      </c>
    </row>
    <row r="191" spans="2:65" s="11" customFormat="1" ht="22.9" customHeight="1">
      <c r="B191" s="118"/>
      <c r="D191" s="119" t="s">
        <v>77</v>
      </c>
      <c r="E191" s="128" t="s">
        <v>308</v>
      </c>
      <c r="F191" s="128" t="s">
        <v>309</v>
      </c>
      <c r="I191" s="121"/>
      <c r="J191" s="129">
        <f>BK191</f>
        <v>0</v>
      </c>
      <c r="L191" s="118"/>
      <c r="M191" s="123"/>
      <c r="P191" s="124">
        <f>SUM(P192:P202)</f>
        <v>0</v>
      </c>
      <c r="R191" s="124">
        <f>SUM(R192:R202)</f>
        <v>2.0423200000000002E-2</v>
      </c>
      <c r="T191" s="125">
        <f>SUM(T192:T202)</f>
        <v>0</v>
      </c>
      <c r="AR191" s="119" t="s">
        <v>153</v>
      </c>
      <c r="AT191" s="126" t="s">
        <v>77</v>
      </c>
      <c r="AU191" s="126" t="s">
        <v>85</v>
      </c>
      <c r="AY191" s="119" t="s">
        <v>145</v>
      </c>
      <c r="BK191" s="127">
        <f>SUM(BK192:BK202)</f>
        <v>0</v>
      </c>
    </row>
    <row r="192" spans="2:65" s="1" customFormat="1" ht="16.5" customHeight="1">
      <c r="B192" s="30"/>
      <c r="C192" s="130" t="s">
        <v>310</v>
      </c>
      <c r="D192" s="130" t="s">
        <v>148</v>
      </c>
      <c r="E192" s="131" t="s">
        <v>311</v>
      </c>
      <c r="F192" s="132" t="s">
        <v>312</v>
      </c>
      <c r="G192" s="133" t="s">
        <v>287</v>
      </c>
      <c r="H192" s="134">
        <v>1</v>
      </c>
      <c r="I192" s="135"/>
      <c r="J192" s="136">
        <f>ROUND(I192*H192,2)</f>
        <v>0</v>
      </c>
      <c r="K192" s="132" t="s">
        <v>1</v>
      </c>
      <c r="L192" s="30"/>
      <c r="M192" s="137" t="s">
        <v>1</v>
      </c>
      <c r="N192" s="138" t="s">
        <v>44</v>
      </c>
      <c r="P192" s="139">
        <f>O192*H192</f>
        <v>0</v>
      </c>
      <c r="Q192" s="139">
        <v>0</v>
      </c>
      <c r="R192" s="139">
        <f>Q192*H192</f>
        <v>0</v>
      </c>
      <c r="S192" s="139">
        <v>0</v>
      </c>
      <c r="T192" s="140">
        <f>S192*H192</f>
        <v>0</v>
      </c>
      <c r="AR192" s="141" t="s">
        <v>207</v>
      </c>
      <c r="AT192" s="141" t="s">
        <v>148</v>
      </c>
      <c r="AU192" s="141" t="s">
        <v>153</v>
      </c>
      <c r="AY192" s="15" t="s">
        <v>145</v>
      </c>
      <c r="BE192" s="142">
        <f>IF(N192="základní",J192,0)</f>
        <v>0</v>
      </c>
      <c r="BF192" s="142">
        <f>IF(N192="snížená",J192,0)</f>
        <v>0</v>
      </c>
      <c r="BG192" s="142">
        <f>IF(N192="zákl. přenesená",J192,0)</f>
        <v>0</v>
      </c>
      <c r="BH192" s="142">
        <f>IF(N192="sníž. přenesená",J192,0)</f>
        <v>0</v>
      </c>
      <c r="BI192" s="142">
        <f>IF(N192="nulová",J192,0)</f>
        <v>0</v>
      </c>
      <c r="BJ192" s="15" t="s">
        <v>153</v>
      </c>
      <c r="BK192" s="142">
        <f>ROUND(I192*H192,2)</f>
        <v>0</v>
      </c>
      <c r="BL192" s="15" t="s">
        <v>207</v>
      </c>
      <c r="BM192" s="141" t="s">
        <v>313</v>
      </c>
    </row>
    <row r="193" spans="2:65" s="12" customFormat="1">
      <c r="B193" s="153"/>
      <c r="D193" s="154" t="s">
        <v>289</v>
      </c>
      <c r="E193" s="155" t="s">
        <v>1</v>
      </c>
      <c r="F193" s="156" t="s">
        <v>85</v>
      </c>
      <c r="H193" s="157">
        <v>1</v>
      </c>
      <c r="I193" s="158"/>
      <c r="L193" s="153"/>
      <c r="M193" s="159"/>
      <c r="T193" s="160"/>
      <c r="AT193" s="155" t="s">
        <v>289</v>
      </c>
      <c r="AU193" s="155" t="s">
        <v>153</v>
      </c>
      <c r="AV193" s="12" t="s">
        <v>153</v>
      </c>
      <c r="AW193" s="12" t="s">
        <v>34</v>
      </c>
      <c r="AX193" s="12" t="s">
        <v>85</v>
      </c>
      <c r="AY193" s="155" t="s">
        <v>145</v>
      </c>
    </row>
    <row r="194" spans="2:65" s="1" customFormat="1" ht="24.2" customHeight="1">
      <c r="B194" s="30"/>
      <c r="C194" s="130" t="s">
        <v>314</v>
      </c>
      <c r="D194" s="130" t="s">
        <v>148</v>
      </c>
      <c r="E194" s="131" t="s">
        <v>315</v>
      </c>
      <c r="F194" s="132" t="s">
        <v>316</v>
      </c>
      <c r="G194" s="133" t="s">
        <v>200</v>
      </c>
      <c r="H194" s="134">
        <v>20</v>
      </c>
      <c r="I194" s="135"/>
      <c r="J194" s="136">
        <f>ROUND(I194*H194,2)</f>
        <v>0</v>
      </c>
      <c r="K194" s="132" t="s">
        <v>1</v>
      </c>
      <c r="L194" s="30"/>
      <c r="M194" s="137" t="s">
        <v>1</v>
      </c>
      <c r="N194" s="138" t="s">
        <v>44</v>
      </c>
      <c r="P194" s="139">
        <f>O194*H194</f>
        <v>0</v>
      </c>
      <c r="Q194" s="139">
        <v>7.5230000000000002E-4</v>
      </c>
      <c r="R194" s="139">
        <f>Q194*H194</f>
        <v>1.5046E-2</v>
      </c>
      <c r="S194" s="139">
        <v>0</v>
      </c>
      <c r="T194" s="140">
        <f>S194*H194</f>
        <v>0</v>
      </c>
      <c r="AR194" s="141" t="s">
        <v>207</v>
      </c>
      <c r="AT194" s="141" t="s">
        <v>148</v>
      </c>
      <c r="AU194" s="141" t="s">
        <v>153</v>
      </c>
      <c r="AY194" s="15" t="s">
        <v>145</v>
      </c>
      <c r="BE194" s="142">
        <f>IF(N194="základní",J194,0)</f>
        <v>0</v>
      </c>
      <c r="BF194" s="142">
        <f>IF(N194="snížená",J194,0)</f>
        <v>0</v>
      </c>
      <c r="BG194" s="142">
        <f>IF(N194="zákl. přenesená",J194,0)</f>
        <v>0</v>
      </c>
      <c r="BH194" s="142">
        <f>IF(N194="sníž. přenesená",J194,0)</f>
        <v>0</v>
      </c>
      <c r="BI194" s="142">
        <f>IF(N194="nulová",J194,0)</f>
        <v>0</v>
      </c>
      <c r="BJ194" s="15" t="s">
        <v>153</v>
      </c>
      <c r="BK194" s="142">
        <f>ROUND(I194*H194,2)</f>
        <v>0</v>
      </c>
      <c r="BL194" s="15" t="s">
        <v>207</v>
      </c>
      <c r="BM194" s="141" t="s">
        <v>317</v>
      </c>
    </row>
    <row r="195" spans="2:65" s="12" customFormat="1">
      <c r="B195" s="153"/>
      <c r="D195" s="154" t="s">
        <v>289</v>
      </c>
      <c r="E195" s="155" t="s">
        <v>1</v>
      </c>
      <c r="F195" s="156" t="s">
        <v>318</v>
      </c>
      <c r="H195" s="157">
        <v>20</v>
      </c>
      <c r="I195" s="158"/>
      <c r="L195" s="153"/>
      <c r="M195" s="159"/>
      <c r="T195" s="160"/>
      <c r="AT195" s="155" t="s">
        <v>289</v>
      </c>
      <c r="AU195" s="155" t="s">
        <v>153</v>
      </c>
      <c r="AV195" s="12" t="s">
        <v>153</v>
      </c>
      <c r="AW195" s="12" t="s">
        <v>34</v>
      </c>
      <c r="AX195" s="12" t="s">
        <v>85</v>
      </c>
      <c r="AY195" s="155" t="s">
        <v>145</v>
      </c>
    </row>
    <row r="196" spans="2:65" s="1" customFormat="1" ht="37.9" customHeight="1">
      <c r="B196" s="30"/>
      <c r="C196" s="130" t="s">
        <v>319</v>
      </c>
      <c r="D196" s="130" t="s">
        <v>148</v>
      </c>
      <c r="E196" s="131" t="s">
        <v>320</v>
      </c>
      <c r="F196" s="132" t="s">
        <v>321</v>
      </c>
      <c r="G196" s="133" t="s">
        <v>200</v>
      </c>
      <c r="H196" s="134">
        <v>20</v>
      </c>
      <c r="I196" s="135"/>
      <c r="J196" s="136">
        <f>ROUND(I196*H196,2)</f>
        <v>0</v>
      </c>
      <c r="K196" s="132" t="s">
        <v>272</v>
      </c>
      <c r="L196" s="30"/>
      <c r="M196" s="137" t="s">
        <v>1</v>
      </c>
      <c r="N196" s="138" t="s">
        <v>44</v>
      </c>
      <c r="P196" s="139">
        <f>O196*H196</f>
        <v>0</v>
      </c>
      <c r="Q196" s="139">
        <v>4.206E-5</v>
      </c>
      <c r="R196" s="139">
        <f>Q196*H196</f>
        <v>8.4120000000000006E-4</v>
      </c>
      <c r="S196" s="139">
        <v>0</v>
      </c>
      <c r="T196" s="140">
        <f>S196*H196</f>
        <v>0</v>
      </c>
      <c r="AR196" s="141" t="s">
        <v>207</v>
      </c>
      <c r="AT196" s="141" t="s">
        <v>148</v>
      </c>
      <c r="AU196" s="141" t="s">
        <v>153</v>
      </c>
      <c r="AY196" s="15" t="s">
        <v>145</v>
      </c>
      <c r="BE196" s="142">
        <f>IF(N196="základní",J196,0)</f>
        <v>0</v>
      </c>
      <c r="BF196" s="142">
        <f>IF(N196="snížená",J196,0)</f>
        <v>0</v>
      </c>
      <c r="BG196" s="142">
        <f>IF(N196="zákl. přenesená",J196,0)</f>
        <v>0</v>
      </c>
      <c r="BH196" s="142">
        <f>IF(N196="sníž. přenesená",J196,0)</f>
        <v>0</v>
      </c>
      <c r="BI196" s="142">
        <f>IF(N196="nulová",J196,0)</f>
        <v>0</v>
      </c>
      <c r="BJ196" s="15" t="s">
        <v>153</v>
      </c>
      <c r="BK196" s="142">
        <f>ROUND(I196*H196,2)</f>
        <v>0</v>
      </c>
      <c r="BL196" s="15" t="s">
        <v>207</v>
      </c>
      <c r="BM196" s="141" t="s">
        <v>322</v>
      </c>
    </row>
    <row r="197" spans="2:65" s="1" customFormat="1">
      <c r="B197" s="30"/>
      <c r="D197" s="161" t="s">
        <v>323</v>
      </c>
      <c r="F197" s="162" t="s">
        <v>324</v>
      </c>
      <c r="I197" s="163"/>
      <c r="L197" s="30"/>
      <c r="M197" s="164"/>
      <c r="T197" s="54"/>
      <c r="AT197" s="15" t="s">
        <v>323</v>
      </c>
      <c r="AU197" s="15" t="s">
        <v>153</v>
      </c>
    </row>
    <row r="198" spans="2:65" s="1" customFormat="1" ht="16.5" customHeight="1">
      <c r="B198" s="30"/>
      <c r="C198" s="130" t="s">
        <v>325</v>
      </c>
      <c r="D198" s="130" t="s">
        <v>148</v>
      </c>
      <c r="E198" s="131" t="s">
        <v>326</v>
      </c>
      <c r="F198" s="132" t="s">
        <v>327</v>
      </c>
      <c r="G198" s="133" t="s">
        <v>328</v>
      </c>
      <c r="H198" s="134">
        <v>6</v>
      </c>
      <c r="I198" s="135"/>
      <c r="J198" s="136">
        <f>ROUND(I198*H198,2)</f>
        <v>0</v>
      </c>
      <c r="K198" s="132" t="s">
        <v>1</v>
      </c>
      <c r="L198" s="30"/>
      <c r="M198" s="137" t="s">
        <v>1</v>
      </c>
      <c r="N198" s="138" t="s">
        <v>44</v>
      </c>
      <c r="P198" s="139">
        <f>O198*H198</f>
        <v>0</v>
      </c>
      <c r="Q198" s="139">
        <v>7.5600000000000005E-4</v>
      </c>
      <c r="R198" s="139">
        <f>Q198*H198</f>
        <v>4.5360000000000001E-3</v>
      </c>
      <c r="S198" s="139">
        <v>0</v>
      </c>
      <c r="T198" s="140">
        <f>S198*H198</f>
        <v>0</v>
      </c>
      <c r="AR198" s="141" t="s">
        <v>207</v>
      </c>
      <c r="AT198" s="141" t="s">
        <v>148</v>
      </c>
      <c r="AU198" s="141" t="s">
        <v>153</v>
      </c>
      <c r="AY198" s="15" t="s">
        <v>145</v>
      </c>
      <c r="BE198" s="142">
        <f>IF(N198="základní",J198,0)</f>
        <v>0</v>
      </c>
      <c r="BF198" s="142">
        <f>IF(N198="snížená",J198,0)</f>
        <v>0</v>
      </c>
      <c r="BG198" s="142">
        <f>IF(N198="zákl. přenesená",J198,0)</f>
        <v>0</v>
      </c>
      <c r="BH198" s="142">
        <f>IF(N198="sníž. přenesená",J198,0)</f>
        <v>0</v>
      </c>
      <c r="BI198" s="142">
        <f>IF(N198="nulová",J198,0)</f>
        <v>0</v>
      </c>
      <c r="BJ198" s="15" t="s">
        <v>153</v>
      </c>
      <c r="BK198" s="142">
        <f>ROUND(I198*H198,2)</f>
        <v>0</v>
      </c>
      <c r="BL198" s="15" t="s">
        <v>207</v>
      </c>
      <c r="BM198" s="141" t="s">
        <v>329</v>
      </c>
    </row>
    <row r="199" spans="2:65" s="12" customFormat="1">
      <c r="B199" s="153"/>
      <c r="D199" s="154" t="s">
        <v>289</v>
      </c>
      <c r="E199" s="155" t="s">
        <v>1</v>
      </c>
      <c r="F199" s="156" t="s">
        <v>330</v>
      </c>
      <c r="H199" s="157">
        <v>4</v>
      </c>
      <c r="I199" s="158"/>
      <c r="L199" s="153"/>
      <c r="M199" s="159"/>
      <c r="T199" s="160"/>
      <c r="AT199" s="155" t="s">
        <v>289</v>
      </c>
      <c r="AU199" s="155" t="s">
        <v>153</v>
      </c>
      <c r="AV199" s="12" t="s">
        <v>153</v>
      </c>
      <c r="AW199" s="12" t="s">
        <v>34</v>
      </c>
      <c r="AX199" s="12" t="s">
        <v>78</v>
      </c>
      <c r="AY199" s="155" t="s">
        <v>145</v>
      </c>
    </row>
    <row r="200" spans="2:65" s="12" customFormat="1">
      <c r="B200" s="153"/>
      <c r="D200" s="154" t="s">
        <v>289</v>
      </c>
      <c r="E200" s="155" t="s">
        <v>1</v>
      </c>
      <c r="F200" s="156" t="s">
        <v>331</v>
      </c>
      <c r="H200" s="157">
        <v>2</v>
      </c>
      <c r="I200" s="158"/>
      <c r="L200" s="153"/>
      <c r="M200" s="159"/>
      <c r="T200" s="160"/>
      <c r="AT200" s="155" t="s">
        <v>289</v>
      </c>
      <c r="AU200" s="155" t="s">
        <v>153</v>
      </c>
      <c r="AV200" s="12" t="s">
        <v>153</v>
      </c>
      <c r="AW200" s="12" t="s">
        <v>34</v>
      </c>
      <c r="AX200" s="12" t="s">
        <v>78</v>
      </c>
      <c r="AY200" s="155" t="s">
        <v>145</v>
      </c>
    </row>
    <row r="201" spans="2:65" s="13" customFormat="1">
      <c r="B201" s="165"/>
      <c r="D201" s="154" t="s">
        <v>289</v>
      </c>
      <c r="E201" s="166" t="s">
        <v>1</v>
      </c>
      <c r="F201" s="167" t="s">
        <v>332</v>
      </c>
      <c r="H201" s="168">
        <v>6</v>
      </c>
      <c r="I201" s="169"/>
      <c r="L201" s="165"/>
      <c r="M201" s="170"/>
      <c r="T201" s="171"/>
      <c r="AT201" s="166" t="s">
        <v>289</v>
      </c>
      <c r="AU201" s="166" t="s">
        <v>153</v>
      </c>
      <c r="AV201" s="13" t="s">
        <v>152</v>
      </c>
      <c r="AW201" s="13" t="s">
        <v>34</v>
      </c>
      <c r="AX201" s="13" t="s">
        <v>85</v>
      </c>
      <c r="AY201" s="166" t="s">
        <v>145</v>
      </c>
    </row>
    <row r="202" spans="2:65" s="1" customFormat="1" ht="24.2" customHeight="1">
      <c r="B202" s="30"/>
      <c r="C202" s="130" t="s">
        <v>333</v>
      </c>
      <c r="D202" s="130" t="s">
        <v>148</v>
      </c>
      <c r="E202" s="131" t="s">
        <v>334</v>
      </c>
      <c r="F202" s="132" t="s">
        <v>335</v>
      </c>
      <c r="G202" s="133" t="s">
        <v>232</v>
      </c>
      <c r="H202" s="134">
        <v>0.02</v>
      </c>
      <c r="I202" s="135"/>
      <c r="J202" s="136">
        <f>ROUND(I202*H202,2)</f>
        <v>0</v>
      </c>
      <c r="K202" s="132" t="s">
        <v>1</v>
      </c>
      <c r="L202" s="30"/>
      <c r="M202" s="137" t="s">
        <v>1</v>
      </c>
      <c r="N202" s="138" t="s">
        <v>44</v>
      </c>
      <c r="P202" s="139">
        <f>O202*H202</f>
        <v>0</v>
      </c>
      <c r="Q202" s="139">
        <v>0</v>
      </c>
      <c r="R202" s="139">
        <f>Q202*H202</f>
        <v>0</v>
      </c>
      <c r="S202" s="139">
        <v>0</v>
      </c>
      <c r="T202" s="140">
        <f>S202*H202</f>
        <v>0</v>
      </c>
      <c r="AR202" s="141" t="s">
        <v>207</v>
      </c>
      <c r="AT202" s="141" t="s">
        <v>148</v>
      </c>
      <c r="AU202" s="141" t="s">
        <v>153</v>
      </c>
      <c r="AY202" s="15" t="s">
        <v>145</v>
      </c>
      <c r="BE202" s="142">
        <f>IF(N202="základní",J202,0)</f>
        <v>0</v>
      </c>
      <c r="BF202" s="142">
        <f>IF(N202="snížená",J202,0)</f>
        <v>0</v>
      </c>
      <c r="BG202" s="142">
        <f>IF(N202="zákl. přenesená",J202,0)</f>
        <v>0</v>
      </c>
      <c r="BH202" s="142">
        <f>IF(N202="sníž. přenesená",J202,0)</f>
        <v>0</v>
      </c>
      <c r="BI202" s="142">
        <f>IF(N202="nulová",J202,0)</f>
        <v>0</v>
      </c>
      <c r="BJ202" s="15" t="s">
        <v>153</v>
      </c>
      <c r="BK202" s="142">
        <f>ROUND(I202*H202,2)</f>
        <v>0</v>
      </c>
      <c r="BL202" s="15" t="s">
        <v>207</v>
      </c>
      <c r="BM202" s="141" t="s">
        <v>336</v>
      </c>
    </row>
    <row r="203" spans="2:65" s="11" customFormat="1" ht="22.9" customHeight="1">
      <c r="B203" s="118"/>
      <c r="D203" s="119" t="s">
        <v>77</v>
      </c>
      <c r="E203" s="128" t="s">
        <v>337</v>
      </c>
      <c r="F203" s="128" t="s">
        <v>338</v>
      </c>
      <c r="I203" s="121"/>
      <c r="J203" s="129">
        <f>BK203</f>
        <v>0</v>
      </c>
      <c r="L203" s="118"/>
      <c r="M203" s="123"/>
      <c r="P203" s="124">
        <f>SUM(P204:P227)</f>
        <v>0</v>
      </c>
      <c r="R203" s="124">
        <f>SUM(R204:R227)</f>
        <v>0.19866919</v>
      </c>
      <c r="T203" s="125">
        <f>SUM(T204:T227)</f>
        <v>3.8879999999999998E-2</v>
      </c>
      <c r="AR203" s="119" t="s">
        <v>153</v>
      </c>
      <c r="AT203" s="126" t="s">
        <v>77</v>
      </c>
      <c r="AU203" s="126" t="s">
        <v>85</v>
      </c>
      <c r="AY203" s="119" t="s">
        <v>145</v>
      </c>
      <c r="BK203" s="127">
        <f>SUM(BK204:BK227)</f>
        <v>0</v>
      </c>
    </row>
    <row r="204" spans="2:65" s="1" customFormat="1" ht="16.5" customHeight="1">
      <c r="B204" s="30"/>
      <c r="C204" s="130" t="s">
        <v>339</v>
      </c>
      <c r="D204" s="130" t="s">
        <v>148</v>
      </c>
      <c r="E204" s="131" t="s">
        <v>340</v>
      </c>
      <c r="F204" s="132" t="s">
        <v>341</v>
      </c>
      <c r="G204" s="133" t="s">
        <v>342</v>
      </c>
      <c r="H204" s="134">
        <v>1</v>
      </c>
      <c r="I204" s="135"/>
      <c r="J204" s="136">
        <f>ROUND(I204*H204,2)</f>
        <v>0</v>
      </c>
      <c r="K204" s="132" t="s">
        <v>1</v>
      </c>
      <c r="L204" s="30"/>
      <c r="M204" s="137" t="s">
        <v>1</v>
      </c>
      <c r="N204" s="138" t="s">
        <v>44</v>
      </c>
      <c r="P204" s="139">
        <f>O204*H204</f>
        <v>0</v>
      </c>
      <c r="Q204" s="139">
        <v>0</v>
      </c>
      <c r="R204" s="139">
        <f>Q204*H204</f>
        <v>0</v>
      </c>
      <c r="S204" s="139">
        <v>3.4200000000000001E-2</v>
      </c>
      <c r="T204" s="140">
        <f>S204*H204</f>
        <v>3.4200000000000001E-2</v>
      </c>
      <c r="AR204" s="141" t="s">
        <v>207</v>
      </c>
      <c r="AT204" s="141" t="s">
        <v>148</v>
      </c>
      <c r="AU204" s="141" t="s">
        <v>153</v>
      </c>
      <c r="AY204" s="15" t="s">
        <v>145</v>
      </c>
      <c r="BE204" s="142">
        <f>IF(N204="základní",J204,0)</f>
        <v>0</v>
      </c>
      <c r="BF204" s="142">
        <f>IF(N204="snížená",J204,0)</f>
        <v>0</v>
      </c>
      <c r="BG204" s="142">
        <f>IF(N204="zákl. přenesená",J204,0)</f>
        <v>0</v>
      </c>
      <c r="BH204" s="142">
        <f>IF(N204="sníž. přenesená",J204,0)</f>
        <v>0</v>
      </c>
      <c r="BI204" s="142">
        <f>IF(N204="nulová",J204,0)</f>
        <v>0</v>
      </c>
      <c r="BJ204" s="15" t="s">
        <v>153</v>
      </c>
      <c r="BK204" s="142">
        <f>ROUND(I204*H204,2)</f>
        <v>0</v>
      </c>
      <c r="BL204" s="15" t="s">
        <v>207</v>
      </c>
      <c r="BM204" s="141" t="s">
        <v>343</v>
      </c>
    </row>
    <row r="205" spans="2:65" s="12" customFormat="1">
      <c r="B205" s="153"/>
      <c r="D205" s="154" t="s">
        <v>289</v>
      </c>
      <c r="E205" s="155" t="s">
        <v>1</v>
      </c>
      <c r="F205" s="156" t="s">
        <v>85</v>
      </c>
      <c r="H205" s="157">
        <v>1</v>
      </c>
      <c r="I205" s="158"/>
      <c r="L205" s="153"/>
      <c r="M205" s="159"/>
      <c r="T205" s="160"/>
      <c r="AT205" s="155" t="s">
        <v>289</v>
      </c>
      <c r="AU205" s="155" t="s">
        <v>153</v>
      </c>
      <c r="AV205" s="12" t="s">
        <v>153</v>
      </c>
      <c r="AW205" s="12" t="s">
        <v>34</v>
      </c>
      <c r="AX205" s="12" t="s">
        <v>85</v>
      </c>
      <c r="AY205" s="155" t="s">
        <v>145</v>
      </c>
    </row>
    <row r="206" spans="2:65" s="1" customFormat="1" ht="24.2" customHeight="1">
      <c r="B206" s="30"/>
      <c r="C206" s="130" t="s">
        <v>344</v>
      </c>
      <c r="D206" s="130" t="s">
        <v>148</v>
      </c>
      <c r="E206" s="131" t="s">
        <v>345</v>
      </c>
      <c r="F206" s="132" t="s">
        <v>346</v>
      </c>
      <c r="G206" s="133" t="s">
        <v>342</v>
      </c>
      <c r="H206" s="134">
        <v>1</v>
      </c>
      <c r="I206" s="135"/>
      <c r="J206" s="136">
        <f>ROUND(I206*H206,2)</f>
        <v>0</v>
      </c>
      <c r="K206" s="132" t="s">
        <v>272</v>
      </c>
      <c r="L206" s="30"/>
      <c r="M206" s="137" t="s">
        <v>1</v>
      </c>
      <c r="N206" s="138" t="s">
        <v>44</v>
      </c>
      <c r="P206" s="139">
        <f>O206*H206</f>
        <v>0</v>
      </c>
      <c r="Q206" s="139">
        <v>1.7470090000000001E-2</v>
      </c>
      <c r="R206" s="139">
        <f>Q206*H206</f>
        <v>1.7470090000000001E-2</v>
      </c>
      <c r="S206" s="139">
        <v>0</v>
      </c>
      <c r="T206" s="140">
        <f>S206*H206</f>
        <v>0</v>
      </c>
      <c r="AR206" s="141" t="s">
        <v>207</v>
      </c>
      <c r="AT206" s="141" t="s">
        <v>148</v>
      </c>
      <c r="AU206" s="141" t="s">
        <v>153</v>
      </c>
      <c r="AY206" s="15" t="s">
        <v>145</v>
      </c>
      <c r="BE206" s="142">
        <f>IF(N206="základní",J206,0)</f>
        <v>0</v>
      </c>
      <c r="BF206" s="142">
        <f>IF(N206="snížená",J206,0)</f>
        <v>0</v>
      </c>
      <c r="BG206" s="142">
        <f>IF(N206="zákl. přenesená",J206,0)</f>
        <v>0</v>
      </c>
      <c r="BH206" s="142">
        <f>IF(N206="sníž. přenesená",J206,0)</f>
        <v>0</v>
      </c>
      <c r="BI206" s="142">
        <f>IF(N206="nulová",J206,0)</f>
        <v>0</v>
      </c>
      <c r="BJ206" s="15" t="s">
        <v>153</v>
      </c>
      <c r="BK206" s="142">
        <f>ROUND(I206*H206,2)</f>
        <v>0</v>
      </c>
      <c r="BL206" s="15" t="s">
        <v>207</v>
      </c>
      <c r="BM206" s="141" t="s">
        <v>347</v>
      </c>
    </row>
    <row r="207" spans="2:65" s="1" customFormat="1">
      <c r="B207" s="30"/>
      <c r="D207" s="161" t="s">
        <v>323</v>
      </c>
      <c r="F207" s="162" t="s">
        <v>348</v>
      </c>
      <c r="I207" s="163"/>
      <c r="L207" s="30"/>
      <c r="M207" s="164"/>
      <c r="T207" s="54"/>
      <c r="AT207" s="15" t="s">
        <v>323</v>
      </c>
      <c r="AU207" s="15" t="s">
        <v>153</v>
      </c>
    </row>
    <row r="208" spans="2:65" s="1" customFormat="1" ht="24.2" customHeight="1">
      <c r="B208" s="30"/>
      <c r="C208" s="130" t="s">
        <v>349</v>
      </c>
      <c r="D208" s="130" t="s">
        <v>148</v>
      </c>
      <c r="E208" s="131" t="s">
        <v>350</v>
      </c>
      <c r="F208" s="132" t="s">
        <v>351</v>
      </c>
      <c r="G208" s="133" t="s">
        <v>342</v>
      </c>
      <c r="H208" s="134">
        <v>1</v>
      </c>
      <c r="I208" s="135"/>
      <c r="J208" s="136">
        <f>ROUND(I208*H208,2)</f>
        <v>0</v>
      </c>
      <c r="K208" s="132" t="s">
        <v>1</v>
      </c>
      <c r="L208" s="30"/>
      <c r="M208" s="137" t="s">
        <v>1</v>
      </c>
      <c r="N208" s="138" t="s">
        <v>44</v>
      </c>
      <c r="P208" s="139">
        <f>O208*H208</f>
        <v>0</v>
      </c>
      <c r="Q208" s="139">
        <v>1.7469999999999999E-2</v>
      </c>
      <c r="R208" s="139">
        <f>Q208*H208</f>
        <v>1.7469999999999999E-2</v>
      </c>
      <c r="S208" s="139">
        <v>0</v>
      </c>
      <c r="T208" s="140">
        <f>S208*H208</f>
        <v>0</v>
      </c>
      <c r="AR208" s="141" t="s">
        <v>207</v>
      </c>
      <c r="AT208" s="141" t="s">
        <v>148</v>
      </c>
      <c r="AU208" s="141" t="s">
        <v>153</v>
      </c>
      <c r="AY208" s="15" t="s">
        <v>145</v>
      </c>
      <c r="BE208" s="142">
        <f>IF(N208="základní",J208,0)</f>
        <v>0</v>
      </c>
      <c r="BF208" s="142">
        <f>IF(N208="snížená",J208,0)</f>
        <v>0</v>
      </c>
      <c r="BG208" s="142">
        <f>IF(N208="zákl. přenesená",J208,0)</f>
        <v>0</v>
      </c>
      <c r="BH208" s="142">
        <f>IF(N208="sníž. přenesená",J208,0)</f>
        <v>0</v>
      </c>
      <c r="BI208" s="142">
        <f>IF(N208="nulová",J208,0)</f>
        <v>0</v>
      </c>
      <c r="BJ208" s="15" t="s">
        <v>153</v>
      </c>
      <c r="BK208" s="142">
        <f>ROUND(I208*H208,2)</f>
        <v>0</v>
      </c>
      <c r="BL208" s="15" t="s">
        <v>207</v>
      </c>
      <c r="BM208" s="141" t="s">
        <v>352</v>
      </c>
    </row>
    <row r="209" spans="2:65" s="1" customFormat="1" ht="24.2" customHeight="1">
      <c r="B209" s="30"/>
      <c r="C209" s="130" t="s">
        <v>353</v>
      </c>
      <c r="D209" s="130" t="s">
        <v>148</v>
      </c>
      <c r="E209" s="131" t="s">
        <v>354</v>
      </c>
      <c r="F209" s="132" t="s">
        <v>355</v>
      </c>
      <c r="G209" s="133" t="s">
        <v>342</v>
      </c>
      <c r="H209" s="134">
        <v>1</v>
      </c>
      <c r="I209" s="135"/>
      <c r="J209" s="136">
        <f>ROUND(I209*H209,2)</f>
        <v>0</v>
      </c>
      <c r="K209" s="132" t="s">
        <v>272</v>
      </c>
      <c r="L209" s="30"/>
      <c r="M209" s="137" t="s">
        <v>1</v>
      </c>
      <c r="N209" s="138" t="s">
        <v>44</v>
      </c>
      <c r="P209" s="139">
        <f>O209*H209</f>
        <v>0</v>
      </c>
      <c r="Q209" s="139">
        <v>4.2959999999999998E-2</v>
      </c>
      <c r="R209" s="139">
        <f>Q209*H209</f>
        <v>4.2959999999999998E-2</v>
      </c>
      <c r="S209" s="139">
        <v>0</v>
      </c>
      <c r="T209" s="140">
        <f>S209*H209</f>
        <v>0</v>
      </c>
      <c r="AR209" s="141" t="s">
        <v>207</v>
      </c>
      <c r="AT209" s="141" t="s">
        <v>148</v>
      </c>
      <c r="AU209" s="141" t="s">
        <v>153</v>
      </c>
      <c r="AY209" s="15" t="s">
        <v>145</v>
      </c>
      <c r="BE209" s="142">
        <f>IF(N209="základní",J209,0)</f>
        <v>0</v>
      </c>
      <c r="BF209" s="142">
        <f>IF(N209="snížená",J209,0)</f>
        <v>0</v>
      </c>
      <c r="BG209" s="142">
        <f>IF(N209="zákl. přenesená",J209,0)</f>
        <v>0</v>
      </c>
      <c r="BH209" s="142">
        <f>IF(N209="sníž. přenesená",J209,0)</f>
        <v>0</v>
      </c>
      <c r="BI209" s="142">
        <f>IF(N209="nulová",J209,0)</f>
        <v>0</v>
      </c>
      <c r="BJ209" s="15" t="s">
        <v>153</v>
      </c>
      <c r="BK209" s="142">
        <f>ROUND(I209*H209,2)</f>
        <v>0</v>
      </c>
      <c r="BL209" s="15" t="s">
        <v>207</v>
      </c>
      <c r="BM209" s="141" t="s">
        <v>356</v>
      </c>
    </row>
    <row r="210" spans="2:65" s="1" customFormat="1">
      <c r="B210" s="30"/>
      <c r="D210" s="161" t="s">
        <v>323</v>
      </c>
      <c r="F210" s="162" t="s">
        <v>357</v>
      </c>
      <c r="I210" s="163"/>
      <c r="L210" s="30"/>
      <c r="M210" s="164"/>
      <c r="T210" s="54"/>
      <c r="AT210" s="15" t="s">
        <v>323</v>
      </c>
      <c r="AU210" s="15" t="s">
        <v>153</v>
      </c>
    </row>
    <row r="211" spans="2:65" s="1" customFormat="1" ht="21.75" customHeight="1">
      <c r="B211" s="30"/>
      <c r="C211" s="130" t="s">
        <v>358</v>
      </c>
      <c r="D211" s="130" t="s">
        <v>148</v>
      </c>
      <c r="E211" s="131" t="s">
        <v>359</v>
      </c>
      <c r="F211" s="132" t="s">
        <v>360</v>
      </c>
      <c r="G211" s="133" t="s">
        <v>342</v>
      </c>
      <c r="H211" s="134">
        <v>1</v>
      </c>
      <c r="I211" s="135"/>
      <c r="J211" s="136">
        <f>ROUND(I211*H211,2)</f>
        <v>0</v>
      </c>
      <c r="K211" s="132" t="s">
        <v>272</v>
      </c>
      <c r="L211" s="30"/>
      <c r="M211" s="137" t="s">
        <v>1</v>
      </c>
      <c r="N211" s="138" t="s">
        <v>44</v>
      </c>
      <c r="P211" s="139">
        <f>O211*H211</f>
        <v>0</v>
      </c>
      <c r="Q211" s="139">
        <v>4.897982E-2</v>
      </c>
      <c r="R211" s="139">
        <f>Q211*H211</f>
        <v>4.897982E-2</v>
      </c>
      <c r="S211" s="139">
        <v>0</v>
      </c>
      <c r="T211" s="140">
        <f>S211*H211</f>
        <v>0</v>
      </c>
      <c r="AR211" s="141" t="s">
        <v>207</v>
      </c>
      <c r="AT211" s="141" t="s">
        <v>148</v>
      </c>
      <c r="AU211" s="141" t="s">
        <v>153</v>
      </c>
      <c r="AY211" s="15" t="s">
        <v>145</v>
      </c>
      <c r="BE211" s="142">
        <f>IF(N211="základní",J211,0)</f>
        <v>0</v>
      </c>
      <c r="BF211" s="142">
        <f>IF(N211="snížená",J211,0)</f>
        <v>0</v>
      </c>
      <c r="BG211" s="142">
        <f>IF(N211="zákl. přenesená",J211,0)</f>
        <v>0</v>
      </c>
      <c r="BH211" s="142">
        <f>IF(N211="sníž. přenesená",J211,0)</f>
        <v>0</v>
      </c>
      <c r="BI211" s="142">
        <f>IF(N211="nulová",J211,0)</f>
        <v>0</v>
      </c>
      <c r="BJ211" s="15" t="s">
        <v>153</v>
      </c>
      <c r="BK211" s="142">
        <f>ROUND(I211*H211,2)</f>
        <v>0</v>
      </c>
      <c r="BL211" s="15" t="s">
        <v>207</v>
      </c>
      <c r="BM211" s="141" t="s">
        <v>361</v>
      </c>
    </row>
    <row r="212" spans="2:65" s="1" customFormat="1">
      <c r="B212" s="30"/>
      <c r="D212" s="161" t="s">
        <v>323</v>
      </c>
      <c r="F212" s="162" t="s">
        <v>362</v>
      </c>
      <c r="I212" s="163"/>
      <c r="L212" s="30"/>
      <c r="M212" s="164"/>
      <c r="T212" s="54"/>
      <c r="AT212" s="15" t="s">
        <v>323</v>
      </c>
      <c r="AU212" s="15" t="s">
        <v>153</v>
      </c>
    </row>
    <row r="213" spans="2:65" s="1" customFormat="1" ht="37.9" customHeight="1">
      <c r="B213" s="30"/>
      <c r="C213" s="130" t="s">
        <v>363</v>
      </c>
      <c r="D213" s="130" t="s">
        <v>148</v>
      </c>
      <c r="E213" s="131" t="s">
        <v>364</v>
      </c>
      <c r="F213" s="132" t="s">
        <v>365</v>
      </c>
      <c r="G213" s="133" t="s">
        <v>342</v>
      </c>
      <c r="H213" s="134">
        <v>1</v>
      </c>
      <c r="I213" s="135"/>
      <c r="J213" s="136">
        <f>ROUND(I213*H213,2)</f>
        <v>0</v>
      </c>
      <c r="K213" s="132" t="s">
        <v>272</v>
      </c>
      <c r="L213" s="30"/>
      <c r="M213" s="137" t="s">
        <v>1</v>
      </c>
      <c r="N213" s="138" t="s">
        <v>44</v>
      </c>
      <c r="P213" s="139">
        <f>O213*H213</f>
        <v>0</v>
      </c>
      <c r="Q213" s="139">
        <v>6.6220000000000001E-2</v>
      </c>
      <c r="R213" s="139">
        <f>Q213*H213</f>
        <v>6.6220000000000001E-2</v>
      </c>
      <c r="S213" s="139">
        <v>0</v>
      </c>
      <c r="T213" s="140">
        <f>S213*H213</f>
        <v>0</v>
      </c>
      <c r="AR213" s="141" t="s">
        <v>207</v>
      </c>
      <c r="AT213" s="141" t="s">
        <v>148</v>
      </c>
      <c r="AU213" s="141" t="s">
        <v>153</v>
      </c>
      <c r="AY213" s="15" t="s">
        <v>145</v>
      </c>
      <c r="BE213" s="142">
        <f>IF(N213="základní",J213,0)</f>
        <v>0</v>
      </c>
      <c r="BF213" s="142">
        <f>IF(N213="snížená",J213,0)</f>
        <v>0</v>
      </c>
      <c r="BG213" s="142">
        <f>IF(N213="zákl. přenesená",J213,0)</f>
        <v>0</v>
      </c>
      <c r="BH213" s="142">
        <f>IF(N213="sníž. přenesená",J213,0)</f>
        <v>0</v>
      </c>
      <c r="BI213" s="142">
        <f>IF(N213="nulová",J213,0)</f>
        <v>0</v>
      </c>
      <c r="BJ213" s="15" t="s">
        <v>153</v>
      </c>
      <c r="BK213" s="142">
        <f>ROUND(I213*H213,2)</f>
        <v>0</v>
      </c>
      <c r="BL213" s="15" t="s">
        <v>207</v>
      </c>
      <c r="BM213" s="141" t="s">
        <v>366</v>
      </c>
    </row>
    <row r="214" spans="2:65" s="1" customFormat="1">
      <c r="B214" s="30"/>
      <c r="D214" s="161" t="s">
        <v>323</v>
      </c>
      <c r="F214" s="162" t="s">
        <v>367</v>
      </c>
      <c r="I214" s="163"/>
      <c r="L214" s="30"/>
      <c r="M214" s="164"/>
      <c r="T214" s="54"/>
      <c r="AT214" s="15" t="s">
        <v>323</v>
      </c>
      <c r="AU214" s="15" t="s">
        <v>153</v>
      </c>
    </row>
    <row r="215" spans="2:65" s="1" customFormat="1" ht="16.5" customHeight="1">
      <c r="B215" s="30"/>
      <c r="C215" s="130" t="s">
        <v>368</v>
      </c>
      <c r="D215" s="130" t="s">
        <v>148</v>
      </c>
      <c r="E215" s="131" t="s">
        <v>369</v>
      </c>
      <c r="F215" s="132" t="s">
        <v>370</v>
      </c>
      <c r="G215" s="133" t="s">
        <v>342</v>
      </c>
      <c r="H215" s="134">
        <v>3</v>
      </c>
      <c r="I215" s="135"/>
      <c r="J215" s="136">
        <f>ROUND(I215*H215,2)</f>
        <v>0</v>
      </c>
      <c r="K215" s="132" t="s">
        <v>1</v>
      </c>
      <c r="L215" s="30"/>
      <c r="M215" s="137" t="s">
        <v>1</v>
      </c>
      <c r="N215" s="138" t="s">
        <v>44</v>
      </c>
      <c r="P215" s="139">
        <f>O215*H215</f>
        <v>0</v>
      </c>
      <c r="Q215" s="139">
        <v>0</v>
      </c>
      <c r="R215" s="139">
        <f>Q215*H215</f>
        <v>0</v>
      </c>
      <c r="S215" s="139">
        <v>1.56E-3</v>
      </c>
      <c r="T215" s="140">
        <f>S215*H215</f>
        <v>4.6800000000000001E-3</v>
      </c>
      <c r="AR215" s="141" t="s">
        <v>85</v>
      </c>
      <c r="AT215" s="141" t="s">
        <v>148</v>
      </c>
      <c r="AU215" s="141" t="s">
        <v>153</v>
      </c>
      <c r="AY215" s="15" t="s">
        <v>145</v>
      </c>
      <c r="BE215" s="142">
        <f>IF(N215="základní",J215,0)</f>
        <v>0</v>
      </c>
      <c r="BF215" s="142">
        <f>IF(N215="snížená",J215,0)</f>
        <v>0</v>
      </c>
      <c r="BG215" s="142">
        <f>IF(N215="zákl. přenesená",J215,0)</f>
        <v>0</v>
      </c>
      <c r="BH215" s="142">
        <f>IF(N215="sníž. přenesená",J215,0)</f>
        <v>0</v>
      </c>
      <c r="BI215" s="142">
        <f>IF(N215="nulová",J215,0)</f>
        <v>0</v>
      </c>
      <c r="BJ215" s="15" t="s">
        <v>153</v>
      </c>
      <c r="BK215" s="142">
        <f>ROUND(I215*H215,2)</f>
        <v>0</v>
      </c>
      <c r="BL215" s="15" t="s">
        <v>85</v>
      </c>
      <c r="BM215" s="141" t="s">
        <v>371</v>
      </c>
    </row>
    <row r="216" spans="2:65" s="12" customFormat="1">
      <c r="B216" s="153"/>
      <c r="D216" s="154" t="s">
        <v>289</v>
      </c>
      <c r="E216" s="155" t="s">
        <v>1</v>
      </c>
      <c r="F216" s="156" t="s">
        <v>372</v>
      </c>
      <c r="H216" s="157">
        <v>2</v>
      </c>
      <c r="I216" s="158"/>
      <c r="L216" s="153"/>
      <c r="M216" s="159"/>
      <c r="T216" s="160"/>
      <c r="AT216" s="155" t="s">
        <v>289</v>
      </c>
      <c r="AU216" s="155" t="s">
        <v>153</v>
      </c>
      <c r="AV216" s="12" t="s">
        <v>153</v>
      </c>
      <c r="AW216" s="12" t="s">
        <v>34</v>
      </c>
      <c r="AX216" s="12" t="s">
        <v>78</v>
      </c>
      <c r="AY216" s="155" t="s">
        <v>145</v>
      </c>
    </row>
    <row r="217" spans="2:65" s="12" customFormat="1">
      <c r="B217" s="153"/>
      <c r="D217" s="154" t="s">
        <v>289</v>
      </c>
      <c r="E217" s="155" t="s">
        <v>1</v>
      </c>
      <c r="F217" s="156" t="s">
        <v>373</v>
      </c>
      <c r="H217" s="157">
        <v>1</v>
      </c>
      <c r="I217" s="158"/>
      <c r="L217" s="153"/>
      <c r="M217" s="159"/>
      <c r="T217" s="160"/>
      <c r="AT217" s="155" t="s">
        <v>289</v>
      </c>
      <c r="AU217" s="155" t="s">
        <v>153</v>
      </c>
      <c r="AV217" s="12" t="s">
        <v>153</v>
      </c>
      <c r="AW217" s="12" t="s">
        <v>34</v>
      </c>
      <c r="AX217" s="12" t="s">
        <v>78</v>
      </c>
      <c r="AY217" s="155" t="s">
        <v>145</v>
      </c>
    </row>
    <row r="218" spans="2:65" s="13" customFormat="1">
      <c r="B218" s="165"/>
      <c r="D218" s="154" t="s">
        <v>289</v>
      </c>
      <c r="E218" s="166" t="s">
        <v>1</v>
      </c>
      <c r="F218" s="167" t="s">
        <v>332</v>
      </c>
      <c r="H218" s="168">
        <v>3</v>
      </c>
      <c r="I218" s="169"/>
      <c r="L218" s="165"/>
      <c r="M218" s="170"/>
      <c r="T218" s="171"/>
      <c r="AT218" s="166" t="s">
        <v>289</v>
      </c>
      <c r="AU218" s="166" t="s">
        <v>153</v>
      </c>
      <c r="AV218" s="13" t="s">
        <v>152</v>
      </c>
      <c r="AW218" s="13" t="s">
        <v>34</v>
      </c>
      <c r="AX218" s="13" t="s">
        <v>85</v>
      </c>
      <c r="AY218" s="166" t="s">
        <v>145</v>
      </c>
    </row>
    <row r="219" spans="2:65" s="1" customFormat="1" ht="16.5" customHeight="1">
      <c r="B219" s="30"/>
      <c r="C219" s="130" t="s">
        <v>374</v>
      </c>
      <c r="D219" s="130" t="s">
        <v>148</v>
      </c>
      <c r="E219" s="131" t="s">
        <v>375</v>
      </c>
      <c r="F219" s="132" t="s">
        <v>376</v>
      </c>
      <c r="G219" s="133" t="s">
        <v>342</v>
      </c>
      <c r="H219" s="134">
        <v>1</v>
      </c>
      <c r="I219" s="135"/>
      <c r="J219" s="136">
        <f>ROUND(I219*H219,2)</f>
        <v>0</v>
      </c>
      <c r="K219" s="132" t="s">
        <v>272</v>
      </c>
      <c r="L219" s="30"/>
      <c r="M219" s="137" t="s">
        <v>1</v>
      </c>
      <c r="N219" s="138" t="s">
        <v>44</v>
      </c>
      <c r="P219" s="139">
        <f>O219*H219</f>
        <v>0</v>
      </c>
      <c r="Q219" s="139">
        <v>1.83914E-3</v>
      </c>
      <c r="R219" s="139">
        <f>Q219*H219</f>
        <v>1.83914E-3</v>
      </c>
      <c r="S219" s="139">
        <v>0</v>
      </c>
      <c r="T219" s="140">
        <f>S219*H219</f>
        <v>0</v>
      </c>
      <c r="AR219" s="141" t="s">
        <v>207</v>
      </c>
      <c r="AT219" s="141" t="s">
        <v>148</v>
      </c>
      <c r="AU219" s="141" t="s">
        <v>153</v>
      </c>
      <c r="AY219" s="15" t="s">
        <v>145</v>
      </c>
      <c r="BE219" s="142">
        <f>IF(N219="základní",J219,0)</f>
        <v>0</v>
      </c>
      <c r="BF219" s="142">
        <f>IF(N219="snížená",J219,0)</f>
        <v>0</v>
      </c>
      <c r="BG219" s="142">
        <f>IF(N219="zákl. přenesená",J219,0)</f>
        <v>0</v>
      </c>
      <c r="BH219" s="142">
        <f>IF(N219="sníž. přenesená",J219,0)</f>
        <v>0</v>
      </c>
      <c r="BI219" s="142">
        <f>IF(N219="nulová",J219,0)</f>
        <v>0</v>
      </c>
      <c r="BJ219" s="15" t="s">
        <v>153</v>
      </c>
      <c r="BK219" s="142">
        <f>ROUND(I219*H219,2)</f>
        <v>0</v>
      </c>
      <c r="BL219" s="15" t="s">
        <v>207</v>
      </c>
      <c r="BM219" s="141" t="s">
        <v>377</v>
      </c>
    </row>
    <row r="220" spans="2:65" s="1" customFormat="1">
      <c r="B220" s="30"/>
      <c r="D220" s="161" t="s">
        <v>323</v>
      </c>
      <c r="F220" s="162" t="s">
        <v>378</v>
      </c>
      <c r="I220" s="163"/>
      <c r="L220" s="30"/>
      <c r="M220" s="164"/>
      <c r="T220" s="54"/>
      <c r="AT220" s="15" t="s">
        <v>323</v>
      </c>
      <c r="AU220" s="15" t="s">
        <v>153</v>
      </c>
    </row>
    <row r="221" spans="2:65" s="1" customFormat="1" ht="24.2" customHeight="1">
      <c r="B221" s="30"/>
      <c r="C221" s="130" t="s">
        <v>379</v>
      </c>
      <c r="D221" s="130" t="s">
        <v>148</v>
      </c>
      <c r="E221" s="131" t="s">
        <v>380</v>
      </c>
      <c r="F221" s="132" t="s">
        <v>381</v>
      </c>
      <c r="G221" s="133" t="s">
        <v>342</v>
      </c>
      <c r="H221" s="134">
        <v>1</v>
      </c>
      <c r="I221" s="135"/>
      <c r="J221" s="136">
        <f>ROUND(I221*H221,2)</f>
        <v>0</v>
      </c>
      <c r="K221" s="132" t="s">
        <v>272</v>
      </c>
      <c r="L221" s="30"/>
      <c r="M221" s="137" t="s">
        <v>1</v>
      </c>
      <c r="N221" s="138" t="s">
        <v>44</v>
      </c>
      <c r="P221" s="139">
        <f>O221*H221</f>
        <v>0</v>
      </c>
      <c r="Q221" s="139">
        <v>3.11014E-3</v>
      </c>
      <c r="R221" s="139">
        <f>Q221*H221</f>
        <v>3.11014E-3</v>
      </c>
      <c r="S221" s="139">
        <v>0</v>
      </c>
      <c r="T221" s="140">
        <f>S221*H221</f>
        <v>0</v>
      </c>
      <c r="AR221" s="141" t="s">
        <v>207</v>
      </c>
      <c r="AT221" s="141" t="s">
        <v>148</v>
      </c>
      <c r="AU221" s="141" t="s">
        <v>153</v>
      </c>
      <c r="AY221" s="15" t="s">
        <v>145</v>
      </c>
      <c r="BE221" s="142">
        <f>IF(N221="základní",J221,0)</f>
        <v>0</v>
      </c>
      <c r="BF221" s="142">
        <f>IF(N221="snížená",J221,0)</f>
        <v>0</v>
      </c>
      <c r="BG221" s="142">
        <f>IF(N221="zákl. přenesená",J221,0)</f>
        <v>0</v>
      </c>
      <c r="BH221" s="142">
        <f>IF(N221="sníž. přenesená",J221,0)</f>
        <v>0</v>
      </c>
      <c r="BI221" s="142">
        <f>IF(N221="nulová",J221,0)</f>
        <v>0</v>
      </c>
      <c r="BJ221" s="15" t="s">
        <v>153</v>
      </c>
      <c r="BK221" s="142">
        <f>ROUND(I221*H221,2)</f>
        <v>0</v>
      </c>
      <c r="BL221" s="15" t="s">
        <v>207</v>
      </c>
      <c r="BM221" s="141" t="s">
        <v>382</v>
      </c>
    </row>
    <row r="222" spans="2:65" s="1" customFormat="1">
      <c r="B222" s="30"/>
      <c r="D222" s="161" t="s">
        <v>323</v>
      </c>
      <c r="F222" s="162" t="s">
        <v>383</v>
      </c>
      <c r="I222" s="163"/>
      <c r="L222" s="30"/>
      <c r="M222" s="164"/>
      <c r="T222" s="54"/>
      <c r="AT222" s="15" t="s">
        <v>323</v>
      </c>
      <c r="AU222" s="15" t="s">
        <v>153</v>
      </c>
    </row>
    <row r="223" spans="2:65" s="1" customFormat="1" ht="16.5" customHeight="1">
      <c r="B223" s="30"/>
      <c r="C223" s="130" t="s">
        <v>384</v>
      </c>
      <c r="D223" s="130" t="s">
        <v>148</v>
      </c>
      <c r="E223" s="131" t="s">
        <v>385</v>
      </c>
      <c r="F223" s="132" t="s">
        <v>386</v>
      </c>
      <c r="G223" s="133" t="s">
        <v>328</v>
      </c>
      <c r="H223" s="134">
        <v>2</v>
      </c>
      <c r="I223" s="135"/>
      <c r="J223" s="136">
        <f>ROUND(I223*H223,2)</f>
        <v>0</v>
      </c>
      <c r="K223" s="132" t="s">
        <v>1</v>
      </c>
      <c r="L223" s="30"/>
      <c r="M223" s="137" t="s">
        <v>1</v>
      </c>
      <c r="N223" s="138" t="s">
        <v>44</v>
      </c>
      <c r="P223" s="139">
        <f>O223*H223</f>
        <v>0</v>
      </c>
      <c r="Q223" s="139">
        <v>3.1E-4</v>
      </c>
      <c r="R223" s="139">
        <f>Q223*H223</f>
        <v>6.2E-4</v>
      </c>
      <c r="S223" s="139">
        <v>0</v>
      </c>
      <c r="T223" s="140">
        <f>S223*H223</f>
        <v>0</v>
      </c>
      <c r="AR223" s="141" t="s">
        <v>85</v>
      </c>
      <c r="AT223" s="141" t="s">
        <v>148</v>
      </c>
      <c r="AU223" s="141" t="s">
        <v>153</v>
      </c>
      <c r="AY223" s="15" t="s">
        <v>145</v>
      </c>
      <c r="BE223" s="142">
        <f>IF(N223="základní",J223,0)</f>
        <v>0</v>
      </c>
      <c r="BF223" s="142">
        <f>IF(N223="snížená",J223,0)</f>
        <v>0</v>
      </c>
      <c r="BG223" s="142">
        <f>IF(N223="zákl. přenesená",J223,0)</f>
        <v>0</v>
      </c>
      <c r="BH223" s="142">
        <f>IF(N223="sníž. přenesená",J223,0)</f>
        <v>0</v>
      </c>
      <c r="BI223" s="142">
        <f>IF(N223="nulová",J223,0)</f>
        <v>0</v>
      </c>
      <c r="BJ223" s="15" t="s">
        <v>153</v>
      </c>
      <c r="BK223" s="142">
        <f>ROUND(I223*H223,2)</f>
        <v>0</v>
      </c>
      <c r="BL223" s="15" t="s">
        <v>85</v>
      </c>
      <c r="BM223" s="141" t="s">
        <v>387</v>
      </c>
    </row>
    <row r="224" spans="2:65" s="12" customFormat="1">
      <c r="B224" s="153"/>
      <c r="D224" s="154" t="s">
        <v>289</v>
      </c>
      <c r="E224" s="155" t="s">
        <v>1</v>
      </c>
      <c r="F224" s="156" t="s">
        <v>388</v>
      </c>
      <c r="H224" s="157">
        <v>1</v>
      </c>
      <c r="I224" s="158"/>
      <c r="L224" s="153"/>
      <c r="M224" s="159"/>
      <c r="T224" s="160"/>
      <c r="AT224" s="155" t="s">
        <v>289</v>
      </c>
      <c r="AU224" s="155" t="s">
        <v>153</v>
      </c>
      <c r="AV224" s="12" t="s">
        <v>153</v>
      </c>
      <c r="AW224" s="12" t="s">
        <v>34</v>
      </c>
      <c r="AX224" s="12" t="s">
        <v>78</v>
      </c>
      <c r="AY224" s="155" t="s">
        <v>145</v>
      </c>
    </row>
    <row r="225" spans="2:65" s="12" customFormat="1">
      <c r="B225" s="153"/>
      <c r="D225" s="154" t="s">
        <v>289</v>
      </c>
      <c r="E225" s="155" t="s">
        <v>1</v>
      </c>
      <c r="F225" s="156" t="s">
        <v>389</v>
      </c>
      <c r="H225" s="157">
        <v>1</v>
      </c>
      <c r="I225" s="158"/>
      <c r="L225" s="153"/>
      <c r="M225" s="159"/>
      <c r="T225" s="160"/>
      <c r="AT225" s="155" t="s">
        <v>289</v>
      </c>
      <c r="AU225" s="155" t="s">
        <v>153</v>
      </c>
      <c r="AV225" s="12" t="s">
        <v>153</v>
      </c>
      <c r="AW225" s="12" t="s">
        <v>34</v>
      </c>
      <c r="AX225" s="12" t="s">
        <v>78</v>
      </c>
      <c r="AY225" s="155" t="s">
        <v>145</v>
      </c>
    </row>
    <row r="226" spans="2:65" s="13" customFormat="1">
      <c r="B226" s="165"/>
      <c r="D226" s="154" t="s">
        <v>289</v>
      </c>
      <c r="E226" s="166" t="s">
        <v>1</v>
      </c>
      <c r="F226" s="167" t="s">
        <v>332</v>
      </c>
      <c r="H226" s="168">
        <v>2</v>
      </c>
      <c r="I226" s="169"/>
      <c r="L226" s="165"/>
      <c r="M226" s="170"/>
      <c r="T226" s="171"/>
      <c r="AT226" s="166" t="s">
        <v>289</v>
      </c>
      <c r="AU226" s="166" t="s">
        <v>153</v>
      </c>
      <c r="AV226" s="13" t="s">
        <v>152</v>
      </c>
      <c r="AW226" s="13" t="s">
        <v>34</v>
      </c>
      <c r="AX226" s="13" t="s">
        <v>85</v>
      </c>
      <c r="AY226" s="166" t="s">
        <v>145</v>
      </c>
    </row>
    <row r="227" spans="2:65" s="1" customFormat="1" ht="24.2" customHeight="1">
      <c r="B227" s="30"/>
      <c r="C227" s="130" t="s">
        <v>390</v>
      </c>
      <c r="D227" s="130" t="s">
        <v>148</v>
      </c>
      <c r="E227" s="131" t="s">
        <v>391</v>
      </c>
      <c r="F227" s="132" t="s">
        <v>392</v>
      </c>
      <c r="G227" s="133" t="s">
        <v>232</v>
      </c>
      <c r="H227" s="134">
        <v>0.17100000000000001</v>
      </c>
      <c r="I227" s="135"/>
      <c r="J227" s="136">
        <f>ROUND(I227*H227,2)</f>
        <v>0</v>
      </c>
      <c r="K227" s="132" t="s">
        <v>1</v>
      </c>
      <c r="L227" s="30"/>
      <c r="M227" s="137" t="s">
        <v>1</v>
      </c>
      <c r="N227" s="138" t="s">
        <v>44</v>
      </c>
      <c r="P227" s="139">
        <f>O227*H227</f>
        <v>0</v>
      </c>
      <c r="Q227" s="139">
        <v>0</v>
      </c>
      <c r="R227" s="139">
        <f>Q227*H227</f>
        <v>0</v>
      </c>
      <c r="S227" s="139">
        <v>0</v>
      </c>
      <c r="T227" s="140">
        <f>S227*H227</f>
        <v>0</v>
      </c>
      <c r="AR227" s="141" t="s">
        <v>207</v>
      </c>
      <c r="AT227" s="141" t="s">
        <v>148</v>
      </c>
      <c r="AU227" s="141" t="s">
        <v>153</v>
      </c>
      <c r="AY227" s="15" t="s">
        <v>145</v>
      </c>
      <c r="BE227" s="142">
        <f>IF(N227="základní",J227,0)</f>
        <v>0</v>
      </c>
      <c r="BF227" s="142">
        <f>IF(N227="snížená",J227,0)</f>
        <v>0</v>
      </c>
      <c r="BG227" s="142">
        <f>IF(N227="zákl. přenesená",J227,0)</f>
        <v>0</v>
      </c>
      <c r="BH227" s="142">
        <f>IF(N227="sníž. přenesená",J227,0)</f>
        <v>0</v>
      </c>
      <c r="BI227" s="142">
        <f>IF(N227="nulová",J227,0)</f>
        <v>0</v>
      </c>
      <c r="BJ227" s="15" t="s">
        <v>153</v>
      </c>
      <c r="BK227" s="142">
        <f>ROUND(I227*H227,2)</f>
        <v>0</v>
      </c>
      <c r="BL227" s="15" t="s">
        <v>207</v>
      </c>
      <c r="BM227" s="141" t="s">
        <v>393</v>
      </c>
    </row>
    <row r="228" spans="2:65" s="11" customFormat="1" ht="22.9" customHeight="1">
      <c r="B228" s="118"/>
      <c r="D228" s="119" t="s">
        <v>77</v>
      </c>
      <c r="E228" s="128" t="s">
        <v>394</v>
      </c>
      <c r="F228" s="128" t="s">
        <v>395</v>
      </c>
      <c r="I228" s="121"/>
      <c r="J228" s="129">
        <f>BK228</f>
        <v>0</v>
      </c>
      <c r="L228" s="118"/>
      <c r="M228" s="123"/>
      <c r="P228" s="124">
        <f>SUM(P229:P233)</f>
        <v>0</v>
      </c>
      <c r="R228" s="124">
        <f>SUM(R229:R233)</f>
        <v>8.6493200000000003E-3</v>
      </c>
      <c r="T228" s="125">
        <f>SUM(T229:T233)</f>
        <v>1.6E-2</v>
      </c>
      <c r="AR228" s="119" t="s">
        <v>153</v>
      </c>
      <c r="AT228" s="126" t="s">
        <v>77</v>
      </c>
      <c r="AU228" s="126" t="s">
        <v>85</v>
      </c>
      <c r="AY228" s="119" t="s">
        <v>145</v>
      </c>
      <c r="BK228" s="127">
        <f>SUM(BK229:BK233)</f>
        <v>0</v>
      </c>
    </row>
    <row r="229" spans="2:65" s="1" customFormat="1" ht="16.5" customHeight="1">
      <c r="B229" s="30"/>
      <c r="C229" s="130" t="s">
        <v>396</v>
      </c>
      <c r="D229" s="130" t="s">
        <v>148</v>
      </c>
      <c r="E229" s="131" t="s">
        <v>397</v>
      </c>
      <c r="F229" s="132" t="s">
        <v>398</v>
      </c>
      <c r="G229" s="133" t="s">
        <v>287</v>
      </c>
      <c r="H229" s="134">
        <v>3</v>
      </c>
      <c r="I229" s="135"/>
      <c r="J229" s="136">
        <f>ROUND(I229*H229,2)</f>
        <v>0</v>
      </c>
      <c r="K229" s="132" t="s">
        <v>1</v>
      </c>
      <c r="L229" s="30"/>
      <c r="M229" s="137" t="s">
        <v>1</v>
      </c>
      <c r="N229" s="138" t="s">
        <v>44</v>
      </c>
      <c r="P229" s="139">
        <f>O229*H229</f>
        <v>0</v>
      </c>
      <c r="Q229" s="139">
        <v>0</v>
      </c>
      <c r="R229" s="139">
        <f>Q229*H229</f>
        <v>0</v>
      </c>
      <c r="S229" s="139">
        <v>0</v>
      </c>
      <c r="T229" s="140">
        <f>S229*H229</f>
        <v>0</v>
      </c>
      <c r="AR229" s="141" t="s">
        <v>207</v>
      </c>
      <c r="AT229" s="141" t="s">
        <v>148</v>
      </c>
      <c r="AU229" s="141" t="s">
        <v>153</v>
      </c>
      <c r="AY229" s="15" t="s">
        <v>145</v>
      </c>
      <c r="BE229" s="142">
        <f>IF(N229="základní",J229,0)</f>
        <v>0</v>
      </c>
      <c r="BF229" s="142">
        <f>IF(N229="snížená",J229,0)</f>
        <v>0</v>
      </c>
      <c r="BG229" s="142">
        <f>IF(N229="zákl. přenesená",J229,0)</f>
        <v>0</v>
      </c>
      <c r="BH229" s="142">
        <f>IF(N229="sníž. přenesená",J229,0)</f>
        <v>0</v>
      </c>
      <c r="BI229" s="142">
        <f>IF(N229="nulová",J229,0)</f>
        <v>0</v>
      </c>
      <c r="BJ229" s="15" t="s">
        <v>153</v>
      </c>
      <c r="BK229" s="142">
        <f>ROUND(I229*H229,2)</f>
        <v>0</v>
      </c>
      <c r="BL229" s="15" t="s">
        <v>207</v>
      </c>
      <c r="BM229" s="141" t="s">
        <v>399</v>
      </c>
    </row>
    <row r="230" spans="2:65" s="12" customFormat="1">
      <c r="B230" s="153"/>
      <c r="D230" s="154" t="s">
        <v>289</v>
      </c>
      <c r="E230" s="155" t="s">
        <v>1</v>
      </c>
      <c r="F230" s="156" t="s">
        <v>146</v>
      </c>
      <c r="H230" s="157">
        <v>3</v>
      </c>
      <c r="I230" s="158"/>
      <c r="L230" s="153"/>
      <c r="M230" s="159"/>
      <c r="T230" s="160"/>
      <c r="AT230" s="155" t="s">
        <v>289</v>
      </c>
      <c r="AU230" s="155" t="s">
        <v>153</v>
      </c>
      <c r="AV230" s="12" t="s">
        <v>153</v>
      </c>
      <c r="AW230" s="12" t="s">
        <v>34</v>
      </c>
      <c r="AX230" s="12" t="s">
        <v>85</v>
      </c>
      <c r="AY230" s="155" t="s">
        <v>145</v>
      </c>
    </row>
    <row r="231" spans="2:65" s="1" customFormat="1" ht="21.75" customHeight="1">
      <c r="B231" s="30"/>
      <c r="C231" s="130" t="s">
        <v>400</v>
      </c>
      <c r="D231" s="130" t="s">
        <v>148</v>
      </c>
      <c r="E231" s="131" t="s">
        <v>401</v>
      </c>
      <c r="F231" s="132" t="s">
        <v>402</v>
      </c>
      <c r="G231" s="133" t="s">
        <v>200</v>
      </c>
      <c r="H231" s="134">
        <v>16</v>
      </c>
      <c r="I231" s="135"/>
      <c r="J231" s="136">
        <f>ROUND(I231*H231,2)</f>
        <v>0</v>
      </c>
      <c r="K231" s="132" t="s">
        <v>1</v>
      </c>
      <c r="L231" s="30"/>
      <c r="M231" s="137" t="s">
        <v>1</v>
      </c>
      <c r="N231" s="138" t="s">
        <v>44</v>
      </c>
      <c r="P231" s="139">
        <f>O231*H231</f>
        <v>0</v>
      </c>
      <c r="Q231" s="139">
        <v>2.0000000000000002E-5</v>
      </c>
      <c r="R231" s="139">
        <f>Q231*H231</f>
        <v>3.2000000000000003E-4</v>
      </c>
      <c r="S231" s="139">
        <v>1E-3</v>
      </c>
      <c r="T231" s="140">
        <f>S231*H231</f>
        <v>1.6E-2</v>
      </c>
      <c r="AR231" s="141" t="s">
        <v>207</v>
      </c>
      <c r="AT231" s="141" t="s">
        <v>148</v>
      </c>
      <c r="AU231" s="141" t="s">
        <v>153</v>
      </c>
      <c r="AY231" s="15" t="s">
        <v>145</v>
      </c>
      <c r="BE231" s="142">
        <f>IF(N231="základní",J231,0)</f>
        <v>0</v>
      </c>
      <c r="BF231" s="142">
        <f>IF(N231="snížená",J231,0)</f>
        <v>0</v>
      </c>
      <c r="BG231" s="142">
        <f>IF(N231="zákl. přenesená",J231,0)</f>
        <v>0</v>
      </c>
      <c r="BH231" s="142">
        <f>IF(N231="sníž. přenesená",J231,0)</f>
        <v>0</v>
      </c>
      <c r="BI231" s="142">
        <f>IF(N231="nulová",J231,0)</f>
        <v>0</v>
      </c>
      <c r="BJ231" s="15" t="s">
        <v>153</v>
      </c>
      <c r="BK231" s="142">
        <f>ROUND(I231*H231,2)</f>
        <v>0</v>
      </c>
      <c r="BL231" s="15" t="s">
        <v>207</v>
      </c>
      <c r="BM231" s="141" t="s">
        <v>403</v>
      </c>
    </row>
    <row r="232" spans="2:65" s="1" customFormat="1" ht="24.2" customHeight="1">
      <c r="B232" s="30"/>
      <c r="C232" s="130" t="s">
        <v>404</v>
      </c>
      <c r="D232" s="130" t="s">
        <v>148</v>
      </c>
      <c r="E232" s="131" t="s">
        <v>405</v>
      </c>
      <c r="F232" s="132" t="s">
        <v>406</v>
      </c>
      <c r="G232" s="133" t="s">
        <v>200</v>
      </c>
      <c r="H232" s="134">
        <v>18</v>
      </c>
      <c r="I232" s="135"/>
      <c r="J232" s="136">
        <f>ROUND(I232*H232,2)</f>
        <v>0</v>
      </c>
      <c r="K232" s="132" t="s">
        <v>1</v>
      </c>
      <c r="L232" s="30"/>
      <c r="M232" s="137" t="s">
        <v>1</v>
      </c>
      <c r="N232" s="138" t="s">
        <v>44</v>
      </c>
      <c r="P232" s="139">
        <f>O232*H232</f>
        <v>0</v>
      </c>
      <c r="Q232" s="139">
        <v>4.6274E-4</v>
      </c>
      <c r="R232" s="139">
        <f>Q232*H232</f>
        <v>8.3293199999999994E-3</v>
      </c>
      <c r="S232" s="139">
        <v>0</v>
      </c>
      <c r="T232" s="140">
        <f>S232*H232</f>
        <v>0</v>
      </c>
      <c r="AR232" s="141" t="s">
        <v>207</v>
      </c>
      <c r="AT232" s="141" t="s">
        <v>148</v>
      </c>
      <c r="AU232" s="141" t="s">
        <v>153</v>
      </c>
      <c r="AY232" s="15" t="s">
        <v>145</v>
      </c>
      <c r="BE232" s="142">
        <f>IF(N232="základní",J232,0)</f>
        <v>0</v>
      </c>
      <c r="BF232" s="142">
        <f>IF(N232="snížená",J232,0)</f>
        <v>0</v>
      </c>
      <c r="BG232" s="142">
        <f>IF(N232="zákl. přenesená",J232,0)</f>
        <v>0</v>
      </c>
      <c r="BH232" s="142">
        <f>IF(N232="sníž. přenesená",J232,0)</f>
        <v>0</v>
      </c>
      <c r="BI232" s="142">
        <f>IF(N232="nulová",J232,0)</f>
        <v>0</v>
      </c>
      <c r="BJ232" s="15" t="s">
        <v>153</v>
      </c>
      <c r="BK232" s="142">
        <f>ROUND(I232*H232,2)</f>
        <v>0</v>
      </c>
      <c r="BL232" s="15" t="s">
        <v>207</v>
      </c>
      <c r="BM232" s="141" t="s">
        <v>407</v>
      </c>
    </row>
    <row r="233" spans="2:65" s="1" customFormat="1" ht="24.2" customHeight="1">
      <c r="B233" s="30"/>
      <c r="C233" s="130" t="s">
        <v>408</v>
      </c>
      <c r="D233" s="130" t="s">
        <v>148</v>
      </c>
      <c r="E233" s="131" t="s">
        <v>409</v>
      </c>
      <c r="F233" s="132" t="s">
        <v>410</v>
      </c>
      <c r="G233" s="133" t="s">
        <v>411</v>
      </c>
      <c r="H233" s="172"/>
      <c r="I233" s="135"/>
      <c r="J233" s="136">
        <f>ROUND(I233*H233,2)</f>
        <v>0</v>
      </c>
      <c r="K233" s="132" t="s">
        <v>1</v>
      </c>
      <c r="L233" s="30"/>
      <c r="M233" s="137" t="s">
        <v>1</v>
      </c>
      <c r="N233" s="138" t="s">
        <v>44</v>
      </c>
      <c r="P233" s="139">
        <f>O233*H233</f>
        <v>0</v>
      </c>
      <c r="Q233" s="139">
        <v>0</v>
      </c>
      <c r="R233" s="139">
        <f>Q233*H233</f>
        <v>0</v>
      </c>
      <c r="S233" s="139">
        <v>0</v>
      </c>
      <c r="T233" s="140">
        <f>S233*H233</f>
        <v>0</v>
      </c>
      <c r="AR233" s="141" t="s">
        <v>207</v>
      </c>
      <c r="AT233" s="141" t="s">
        <v>148</v>
      </c>
      <c r="AU233" s="141" t="s">
        <v>153</v>
      </c>
      <c r="AY233" s="15" t="s">
        <v>145</v>
      </c>
      <c r="BE233" s="142">
        <f>IF(N233="základní",J233,0)</f>
        <v>0</v>
      </c>
      <c r="BF233" s="142">
        <f>IF(N233="snížená",J233,0)</f>
        <v>0</v>
      </c>
      <c r="BG233" s="142">
        <f>IF(N233="zákl. přenesená",J233,0)</f>
        <v>0</v>
      </c>
      <c r="BH233" s="142">
        <f>IF(N233="sníž. přenesená",J233,0)</f>
        <v>0</v>
      </c>
      <c r="BI233" s="142">
        <f>IF(N233="nulová",J233,0)</f>
        <v>0</v>
      </c>
      <c r="BJ233" s="15" t="s">
        <v>153</v>
      </c>
      <c r="BK233" s="142">
        <f>ROUND(I233*H233,2)</f>
        <v>0</v>
      </c>
      <c r="BL233" s="15" t="s">
        <v>207</v>
      </c>
      <c r="BM233" s="141" t="s">
        <v>412</v>
      </c>
    </row>
    <row r="234" spans="2:65" s="11" customFormat="1" ht="22.9" customHeight="1">
      <c r="B234" s="118"/>
      <c r="D234" s="119" t="s">
        <v>77</v>
      </c>
      <c r="E234" s="128" t="s">
        <v>413</v>
      </c>
      <c r="F234" s="128" t="s">
        <v>414</v>
      </c>
      <c r="I234" s="121"/>
      <c r="J234" s="129">
        <f>BK234</f>
        <v>0</v>
      </c>
      <c r="L234" s="118"/>
      <c r="M234" s="123"/>
      <c r="P234" s="124">
        <f>SUM(P235:P240)</f>
        <v>0</v>
      </c>
      <c r="R234" s="124">
        <f>SUM(R235:R240)</f>
        <v>1.2285500000000001E-3</v>
      </c>
      <c r="T234" s="125">
        <f>SUM(T235:T240)</f>
        <v>0</v>
      </c>
      <c r="AR234" s="119" t="s">
        <v>153</v>
      </c>
      <c r="AT234" s="126" t="s">
        <v>77</v>
      </c>
      <c r="AU234" s="126" t="s">
        <v>85</v>
      </c>
      <c r="AY234" s="119" t="s">
        <v>145</v>
      </c>
      <c r="BK234" s="127">
        <f>SUM(BK235:BK240)</f>
        <v>0</v>
      </c>
    </row>
    <row r="235" spans="2:65" s="1" customFormat="1" ht="16.5" customHeight="1">
      <c r="B235" s="30"/>
      <c r="C235" s="130" t="s">
        <v>415</v>
      </c>
      <c r="D235" s="130" t="s">
        <v>148</v>
      </c>
      <c r="E235" s="131" t="s">
        <v>416</v>
      </c>
      <c r="F235" s="132" t="s">
        <v>417</v>
      </c>
      <c r="G235" s="133" t="s">
        <v>328</v>
      </c>
      <c r="H235" s="134">
        <v>10</v>
      </c>
      <c r="I235" s="135"/>
      <c r="J235" s="136">
        <f>ROUND(I235*H235,2)</f>
        <v>0</v>
      </c>
      <c r="K235" s="132" t="s">
        <v>1</v>
      </c>
      <c r="L235" s="30"/>
      <c r="M235" s="137" t="s">
        <v>1</v>
      </c>
      <c r="N235" s="138" t="s">
        <v>44</v>
      </c>
      <c r="P235" s="139">
        <f>O235*H235</f>
        <v>0</v>
      </c>
      <c r="Q235" s="139">
        <v>0</v>
      </c>
      <c r="R235" s="139">
        <f>Q235*H235</f>
        <v>0</v>
      </c>
      <c r="S235" s="139">
        <v>0</v>
      </c>
      <c r="T235" s="140">
        <f>S235*H235</f>
        <v>0</v>
      </c>
      <c r="AR235" s="141" t="s">
        <v>207</v>
      </c>
      <c r="AT235" s="141" t="s">
        <v>148</v>
      </c>
      <c r="AU235" s="141" t="s">
        <v>153</v>
      </c>
      <c r="AY235" s="15" t="s">
        <v>145</v>
      </c>
      <c r="BE235" s="142">
        <f>IF(N235="základní",J235,0)</f>
        <v>0</v>
      </c>
      <c r="BF235" s="142">
        <f>IF(N235="snížená",J235,0)</f>
        <v>0</v>
      </c>
      <c r="BG235" s="142">
        <f>IF(N235="zákl. přenesená",J235,0)</f>
        <v>0</v>
      </c>
      <c r="BH235" s="142">
        <f>IF(N235="sníž. přenesená",J235,0)</f>
        <v>0</v>
      </c>
      <c r="BI235" s="142">
        <f>IF(N235="nulová",J235,0)</f>
        <v>0</v>
      </c>
      <c r="BJ235" s="15" t="s">
        <v>153</v>
      </c>
      <c r="BK235" s="142">
        <f>ROUND(I235*H235,2)</f>
        <v>0</v>
      </c>
      <c r="BL235" s="15" t="s">
        <v>207</v>
      </c>
      <c r="BM235" s="141" t="s">
        <v>418</v>
      </c>
    </row>
    <row r="236" spans="2:65" s="12" customFormat="1">
      <c r="B236" s="153"/>
      <c r="D236" s="154" t="s">
        <v>289</v>
      </c>
      <c r="E236" s="155" t="s">
        <v>1</v>
      </c>
      <c r="F236" s="156" t="s">
        <v>182</v>
      </c>
      <c r="H236" s="157">
        <v>10</v>
      </c>
      <c r="I236" s="158"/>
      <c r="L236" s="153"/>
      <c r="M236" s="159"/>
      <c r="T236" s="160"/>
      <c r="AT236" s="155" t="s">
        <v>289</v>
      </c>
      <c r="AU236" s="155" t="s">
        <v>153</v>
      </c>
      <c r="AV236" s="12" t="s">
        <v>153</v>
      </c>
      <c r="AW236" s="12" t="s">
        <v>34</v>
      </c>
      <c r="AX236" s="12" t="s">
        <v>85</v>
      </c>
      <c r="AY236" s="155" t="s">
        <v>145</v>
      </c>
    </row>
    <row r="237" spans="2:65" s="1" customFormat="1" ht="24.2" customHeight="1">
      <c r="B237" s="30"/>
      <c r="C237" s="130" t="s">
        <v>419</v>
      </c>
      <c r="D237" s="130" t="s">
        <v>148</v>
      </c>
      <c r="E237" s="131" t="s">
        <v>420</v>
      </c>
      <c r="F237" s="132" t="s">
        <v>421</v>
      </c>
      <c r="G237" s="133" t="s">
        <v>328</v>
      </c>
      <c r="H237" s="134">
        <v>5</v>
      </c>
      <c r="I237" s="135"/>
      <c r="J237" s="136">
        <f>ROUND(I237*H237,2)</f>
        <v>0</v>
      </c>
      <c r="K237" s="132" t="s">
        <v>1</v>
      </c>
      <c r="L237" s="30"/>
      <c r="M237" s="137" t="s">
        <v>1</v>
      </c>
      <c r="N237" s="138" t="s">
        <v>44</v>
      </c>
      <c r="P237" s="139">
        <f>O237*H237</f>
        <v>0</v>
      </c>
      <c r="Q237" s="139">
        <v>2.4571E-4</v>
      </c>
      <c r="R237" s="139">
        <f>Q237*H237</f>
        <v>1.2285500000000001E-3</v>
      </c>
      <c r="S237" s="139">
        <v>0</v>
      </c>
      <c r="T237" s="140">
        <f>S237*H237</f>
        <v>0</v>
      </c>
      <c r="AR237" s="141" t="s">
        <v>207</v>
      </c>
      <c r="AT237" s="141" t="s">
        <v>148</v>
      </c>
      <c r="AU237" s="141" t="s">
        <v>153</v>
      </c>
      <c r="AY237" s="15" t="s">
        <v>145</v>
      </c>
      <c r="BE237" s="142">
        <f>IF(N237="základní",J237,0)</f>
        <v>0</v>
      </c>
      <c r="BF237" s="142">
        <f>IF(N237="snížená",J237,0)</f>
        <v>0</v>
      </c>
      <c r="BG237" s="142">
        <f>IF(N237="zákl. přenesená",J237,0)</f>
        <v>0</v>
      </c>
      <c r="BH237" s="142">
        <f>IF(N237="sníž. přenesená",J237,0)</f>
        <v>0</v>
      </c>
      <c r="BI237" s="142">
        <f>IF(N237="nulová",J237,0)</f>
        <v>0</v>
      </c>
      <c r="BJ237" s="15" t="s">
        <v>153</v>
      </c>
      <c r="BK237" s="142">
        <f>ROUND(I237*H237,2)</f>
        <v>0</v>
      </c>
      <c r="BL237" s="15" t="s">
        <v>207</v>
      </c>
      <c r="BM237" s="141" t="s">
        <v>422</v>
      </c>
    </row>
    <row r="238" spans="2:65" s="12" customFormat="1">
      <c r="B238" s="153"/>
      <c r="D238" s="154" t="s">
        <v>289</v>
      </c>
      <c r="E238" s="155" t="s">
        <v>1</v>
      </c>
      <c r="F238" s="156" t="s">
        <v>163</v>
      </c>
      <c r="H238" s="157">
        <v>5</v>
      </c>
      <c r="I238" s="158"/>
      <c r="L238" s="153"/>
      <c r="M238" s="159"/>
      <c r="T238" s="160"/>
      <c r="AT238" s="155" t="s">
        <v>289</v>
      </c>
      <c r="AU238" s="155" t="s">
        <v>153</v>
      </c>
      <c r="AV238" s="12" t="s">
        <v>153</v>
      </c>
      <c r="AW238" s="12" t="s">
        <v>34</v>
      </c>
      <c r="AX238" s="12" t="s">
        <v>78</v>
      </c>
      <c r="AY238" s="155" t="s">
        <v>145</v>
      </c>
    </row>
    <row r="239" spans="2:65" s="13" customFormat="1">
      <c r="B239" s="165"/>
      <c r="D239" s="154" t="s">
        <v>289</v>
      </c>
      <c r="E239" s="166" t="s">
        <v>1</v>
      </c>
      <c r="F239" s="167" t="s">
        <v>332</v>
      </c>
      <c r="H239" s="168">
        <v>5</v>
      </c>
      <c r="I239" s="169"/>
      <c r="L239" s="165"/>
      <c r="M239" s="170"/>
      <c r="T239" s="171"/>
      <c r="AT239" s="166" t="s">
        <v>289</v>
      </c>
      <c r="AU239" s="166" t="s">
        <v>153</v>
      </c>
      <c r="AV239" s="13" t="s">
        <v>152</v>
      </c>
      <c r="AW239" s="13" t="s">
        <v>34</v>
      </c>
      <c r="AX239" s="13" t="s">
        <v>85</v>
      </c>
      <c r="AY239" s="166" t="s">
        <v>145</v>
      </c>
    </row>
    <row r="240" spans="2:65" s="1" customFormat="1" ht="24.2" customHeight="1">
      <c r="B240" s="30"/>
      <c r="C240" s="130" t="s">
        <v>423</v>
      </c>
      <c r="D240" s="130" t="s">
        <v>148</v>
      </c>
      <c r="E240" s="131" t="s">
        <v>424</v>
      </c>
      <c r="F240" s="132" t="s">
        <v>425</v>
      </c>
      <c r="G240" s="133" t="s">
        <v>411</v>
      </c>
      <c r="H240" s="172"/>
      <c r="I240" s="135"/>
      <c r="J240" s="136">
        <f>ROUND(I240*H240,2)</f>
        <v>0</v>
      </c>
      <c r="K240" s="132" t="s">
        <v>1</v>
      </c>
      <c r="L240" s="30"/>
      <c r="M240" s="137" t="s">
        <v>1</v>
      </c>
      <c r="N240" s="138" t="s">
        <v>44</v>
      </c>
      <c r="P240" s="139">
        <f>O240*H240</f>
        <v>0</v>
      </c>
      <c r="Q240" s="139">
        <v>0</v>
      </c>
      <c r="R240" s="139">
        <f>Q240*H240</f>
        <v>0</v>
      </c>
      <c r="S240" s="139">
        <v>0</v>
      </c>
      <c r="T240" s="140">
        <f>S240*H240</f>
        <v>0</v>
      </c>
      <c r="AR240" s="141" t="s">
        <v>207</v>
      </c>
      <c r="AT240" s="141" t="s">
        <v>148</v>
      </c>
      <c r="AU240" s="141" t="s">
        <v>153</v>
      </c>
      <c r="AY240" s="15" t="s">
        <v>145</v>
      </c>
      <c r="BE240" s="142">
        <f>IF(N240="základní",J240,0)</f>
        <v>0</v>
      </c>
      <c r="BF240" s="142">
        <f>IF(N240="snížená",J240,0)</f>
        <v>0</v>
      </c>
      <c r="BG240" s="142">
        <f>IF(N240="zákl. přenesená",J240,0)</f>
        <v>0</v>
      </c>
      <c r="BH240" s="142">
        <f>IF(N240="sníž. přenesená",J240,0)</f>
        <v>0</v>
      </c>
      <c r="BI240" s="142">
        <f>IF(N240="nulová",J240,0)</f>
        <v>0</v>
      </c>
      <c r="BJ240" s="15" t="s">
        <v>153</v>
      </c>
      <c r="BK240" s="142">
        <f>ROUND(I240*H240,2)</f>
        <v>0</v>
      </c>
      <c r="BL240" s="15" t="s">
        <v>207</v>
      </c>
      <c r="BM240" s="141" t="s">
        <v>426</v>
      </c>
    </row>
    <row r="241" spans="2:65" s="11" customFormat="1" ht="22.9" customHeight="1">
      <c r="B241" s="118"/>
      <c r="D241" s="119" t="s">
        <v>77</v>
      </c>
      <c r="E241" s="128" t="s">
        <v>427</v>
      </c>
      <c r="F241" s="128" t="s">
        <v>428</v>
      </c>
      <c r="I241" s="121"/>
      <c r="J241" s="129">
        <f>BK241</f>
        <v>0</v>
      </c>
      <c r="L241" s="118"/>
      <c r="M241" s="123"/>
      <c r="P241" s="124">
        <f>SUM(P242:P253)</f>
        <v>0</v>
      </c>
      <c r="R241" s="124">
        <f>SUM(R242:R253)</f>
        <v>0.14572000000000002</v>
      </c>
      <c r="T241" s="125">
        <f>SUM(T242:T253)</f>
        <v>6.2832000000000013E-2</v>
      </c>
      <c r="AR241" s="119" t="s">
        <v>153</v>
      </c>
      <c r="AT241" s="126" t="s">
        <v>77</v>
      </c>
      <c r="AU241" s="126" t="s">
        <v>85</v>
      </c>
      <c r="AY241" s="119" t="s">
        <v>145</v>
      </c>
      <c r="BK241" s="127">
        <f>SUM(BK242:BK253)</f>
        <v>0</v>
      </c>
    </row>
    <row r="242" spans="2:65" s="1" customFormat="1" ht="16.5" customHeight="1">
      <c r="B242" s="30"/>
      <c r="C242" s="130" t="s">
        <v>429</v>
      </c>
      <c r="D242" s="130" t="s">
        <v>148</v>
      </c>
      <c r="E242" s="131" t="s">
        <v>430</v>
      </c>
      <c r="F242" s="132" t="s">
        <v>431</v>
      </c>
      <c r="G242" s="133" t="s">
        <v>151</v>
      </c>
      <c r="H242" s="134">
        <v>2.64</v>
      </c>
      <c r="I242" s="135"/>
      <c r="J242" s="136">
        <f>ROUND(I242*H242,2)</f>
        <v>0</v>
      </c>
      <c r="K242" s="132" t="s">
        <v>1</v>
      </c>
      <c r="L242" s="30"/>
      <c r="M242" s="137" t="s">
        <v>1</v>
      </c>
      <c r="N242" s="138" t="s">
        <v>44</v>
      </c>
      <c r="P242" s="139">
        <f>O242*H242</f>
        <v>0</v>
      </c>
      <c r="Q242" s="139">
        <v>0</v>
      </c>
      <c r="R242" s="139">
        <f>Q242*H242</f>
        <v>0</v>
      </c>
      <c r="S242" s="139">
        <v>2.3800000000000002E-2</v>
      </c>
      <c r="T242" s="140">
        <f>S242*H242</f>
        <v>6.2832000000000013E-2</v>
      </c>
      <c r="AR242" s="141" t="s">
        <v>207</v>
      </c>
      <c r="AT242" s="141" t="s">
        <v>148</v>
      </c>
      <c r="AU242" s="141" t="s">
        <v>153</v>
      </c>
      <c r="AY242" s="15" t="s">
        <v>145</v>
      </c>
      <c r="BE242" s="142">
        <f>IF(N242="základní",J242,0)</f>
        <v>0</v>
      </c>
      <c r="BF242" s="142">
        <f>IF(N242="snížená",J242,0)</f>
        <v>0</v>
      </c>
      <c r="BG242" s="142">
        <f>IF(N242="zákl. přenesená",J242,0)</f>
        <v>0</v>
      </c>
      <c r="BH242" s="142">
        <f>IF(N242="sníž. přenesená",J242,0)</f>
        <v>0</v>
      </c>
      <c r="BI242" s="142">
        <f>IF(N242="nulová",J242,0)</f>
        <v>0</v>
      </c>
      <c r="BJ242" s="15" t="s">
        <v>153</v>
      </c>
      <c r="BK242" s="142">
        <f>ROUND(I242*H242,2)</f>
        <v>0</v>
      </c>
      <c r="BL242" s="15" t="s">
        <v>207</v>
      </c>
      <c r="BM242" s="141" t="s">
        <v>432</v>
      </c>
    </row>
    <row r="243" spans="2:65" s="12" customFormat="1">
      <c r="B243" s="153"/>
      <c r="D243" s="154" t="s">
        <v>289</v>
      </c>
      <c r="E243" s="155" t="s">
        <v>1</v>
      </c>
      <c r="F243" s="156" t="s">
        <v>433</v>
      </c>
      <c r="H243" s="157">
        <v>0.96</v>
      </c>
      <c r="I243" s="158"/>
      <c r="L243" s="153"/>
      <c r="M243" s="159"/>
      <c r="T243" s="160"/>
      <c r="AT243" s="155" t="s">
        <v>289</v>
      </c>
      <c r="AU243" s="155" t="s">
        <v>153</v>
      </c>
      <c r="AV243" s="12" t="s">
        <v>153</v>
      </c>
      <c r="AW243" s="12" t="s">
        <v>34</v>
      </c>
      <c r="AX243" s="12" t="s">
        <v>78</v>
      </c>
      <c r="AY243" s="155" t="s">
        <v>145</v>
      </c>
    </row>
    <row r="244" spans="2:65" s="12" customFormat="1">
      <c r="B244" s="153"/>
      <c r="D244" s="154" t="s">
        <v>289</v>
      </c>
      <c r="E244" s="155" t="s">
        <v>1</v>
      </c>
      <c r="F244" s="156" t="s">
        <v>434</v>
      </c>
      <c r="H244" s="157">
        <v>0.96</v>
      </c>
      <c r="I244" s="158"/>
      <c r="L244" s="153"/>
      <c r="M244" s="159"/>
      <c r="T244" s="160"/>
      <c r="AT244" s="155" t="s">
        <v>289</v>
      </c>
      <c r="AU244" s="155" t="s">
        <v>153</v>
      </c>
      <c r="AV244" s="12" t="s">
        <v>153</v>
      </c>
      <c r="AW244" s="12" t="s">
        <v>34</v>
      </c>
      <c r="AX244" s="12" t="s">
        <v>78</v>
      </c>
      <c r="AY244" s="155" t="s">
        <v>145</v>
      </c>
    </row>
    <row r="245" spans="2:65" s="12" customFormat="1">
      <c r="B245" s="153"/>
      <c r="D245" s="154" t="s">
        <v>289</v>
      </c>
      <c r="E245" s="155" t="s">
        <v>1</v>
      </c>
      <c r="F245" s="156" t="s">
        <v>435</v>
      </c>
      <c r="H245" s="157">
        <v>0.72</v>
      </c>
      <c r="I245" s="158"/>
      <c r="L245" s="153"/>
      <c r="M245" s="159"/>
      <c r="T245" s="160"/>
      <c r="AT245" s="155" t="s">
        <v>289</v>
      </c>
      <c r="AU245" s="155" t="s">
        <v>153</v>
      </c>
      <c r="AV245" s="12" t="s">
        <v>153</v>
      </c>
      <c r="AW245" s="12" t="s">
        <v>34</v>
      </c>
      <c r="AX245" s="12" t="s">
        <v>78</v>
      </c>
      <c r="AY245" s="155" t="s">
        <v>145</v>
      </c>
    </row>
    <row r="246" spans="2:65" s="13" customFormat="1">
      <c r="B246" s="165"/>
      <c r="D246" s="154" t="s">
        <v>289</v>
      </c>
      <c r="E246" s="166" t="s">
        <v>1</v>
      </c>
      <c r="F246" s="167" t="s">
        <v>332</v>
      </c>
      <c r="H246" s="168">
        <v>2.6399999999999997</v>
      </c>
      <c r="I246" s="169"/>
      <c r="L246" s="165"/>
      <c r="M246" s="170"/>
      <c r="T246" s="171"/>
      <c r="AT246" s="166" t="s">
        <v>289</v>
      </c>
      <c r="AU246" s="166" t="s">
        <v>153</v>
      </c>
      <c r="AV246" s="13" t="s">
        <v>152</v>
      </c>
      <c r="AW246" s="13" t="s">
        <v>34</v>
      </c>
      <c r="AX246" s="13" t="s">
        <v>85</v>
      </c>
      <c r="AY246" s="166" t="s">
        <v>145</v>
      </c>
    </row>
    <row r="247" spans="2:65" s="1" customFormat="1" ht="37.9" customHeight="1">
      <c r="B247" s="30"/>
      <c r="C247" s="130" t="s">
        <v>436</v>
      </c>
      <c r="D247" s="130" t="s">
        <v>148</v>
      </c>
      <c r="E247" s="131" t="s">
        <v>437</v>
      </c>
      <c r="F247" s="132" t="s">
        <v>438</v>
      </c>
      <c r="G247" s="133" t="s">
        <v>328</v>
      </c>
      <c r="H247" s="134">
        <v>1</v>
      </c>
      <c r="I247" s="135"/>
      <c r="J247" s="136">
        <f>ROUND(I247*H247,2)</f>
        <v>0</v>
      </c>
      <c r="K247" s="132" t="s">
        <v>1</v>
      </c>
      <c r="L247" s="30"/>
      <c r="M247" s="137" t="s">
        <v>1</v>
      </c>
      <c r="N247" s="138" t="s">
        <v>44</v>
      </c>
      <c r="P247" s="139">
        <f>O247*H247</f>
        <v>0</v>
      </c>
      <c r="Q247" s="139">
        <v>0.03</v>
      </c>
      <c r="R247" s="139">
        <f>Q247*H247</f>
        <v>0.03</v>
      </c>
      <c r="S247" s="139">
        <v>0</v>
      </c>
      <c r="T247" s="140">
        <f>S247*H247</f>
        <v>0</v>
      </c>
      <c r="AR247" s="141" t="s">
        <v>207</v>
      </c>
      <c r="AT247" s="141" t="s">
        <v>148</v>
      </c>
      <c r="AU247" s="141" t="s">
        <v>153</v>
      </c>
      <c r="AY247" s="15" t="s">
        <v>145</v>
      </c>
      <c r="BE247" s="142">
        <f>IF(N247="základní",J247,0)</f>
        <v>0</v>
      </c>
      <c r="BF247" s="142">
        <f>IF(N247="snížená",J247,0)</f>
        <v>0</v>
      </c>
      <c r="BG247" s="142">
        <f>IF(N247="zákl. přenesená",J247,0)</f>
        <v>0</v>
      </c>
      <c r="BH247" s="142">
        <f>IF(N247="sníž. přenesená",J247,0)</f>
        <v>0</v>
      </c>
      <c r="BI247" s="142">
        <f>IF(N247="nulová",J247,0)</f>
        <v>0</v>
      </c>
      <c r="BJ247" s="15" t="s">
        <v>153</v>
      </c>
      <c r="BK247" s="142">
        <f>ROUND(I247*H247,2)</f>
        <v>0</v>
      </c>
      <c r="BL247" s="15" t="s">
        <v>207</v>
      </c>
      <c r="BM247" s="141" t="s">
        <v>439</v>
      </c>
    </row>
    <row r="248" spans="2:65" s="12" customFormat="1">
      <c r="B248" s="153"/>
      <c r="D248" s="154" t="s">
        <v>289</v>
      </c>
      <c r="E248" s="155" t="s">
        <v>1</v>
      </c>
      <c r="F248" s="156" t="s">
        <v>85</v>
      </c>
      <c r="H248" s="157">
        <v>1</v>
      </c>
      <c r="I248" s="158"/>
      <c r="L248" s="153"/>
      <c r="M248" s="159"/>
      <c r="T248" s="160"/>
      <c r="AT248" s="155" t="s">
        <v>289</v>
      </c>
      <c r="AU248" s="155" t="s">
        <v>153</v>
      </c>
      <c r="AV248" s="12" t="s">
        <v>153</v>
      </c>
      <c r="AW248" s="12" t="s">
        <v>34</v>
      </c>
      <c r="AX248" s="12" t="s">
        <v>85</v>
      </c>
      <c r="AY248" s="155" t="s">
        <v>145</v>
      </c>
    </row>
    <row r="249" spans="2:65" s="1" customFormat="1" ht="37.9" customHeight="1">
      <c r="B249" s="30"/>
      <c r="C249" s="130" t="s">
        <v>440</v>
      </c>
      <c r="D249" s="130" t="s">
        <v>148</v>
      </c>
      <c r="E249" s="131" t="s">
        <v>441</v>
      </c>
      <c r="F249" s="132" t="s">
        <v>442</v>
      </c>
      <c r="G249" s="133" t="s">
        <v>328</v>
      </c>
      <c r="H249" s="134">
        <v>1</v>
      </c>
      <c r="I249" s="135"/>
      <c r="J249" s="136">
        <f>ROUND(I249*H249,2)</f>
        <v>0</v>
      </c>
      <c r="K249" s="132" t="s">
        <v>1</v>
      </c>
      <c r="L249" s="30"/>
      <c r="M249" s="137" t="s">
        <v>1</v>
      </c>
      <c r="N249" s="138" t="s">
        <v>44</v>
      </c>
      <c r="P249" s="139">
        <f>O249*H249</f>
        <v>0</v>
      </c>
      <c r="Q249" s="139">
        <v>3.1960000000000002E-2</v>
      </c>
      <c r="R249" s="139">
        <f>Q249*H249</f>
        <v>3.1960000000000002E-2</v>
      </c>
      <c r="S249" s="139">
        <v>0</v>
      </c>
      <c r="T249" s="140">
        <f>S249*H249</f>
        <v>0</v>
      </c>
      <c r="AR249" s="141" t="s">
        <v>207</v>
      </c>
      <c r="AT249" s="141" t="s">
        <v>148</v>
      </c>
      <c r="AU249" s="141" t="s">
        <v>153</v>
      </c>
      <c r="AY249" s="15" t="s">
        <v>145</v>
      </c>
      <c r="BE249" s="142">
        <f>IF(N249="základní",J249,0)</f>
        <v>0</v>
      </c>
      <c r="BF249" s="142">
        <f>IF(N249="snížená",J249,0)</f>
        <v>0</v>
      </c>
      <c r="BG249" s="142">
        <f>IF(N249="zákl. přenesená",J249,0)</f>
        <v>0</v>
      </c>
      <c r="BH249" s="142">
        <f>IF(N249="sníž. přenesená",J249,0)</f>
        <v>0</v>
      </c>
      <c r="BI249" s="142">
        <f>IF(N249="nulová",J249,0)</f>
        <v>0</v>
      </c>
      <c r="BJ249" s="15" t="s">
        <v>153</v>
      </c>
      <c r="BK249" s="142">
        <f>ROUND(I249*H249,2)</f>
        <v>0</v>
      </c>
      <c r="BL249" s="15" t="s">
        <v>207</v>
      </c>
      <c r="BM249" s="141" t="s">
        <v>443</v>
      </c>
    </row>
    <row r="250" spans="2:65" s="12" customFormat="1">
      <c r="B250" s="153"/>
      <c r="D250" s="154" t="s">
        <v>289</v>
      </c>
      <c r="E250" s="155" t="s">
        <v>1</v>
      </c>
      <c r="F250" s="156" t="s">
        <v>85</v>
      </c>
      <c r="H250" s="157">
        <v>1</v>
      </c>
      <c r="I250" s="158"/>
      <c r="L250" s="153"/>
      <c r="M250" s="159"/>
      <c r="T250" s="160"/>
      <c r="AT250" s="155" t="s">
        <v>289</v>
      </c>
      <c r="AU250" s="155" t="s">
        <v>153</v>
      </c>
      <c r="AV250" s="12" t="s">
        <v>153</v>
      </c>
      <c r="AW250" s="12" t="s">
        <v>34</v>
      </c>
      <c r="AX250" s="12" t="s">
        <v>85</v>
      </c>
      <c r="AY250" s="155" t="s">
        <v>145</v>
      </c>
    </row>
    <row r="251" spans="2:65" s="1" customFormat="1" ht="37.9" customHeight="1">
      <c r="B251" s="30"/>
      <c r="C251" s="130" t="s">
        <v>444</v>
      </c>
      <c r="D251" s="130" t="s">
        <v>148</v>
      </c>
      <c r="E251" s="131" t="s">
        <v>445</v>
      </c>
      <c r="F251" s="132" t="s">
        <v>446</v>
      </c>
      <c r="G251" s="133" t="s">
        <v>328</v>
      </c>
      <c r="H251" s="134">
        <v>2</v>
      </c>
      <c r="I251" s="135"/>
      <c r="J251" s="136">
        <f>ROUND(I251*H251,2)</f>
        <v>0</v>
      </c>
      <c r="K251" s="132" t="s">
        <v>1</v>
      </c>
      <c r="L251" s="30"/>
      <c r="M251" s="137" t="s">
        <v>1</v>
      </c>
      <c r="N251" s="138" t="s">
        <v>44</v>
      </c>
      <c r="P251" s="139">
        <f>O251*H251</f>
        <v>0</v>
      </c>
      <c r="Q251" s="139">
        <v>4.1880000000000001E-2</v>
      </c>
      <c r="R251" s="139">
        <f>Q251*H251</f>
        <v>8.3760000000000001E-2</v>
      </c>
      <c r="S251" s="139">
        <v>0</v>
      </c>
      <c r="T251" s="140">
        <f>S251*H251</f>
        <v>0</v>
      </c>
      <c r="AR251" s="141" t="s">
        <v>207</v>
      </c>
      <c r="AT251" s="141" t="s">
        <v>148</v>
      </c>
      <c r="AU251" s="141" t="s">
        <v>153</v>
      </c>
      <c r="AY251" s="15" t="s">
        <v>145</v>
      </c>
      <c r="BE251" s="142">
        <f>IF(N251="základní",J251,0)</f>
        <v>0</v>
      </c>
      <c r="BF251" s="142">
        <f>IF(N251="snížená",J251,0)</f>
        <v>0</v>
      </c>
      <c r="BG251" s="142">
        <f>IF(N251="zákl. přenesená",J251,0)</f>
        <v>0</v>
      </c>
      <c r="BH251" s="142">
        <f>IF(N251="sníž. přenesená",J251,0)</f>
        <v>0</v>
      </c>
      <c r="BI251" s="142">
        <f>IF(N251="nulová",J251,0)</f>
        <v>0</v>
      </c>
      <c r="BJ251" s="15" t="s">
        <v>153</v>
      </c>
      <c r="BK251" s="142">
        <f>ROUND(I251*H251,2)</f>
        <v>0</v>
      </c>
      <c r="BL251" s="15" t="s">
        <v>207</v>
      </c>
      <c r="BM251" s="141" t="s">
        <v>447</v>
      </c>
    </row>
    <row r="252" spans="2:65" s="12" customFormat="1">
      <c r="B252" s="153"/>
      <c r="D252" s="154" t="s">
        <v>289</v>
      </c>
      <c r="E252" s="155" t="s">
        <v>1</v>
      </c>
      <c r="F252" s="156" t="s">
        <v>153</v>
      </c>
      <c r="H252" s="157">
        <v>2</v>
      </c>
      <c r="I252" s="158"/>
      <c r="L252" s="153"/>
      <c r="M252" s="159"/>
      <c r="T252" s="160"/>
      <c r="AT252" s="155" t="s">
        <v>289</v>
      </c>
      <c r="AU252" s="155" t="s">
        <v>153</v>
      </c>
      <c r="AV252" s="12" t="s">
        <v>153</v>
      </c>
      <c r="AW252" s="12" t="s">
        <v>34</v>
      </c>
      <c r="AX252" s="12" t="s">
        <v>85</v>
      </c>
      <c r="AY252" s="155" t="s">
        <v>145</v>
      </c>
    </row>
    <row r="253" spans="2:65" s="1" customFormat="1" ht="24.2" customHeight="1">
      <c r="B253" s="30"/>
      <c r="C253" s="130" t="s">
        <v>448</v>
      </c>
      <c r="D253" s="130" t="s">
        <v>148</v>
      </c>
      <c r="E253" s="131" t="s">
        <v>449</v>
      </c>
      <c r="F253" s="132" t="s">
        <v>450</v>
      </c>
      <c r="G253" s="133" t="s">
        <v>232</v>
      </c>
      <c r="H253" s="134">
        <v>0.17199999999999999</v>
      </c>
      <c r="I253" s="135"/>
      <c r="J253" s="136">
        <f>ROUND(I253*H253,2)</f>
        <v>0</v>
      </c>
      <c r="K253" s="132" t="s">
        <v>1</v>
      </c>
      <c r="L253" s="30"/>
      <c r="M253" s="137" t="s">
        <v>1</v>
      </c>
      <c r="N253" s="138" t="s">
        <v>44</v>
      </c>
      <c r="P253" s="139">
        <f>O253*H253</f>
        <v>0</v>
      </c>
      <c r="Q253" s="139">
        <v>0</v>
      </c>
      <c r="R253" s="139">
        <f>Q253*H253</f>
        <v>0</v>
      </c>
      <c r="S253" s="139">
        <v>0</v>
      </c>
      <c r="T253" s="140">
        <f>S253*H253</f>
        <v>0</v>
      </c>
      <c r="AR253" s="141" t="s">
        <v>207</v>
      </c>
      <c r="AT253" s="141" t="s">
        <v>148</v>
      </c>
      <c r="AU253" s="141" t="s">
        <v>153</v>
      </c>
      <c r="AY253" s="15" t="s">
        <v>145</v>
      </c>
      <c r="BE253" s="142">
        <f>IF(N253="základní",J253,0)</f>
        <v>0</v>
      </c>
      <c r="BF253" s="142">
        <f>IF(N253="snížená",J253,0)</f>
        <v>0</v>
      </c>
      <c r="BG253" s="142">
        <f>IF(N253="zákl. přenesená",J253,0)</f>
        <v>0</v>
      </c>
      <c r="BH253" s="142">
        <f>IF(N253="sníž. přenesená",J253,0)</f>
        <v>0</v>
      </c>
      <c r="BI253" s="142">
        <f>IF(N253="nulová",J253,0)</f>
        <v>0</v>
      </c>
      <c r="BJ253" s="15" t="s">
        <v>153</v>
      </c>
      <c r="BK253" s="142">
        <f>ROUND(I253*H253,2)</f>
        <v>0</v>
      </c>
      <c r="BL253" s="15" t="s">
        <v>207</v>
      </c>
      <c r="BM253" s="141" t="s">
        <v>451</v>
      </c>
    </row>
    <row r="254" spans="2:65" s="11" customFormat="1" ht="22.9" customHeight="1">
      <c r="B254" s="118"/>
      <c r="D254" s="119" t="s">
        <v>77</v>
      </c>
      <c r="E254" s="128" t="s">
        <v>452</v>
      </c>
      <c r="F254" s="128" t="s">
        <v>453</v>
      </c>
      <c r="I254" s="121"/>
      <c r="J254" s="129">
        <f>BK254</f>
        <v>0</v>
      </c>
      <c r="L254" s="118"/>
      <c r="M254" s="123"/>
      <c r="P254" s="124">
        <f>P255</f>
        <v>0</v>
      </c>
      <c r="R254" s="124">
        <f>R255</f>
        <v>0</v>
      </c>
      <c r="T254" s="125">
        <f>T255</f>
        <v>0</v>
      </c>
      <c r="AR254" s="119" t="s">
        <v>153</v>
      </c>
      <c r="AT254" s="126" t="s">
        <v>77</v>
      </c>
      <c r="AU254" s="126" t="s">
        <v>85</v>
      </c>
      <c r="AY254" s="119" t="s">
        <v>145</v>
      </c>
      <c r="BK254" s="127">
        <f>BK255</f>
        <v>0</v>
      </c>
    </row>
    <row r="255" spans="2:65" s="1" customFormat="1" ht="16.5" customHeight="1">
      <c r="B255" s="30"/>
      <c r="C255" s="130" t="s">
        <v>454</v>
      </c>
      <c r="D255" s="130" t="s">
        <v>148</v>
      </c>
      <c r="E255" s="131" t="s">
        <v>455</v>
      </c>
      <c r="F255" s="132" t="s">
        <v>456</v>
      </c>
      <c r="G255" s="133" t="s">
        <v>297</v>
      </c>
      <c r="H255" s="134">
        <v>1</v>
      </c>
      <c r="I255" s="135"/>
      <c r="J255" s="136">
        <f>ROUND(I255*H255,2)</f>
        <v>0</v>
      </c>
      <c r="K255" s="132" t="s">
        <v>1</v>
      </c>
      <c r="L255" s="30"/>
      <c r="M255" s="137" t="s">
        <v>1</v>
      </c>
      <c r="N255" s="138" t="s">
        <v>44</v>
      </c>
      <c r="P255" s="139">
        <f>O255*H255</f>
        <v>0</v>
      </c>
      <c r="Q255" s="139">
        <v>0</v>
      </c>
      <c r="R255" s="139">
        <f>Q255*H255</f>
        <v>0</v>
      </c>
      <c r="S255" s="139">
        <v>0</v>
      </c>
      <c r="T255" s="140">
        <f>S255*H255</f>
        <v>0</v>
      </c>
      <c r="AR255" s="141" t="s">
        <v>207</v>
      </c>
      <c r="AT255" s="141" t="s">
        <v>148</v>
      </c>
      <c r="AU255" s="141" t="s">
        <v>153</v>
      </c>
      <c r="AY255" s="15" t="s">
        <v>145</v>
      </c>
      <c r="BE255" s="142">
        <f>IF(N255="základní",J255,0)</f>
        <v>0</v>
      </c>
      <c r="BF255" s="142">
        <f>IF(N255="snížená",J255,0)</f>
        <v>0</v>
      </c>
      <c r="BG255" s="142">
        <f>IF(N255="zákl. přenesená",J255,0)</f>
        <v>0</v>
      </c>
      <c r="BH255" s="142">
        <f>IF(N255="sníž. přenesená",J255,0)</f>
        <v>0</v>
      </c>
      <c r="BI255" s="142">
        <f>IF(N255="nulová",J255,0)</f>
        <v>0</v>
      </c>
      <c r="BJ255" s="15" t="s">
        <v>153</v>
      </c>
      <c r="BK255" s="142">
        <f>ROUND(I255*H255,2)</f>
        <v>0</v>
      </c>
      <c r="BL255" s="15" t="s">
        <v>207</v>
      </c>
      <c r="BM255" s="141" t="s">
        <v>457</v>
      </c>
    </row>
    <row r="256" spans="2:65" s="11" customFormat="1" ht="22.9" customHeight="1">
      <c r="B256" s="118"/>
      <c r="D256" s="119" t="s">
        <v>77</v>
      </c>
      <c r="E256" s="128" t="s">
        <v>458</v>
      </c>
      <c r="F256" s="128" t="s">
        <v>459</v>
      </c>
      <c r="I256" s="121"/>
      <c r="J256" s="129">
        <f>BK256</f>
        <v>0</v>
      </c>
      <c r="L256" s="118"/>
      <c r="M256" s="123"/>
      <c r="P256" s="124">
        <f>SUM(P257:P263)</f>
        <v>0</v>
      </c>
      <c r="R256" s="124">
        <f>SUM(R257:R263)</f>
        <v>4.4999999999999999E-4</v>
      </c>
      <c r="T256" s="125">
        <f>SUM(T257:T263)</f>
        <v>0</v>
      </c>
      <c r="AR256" s="119" t="s">
        <v>153</v>
      </c>
      <c r="AT256" s="126" t="s">
        <v>77</v>
      </c>
      <c r="AU256" s="126" t="s">
        <v>85</v>
      </c>
      <c r="AY256" s="119" t="s">
        <v>145</v>
      </c>
      <c r="BK256" s="127">
        <f>SUM(BK257:BK263)</f>
        <v>0</v>
      </c>
    </row>
    <row r="257" spans="2:65" s="1" customFormat="1" ht="16.5" customHeight="1">
      <c r="B257" s="30"/>
      <c r="C257" s="130" t="s">
        <v>460</v>
      </c>
      <c r="D257" s="130" t="s">
        <v>148</v>
      </c>
      <c r="E257" s="131" t="s">
        <v>461</v>
      </c>
      <c r="F257" s="132" t="s">
        <v>462</v>
      </c>
      <c r="G257" s="133" t="s">
        <v>287</v>
      </c>
      <c r="H257" s="134">
        <v>1</v>
      </c>
      <c r="I257" s="135"/>
      <c r="J257" s="136">
        <f>ROUND(I257*H257,2)</f>
        <v>0</v>
      </c>
      <c r="K257" s="132" t="s">
        <v>1</v>
      </c>
      <c r="L257" s="30"/>
      <c r="M257" s="137" t="s">
        <v>1</v>
      </c>
      <c r="N257" s="138" t="s">
        <v>44</v>
      </c>
      <c r="P257" s="139">
        <f>O257*H257</f>
        <v>0</v>
      </c>
      <c r="Q257" s="139">
        <v>0</v>
      </c>
      <c r="R257" s="139">
        <f>Q257*H257</f>
        <v>0</v>
      </c>
      <c r="S257" s="139">
        <v>0</v>
      </c>
      <c r="T257" s="140">
        <f>S257*H257</f>
        <v>0</v>
      </c>
      <c r="AR257" s="141" t="s">
        <v>207</v>
      </c>
      <c r="AT257" s="141" t="s">
        <v>148</v>
      </c>
      <c r="AU257" s="141" t="s">
        <v>153</v>
      </c>
      <c r="AY257" s="15" t="s">
        <v>145</v>
      </c>
      <c r="BE257" s="142">
        <f>IF(N257="základní",J257,0)</f>
        <v>0</v>
      </c>
      <c r="BF257" s="142">
        <f>IF(N257="snížená",J257,0)</f>
        <v>0</v>
      </c>
      <c r="BG257" s="142">
        <f>IF(N257="zákl. přenesená",J257,0)</f>
        <v>0</v>
      </c>
      <c r="BH257" s="142">
        <f>IF(N257="sníž. přenesená",J257,0)</f>
        <v>0</v>
      </c>
      <c r="BI257" s="142">
        <f>IF(N257="nulová",J257,0)</f>
        <v>0</v>
      </c>
      <c r="BJ257" s="15" t="s">
        <v>153</v>
      </c>
      <c r="BK257" s="142">
        <f>ROUND(I257*H257,2)</f>
        <v>0</v>
      </c>
      <c r="BL257" s="15" t="s">
        <v>207</v>
      </c>
      <c r="BM257" s="141" t="s">
        <v>463</v>
      </c>
    </row>
    <row r="258" spans="2:65" s="12" customFormat="1">
      <c r="B258" s="153"/>
      <c r="D258" s="154" t="s">
        <v>289</v>
      </c>
      <c r="E258" s="155" t="s">
        <v>1</v>
      </c>
      <c r="F258" s="156" t="s">
        <v>85</v>
      </c>
      <c r="H258" s="157">
        <v>1</v>
      </c>
      <c r="I258" s="158"/>
      <c r="L258" s="153"/>
      <c r="M258" s="159"/>
      <c r="T258" s="160"/>
      <c r="AT258" s="155" t="s">
        <v>289</v>
      </c>
      <c r="AU258" s="155" t="s">
        <v>153</v>
      </c>
      <c r="AV258" s="12" t="s">
        <v>153</v>
      </c>
      <c r="AW258" s="12" t="s">
        <v>34</v>
      </c>
      <c r="AX258" s="12" t="s">
        <v>85</v>
      </c>
      <c r="AY258" s="155" t="s">
        <v>145</v>
      </c>
    </row>
    <row r="259" spans="2:65" s="1" customFormat="1" ht="21.75" customHeight="1">
      <c r="B259" s="30"/>
      <c r="C259" s="130" t="s">
        <v>464</v>
      </c>
      <c r="D259" s="130" t="s">
        <v>148</v>
      </c>
      <c r="E259" s="131" t="s">
        <v>465</v>
      </c>
      <c r="F259" s="132" t="s">
        <v>466</v>
      </c>
      <c r="G259" s="133" t="s">
        <v>328</v>
      </c>
      <c r="H259" s="134">
        <v>1</v>
      </c>
      <c r="I259" s="135"/>
      <c r="J259" s="136">
        <f>ROUND(I259*H259,2)</f>
        <v>0</v>
      </c>
      <c r="K259" s="132" t="s">
        <v>1</v>
      </c>
      <c r="L259" s="30"/>
      <c r="M259" s="137" t="s">
        <v>1</v>
      </c>
      <c r="N259" s="138" t="s">
        <v>44</v>
      </c>
      <c r="P259" s="139">
        <f>O259*H259</f>
        <v>0</v>
      </c>
      <c r="Q259" s="139">
        <v>0</v>
      </c>
      <c r="R259" s="139">
        <f>Q259*H259</f>
        <v>0</v>
      </c>
      <c r="S259" s="139">
        <v>0</v>
      </c>
      <c r="T259" s="140">
        <f>S259*H259</f>
        <v>0</v>
      </c>
      <c r="AR259" s="141" t="s">
        <v>152</v>
      </c>
      <c r="AT259" s="141" t="s">
        <v>148</v>
      </c>
      <c r="AU259" s="141" t="s">
        <v>153</v>
      </c>
      <c r="AY259" s="15" t="s">
        <v>145</v>
      </c>
      <c r="BE259" s="142">
        <f>IF(N259="základní",J259,0)</f>
        <v>0</v>
      </c>
      <c r="BF259" s="142">
        <f>IF(N259="snížená",J259,0)</f>
        <v>0</v>
      </c>
      <c r="BG259" s="142">
        <f>IF(N259="zákl. přenesená",J259,0)</f>
        <v>0</v>
      </c>
      <c r="BH259" s="142">
        <f>IF(N259="sníž. přenesená",J259,0)</f>
        <v>0</v>
      </c>
      <c r="BI259" s="142">
        <f>IF(N259="nulová",J259,0)</f>
        <v>0</v>
      </c>
      <c r="BJ259" s="15" t="s">
        <v>153</v>
      </c>
      <c r="BK259" s="142">
        <f>ROUND(I259*H259,2)</f>
        <v>0</v>
      </c>
      <c r="BL259" s="15" t="s">
        <v>152</v>
      </c>
      <c r="BM259" s="141" t="s">
        <v>467</v>
      </c>
    </row>
    <row r="260" spans="2:65" s="12" customFormat="1">
      <c r="B260" s="153"/>
      <c r="D260" s="154" t="s">
        <v>289</v>
      </c>
      <c r="E260" s="155" t="s">
        <v>1</v>
      </c>
      <c r="F260" s="156" t="s">
        <v>85</v>
      </c>
      <c r="H260" s="157">
        <v>1</v>
      </c>
      <c r="I260" s="158"/>
      <c r="L260" s="153"/>
      <c r="M260" s="159"/>
      <c r="T260" s="160"/>
      <c r="AT260" s="155" t="s">
        <v>289</v>
      </c>
      <c r="AU260" s="155" t="s">
        <v>153</v>
      </c>
      <c r="AV260" s="12" t="s">
        <v>153</v>
      </c>
      <c r="AW260" s="12" t="s">
        <v>34</v>
      </c>
      <c r="AX260" s="12" t="s">
        <v>85</v>
      </c>
      <c r="AY260" s="155" t="s">
        <v>145</v>
      </c>
    </row>
    <row r="261" spans="2:65" s="1" customFormat="1" ht="16.5" customHeight="1">
      <c r="B261" s="30"/>
      <c r="C261" s="143" t="s">
        <v>468</v>
      </c>
      <c r="D261" s="143" t="s">
        <v>269</v>
      </c>
      <c r="E261" s="144" t="s">
        <v>469</v>
      </c>
      <c r="F261" s="145" t="s">
        <v>470</v>
      </c>
      <c r="G261" s="146" t="s">
        <v>328</v>
      </c>
      <c r="H261" s="147">
        <v>1</v>
      </c>
      <c r="I261" s="148"/>
      <c r="J261" s="149">
        <f>ROUND(I261*H261,2)</f>
        <v>0</v>
      </c>
      <c r="K261" s="145" t="s">
        <v>1</v>
      </c>
      <c r="L261" s="150"/>
      <c r="M261" s="151" t="s">
        <v>1</v>
      </c>
      <c r="N261" s="152" t="s">
        <v>44</v>
      </c>
      <c r="P261" s="139">
        <f>O261*H261</f>
        <v>0</v>
      </c>
      <c r="Q261" s="139">
        <v>4.4999999999999999E-4</v>
      </c>
      <c r="R261" s="139">
        <f>Q261*H261</f>
        <v>4.4999999999999999E-4</v>
      </c>
      <c r="S261" s="139">
        <v>0</v>
      </c>
      <c r="T261" s="140">
        <f>S261*H261</f>
        <v>0</v>
      </c>
      <c r="AR261" s="141" t="s">
        <v>174</v>
      </c>
      <c r="AT261" s="141" t="s">
        <v>269</v>
      </c>
      <c r="AU261" s="141" t="s">
        <v>153</v>
      </c>
      <c r="AY261" s="15" t="s">
        <v>145</v>
      </c>
      <c r="BE261" s="142">
        <f>IF(N261="základní",J261,0)</f>
        <v>0</v>
      </c>
      <c r="BF261" s="142">
        <f>IF(N261="snížená",J261,0)</f>
        <v>0</v>
      </c>
      <c r="BG261" s="142">
        <f>IF(N261="zákl. přenesená",J261,0)</f>
        <v>0</v>
      </c>
      <c r="BH261" s="142">
        <f>IF(N261="sníž. přenesená",J261,0)</f>
        <v>0</v>
      </c>
      <c r="BI261" s="142">
        <f>IF(N261="nulová",J261,0)</f>
        <v>0</v>
      </c>
      <c r="BJ261" s="15" t="s">
        <v>153</v>
      </c>
      <c r="BK261" s="142">
        <f>ROUND(I261*H261,2)</f>
        <v>0</v>
      </c>
      <c r="BL261" s="15" t="s">
        <v>152</v>
      </c>
      <c r="BM261" s="141" t="s">
        <v>471</v>
      </c>
    </row>
    <row r="262" spans="2:65" s="12" customFormat="1">
      <c r="B262" s="153"/>
      <c r="D262" s="154" t="s">
        <v>289</v>
      </c>
      <c r="E262" s="155" t="s">
        <v>1</v>
      </c>
      <c r="F262" s="156" t="s">
        <v>85</v>
      </c>
      <c r="H262" s="157">
        <v>1</v>
      </c>
      <c r="I262" s="158"/>
      <c r="L262" s="153"/>
      <c r="M262" s="159"/>
      <c r="T262" s="160"/>
      <c r="AT262" s="155" t="s">
        <v>289</v>
      </c>
      <c r="AU262" s="155" t="s">
        <v>153</v>
      </c>
      <c r="AV262" s="12" t="s">
        <v>153</v>
      </c>
      <c r="AW262" s="12" t="s">
        <v>34</v>
      </c>
      <c r="AX262" s="12" t="s">
        <v>85</v>
      </c>
      <c r="AY262" s="155" t="s">
        <v>145</v>
      </c>
    </row>
    <row r="263" spans="2:65" s="1" customFormat="1" ht="24.2" customHeight="1">
      <c r="B263" s="30"/>
      <c r="C263" s="130" t="s">
        <v>472</v>
      </c>
      <c r="D263" s="130" t="s">
        <v>148</v>
      </c>
      <c r="E263" s="131" t="s">
        <v>473</v>
      </c>
      <c r="F263" s="132" t="s">
        <v>474</v>
      </c>
      <c r="G263" s="133" t="s">
        <v>411</v>
      </c>
      <c r="H263" s="172"/>
      <c r="I263" s="135"/>
      <c r="J263" s="136">
        <f>ROUND(I263*H263,2)</f>
        <v>0</v>
      </c>
      <c r="K263" s="132" t="s">
        <v>1</v>
      </c>
      <c r="L263" s="30"/>
      <c r="M263" s="137" t="s">
        <v>1</v>
      </c>
      <c r="N263" s="138" t="s">
        <v>44</v>
      </c>
      <c r="P263" s="139">
        <f>O263*H263</f>
        <v>0</v>
      </c>
      <c r="Q263" s="139">
        <v>0</v>
      </c>
      <c r="R263" s="139">
        <f>Q263*H263</f>
        <v>0</v>
      </c>
      <c r="S263" s="139">
        <v>0</v>
      </c>
      <c r="T263" s="140">
        <f>S263*H263</f>
        <v>0</v>
      </c>
      <c r="AR263" s="141" t="s">
        <v>207</v>
      </c>
      <c r="AT263" s="141" t="s">
        <v>148</v>
      </c>
      <c r="AU263" s="141" t="s">
        <v>153</v>
      </c>
      <c r="AY263" s="15" t="s">
        <v>145</v>
      </c>
      <c r="BE263" s="142">
        <f>IF(N263="základní",J263,0)</f>
        <v>0</v>
      </c>
      <c r="BF263" s="142">
        <f>IF(N263="snížená",J263,0)</f>
        <v>0</v>
      </c>
      <c r="BG263" s="142">
        <f>IF(N263="zákl. přenesená",J263,0)</f>
        <v>0</v>
      </c>
      <c r="BH263" s="142">
        <f>IF(N263="sníž. přenesená",J263,0)</f>
        <v>0</v>
      </c>
      <c r="BI263" s="142">
        <f>IF(N263="nulová",J263,0)</f>
        <v>0</v>
      </c>
      <c r="BJ263" s="15" t="s">
        <v>153</v>
      </c>
      <c r="BK263" s="142">
        <f>ROUND(I263*H263,2)</f>
        <v>0</v>
      </c>
      <c r="BL263" s="15" t="s">
        <v>207</v>
      </c>
      <c r="BM263" s="141" t="s">
        <v>475</v>
      </c>
    </row>
    <row r="264" spans="2:65" s="11" customFormat="1" ht="22.9" customHeight="1">
      <c r="B264" s="118"/>
      <c r="D264" s="119" t="s">
        <v>77</v>
      </c>
      <c r="E264" s="128" t="s">
        <v>476</v>
      </c>
      <c r="F264" s="128" t="s">
        <v>477</v>
      </c>
      <c r="I264" s="121"/>
      <c r="J264" s="129">
        <f>BK264</f>
        <v>0</v>
      </c>
      <c r="L264" s="118"/>
      <c r="M264" s="123"/>
      <c r="P264" s="124">
        <f>SUM(P265:P267)</f>
        <v>0</v>
      </c>
      <c r="R264" s="124">
        <f>SUM(R265:R267)</f>
        <v>0</v>
      </c>
      <c r="T264" s="125">
        <f>SUM(T265:T267)</f>
        <v>1.0771200000000001</v>
      </c>
      <c r="AR264" s="119" t="s">
        <v>153</v>
      </c>
      <c r="AT264" s="126" t="s">
        <v>77</v>
      </c>
      <c r="AU264" s="126" t="s">
        <v>85</v>
      </c>
      <c r="AY264" s="119" t="s">
        <v>145</v>
      </c>
      <c r="BK264" s="127">
        <f>SUM(BK265:BK267)</f>
        <v>0</v>
      </c>
    </row>
    <row r="265" spans="2:65" s="1" customFormat="1" ht="16.5" customHeight="1">
      <c r="B265" s="30"/>
      <c r="C265" s="130" t="s">
        <v>478</v>
      </c>
      <c r="D265" s="130" t="s">
        <v>148</v>
      </c>
      <c r="E265" s="131" t="s">
        <v>479</v>
      </c>
      <c r="F265" s="132" t="s">
        <v>480</v>
      </c>
      <c r="G265" s="133" t="s">
        <v>297</v>
      </c>
      <c r="H265" s="134">
        <v>1</v>
      </c>
      <c r="I265" s="135"/>
      <c r="J265" s="136">
        <f>ROUND(I265*H265,2)</f>
        <v>0</v>
      </c>
      <c r="K265" s="132" t="s">
        <v>1</v>
      </c>
      <c r="L265" s="30"/>
      <c r="M265" s="137" t="s">
        <v>1</v>
      </c>
      <c r="N265" s="138" t="s">
        <v>44</v>
      </c>
      <c r="P265" s="139">
        <f>O265*H265</f>
        <v>0</v>
      </c>
      <c r="Q265" s="139">
        <v>0</v>
      </c>
      <c r="R265" s="139">
        <f>Q265*H265</f>
        <v>0</v>
      </c>
      <c r="S265" s="139">
        <v>0</v>
      </c>
      <c r="T265" s="140">
        <f>S265*H265</f>
        <v>0</v>
      </c>
      <c r="AR265" s="141" t="s">
        <v>207</v>
      </c>
      <c r="AT265" s="141" t="s">
        <v>148</v>
      </c>
      <c r="AU265" s="141" t="s">
        <v>153</v>
      </c>
      <c r="AY265" s="15" t="s">
        <v>145</v>
      </c>
      <c r="BE265" s="142">
        <f>IF(N265="základní",J265,0)</f>
        <v>0</v>
      </c>
      <c r="BF265" s="142">
        <f>IF(N265="snížená",J265,0)</f>
        <v>0</v>
      </c>
      <c r="BG265" s="142">
        <f>IF(N265="zákl. přenesená",J265,0)</f>
        <v>0</v>
      </c>
      <c r="BH265" s="142">
        <f>IF(N265="sníž. přenesená",J265,0)</f>
        <v>0</v>
      </c>
      <c r="BI265" s="142">
        <f>IF(N265="nulová",J265,0)</f>
        <v>0</v>
      </c>
      <c r="BJ265" s="15" t="s">
        <v>153</v>
      </c>
      <c r="BK265" s="142">
        <f>ROUND(I265*H265,2)</f>
        <v>0</v>
      </c>
      <c r="BL265" s="15" t="s">
        <v>207</v>
      </c>
      <c r="BM265" s="141" t="s">
        <v>481</v>
      </c>
    </row>
    <row r="266" spans="2:65" s="1" customFormat="1" ht="24.2" customHeight="1">
      <c r="B266" s="30"/>
      <c r="C266" s="130" t="s">
        <v>482</v>
      </c>
      <c r="D266" s="130" t="s">
        <v>148</v>
      </c>
      <c r="E266" s="131" t="s">
        <v>483</v>
      </c>
      <c r="F266" s="132" t="s">
        <v>484</v>
      </c>
      <c r="G266" s="133" t="s">
        <v>297</v>
      </c>
      <c r="H266" s="134">
        <v>1</v>
      </c>
      <c r="I266" s="135"/>
      <c r="J266" s="136">
        <f>ROUND(I266*H266,2)</f>
        <v>0</v>
      </c>
      <c r="K266" s="132" t="s">
        <v>1</v>
      </c>
      <c r="L266" s="30"/>
      <c r="M266" s="137" t="s">
        <v>1</v>
      </c>
      <c r="N266" s="138" t="s">
        <v>44</v>
      </c>
      <c r="P266" s="139">
        <f>O266*H266</f>
        <v>0</v>
      </c>
      <c r="Q266" s="139">
        <v>0</v>
      </c>
      <c r="R266" s="139">
        <f>Q266*H266</f>
        <v>0</v>
      </c>
      <c r="S266" s="139">
        <v>0</v>
      </c>
      <c r="T266" s="140">
        <f>S266*H266</f>
        <v>0</v>
      </c>
      <c r="AR266" s="141" t="s">
        <v>207</v>
      </c>
      <c r="AT266" s="141" t="s">
        <v>148</v>
      </c>
      <c r="AU266" s="141" t="s">
        <v>153</v>
      </c>
      <c r="AY266" s="15" t="s">
        <v>145</v>
      </c>
      <c r="BE266" s="142">
        <f>IF(N266="základní",J266,0)</f>
        <v>0</v>
      </c>
      <c r="BF266" s="142">
        <f>IF(N266="snížená",J266,0)</f>
        <v>0</v>
      </c>
      <c r="BG266" s="142">
        <f>IF(N266="zákl. přenesená",J266,0)</f>
        <v>0</v>
      </c>
      <c r="BH266" s="142">
        <f>IF(N266="sníž. přenesená",J266,0)</f>
        <v>0</v>
      </c>
      <c r="BI266" s="142">
        <f>IF(N266="nulová",J266,0)</f>
        <v>0</v>
      </c>
      <c r="BJ266" s="15" t="s">
        <v>153</v>
      </c>
      <c r="BK266" s="142">
        <f>ROUND(I266*H266,2)</f>
        <v>0</v>
      </c>
      <c r="BL266" s="15" t="s">
        <v>207</v>
      </c>
      <c r="BM266" s="141" t="s">
        <v>485</v>
      </c>
    </row>
    <row r="267" spans="2:65" s="1" customFormat="1" ht="21.75" customHeight="1">
      <c r="B267" s="30"/>
      <c r="C267" s="130" t="s">
        <v>486</v>
      </c>
      <c r="D267" s="130" t="s">
        <v>148</v>
      </c>
      <c r="E267" s="131" t="s">
        <v>487</v>
      </c>
      <c r="F267" s="132" t="s">
        <v>488</v>
      </c>
      <c r="G267" s="133" t="s">
        <v>151</v>
      </c>
      <c r="H267" s="134">
        <v>59.84</v>
      </c>
      <c r="I267" s="135"/>
      <c r="J267" s="136">
        <f>ROUND(I267*H267,2)</f>
        <v>0</v>
      </c>
      <c r="K267" s="132" t="s">
        <v>1</v>
      </c>
      <c r="L267" s="30"/>
      <c r="M267" s="137" t="s">
        <v>1</v>
      </c>
      <c r="N267" s="138" t="s">
        <v>44</v>
      </c>
      <c r="P267" s="139">
        <f>O267*H267</f>
        <v>0</v>
      </c>
      <c r="Q267" s="139">
        <v>0</v>
      </c>
      <c r="R267" s="139">
        <f>Q267*H267</f>
        <v>0</v>
      </c>
      <c r="S267" s="139">
        <v>1.7999999999999999E-2</v>
      </c>
      <c r="T267" s="140">
        <f>S267*H267</f>
        <v>1.0771200000000001</v>
      </c>
      <c r="AR267" s="141" t="s">
        <v>207</v>
      </c>
      <c r="AT267" s="141" t="s">
        <v>148</v>
      </c>
      <c r="AU267" s="141" t="s">
        <v>153</v>
      </c>
      <c r="AY267" s="15" t="s">
        <v>145</v>
      </c>
      <c r="BE267" s="142">
        <f>IF(N267="základní",J267,0)</f>
        <v>0</v>
      </c>
      <c r="BF267" s="142">
        <f>IF(N267="snížená",J267,0)</f>
        <v>0</v>
      </c>
      <c r="BG267" s="142">
        <f>IF(N267="zákl. přenesená",J267,0)</f>
        <v>0</v>
      </c>
      <c r="BH267" s="142">
        <f>IF(N267="sníž. přenesená",J267,0)</f>
        <v>0</v>
      </c>
      <c r="BI267" s="142">
        <f>IF(N267="nulová",J267,0)</f>
        <v>0</v>
      </c>
      <c r="BJ267" s="15" t="s">
        <v>153</v>
      </c>
      <c r="BK267" s="142">
        <f>ROUND(I267*H267,2)</f>
        <v>0</v>
      </c>
      <c r="BL267" s="15" t="s">
        <v>207</v>
      </c>
      <c r="BM267" s="141" t="s">
        <v>489</v>
      </c>
    </row>
    <row r="268" spans="2:65" s="11" customFormat="1" ht="22.9" customHeight="1">
      <c r="B268" s="118"/>
      <c r="D268" s="119" t="s">
        <v>77</v>
      </c>
      <c r="E268" s="128" t="s">
        <v>490</v>
      </c>
      <c r="F268" s="128" t="s">
        <v>491</v>
      </c>
      <c r="I268" s="121"/>
      <c r="J268" s="129">
        <f>BK268</f>
        <v>0</v>
      </c>
      <c r="L268" s="118"/>
      <c r="M268" s="123"/>
      <c r="P268" s="124">
        <f>SUM(P269:P270)</f>
        <v>0</v>
      </c>
      <c r="R268" s="124">
        <f>SUM(R269:R270)</f>
        <v>0</v>
      </c>
      <c r="T268" s="125">
        <f>SUM(T269:T270)</f>
        <v>3.6141E-2</v>
      </c>
      <c r="AR268" s="119" t="s">
        <v>153</v>
      </c>
      <c r="AT268" s="126" t="s">
        <v>77</v>
      </c>
      <c r="AU268" s="126" t="s">
        <v>85</v>
      </c>
      <c r="AY268" s="119" t="s">
        <v>145</v>
      </c>
      <c r="BK268" s="127">
        <f>SUM(BK269:BK270)</f>
        <v>0</v>
      </c>
    </row>
    <row r="269" spans="2:65" s="1" customFormat="1" ht="24.2" customHeight="1">
      <c r="B269" s="30"/>
      <c r="C269" s="130" t="s">
        <v>492</v>
      </c>
      <c r="D269" s="130" t="s">
        <v>148</v>
      </c>
      <c r="E269" s="131" t="s">
        <v>493</v>
      </c>
      <c r="F269" s="132" t="s">
        <v>494</v>
      </c>
      <c r="G269" s="133" t="s">
        <v>151</v>
      </c>
      <c r="H269" s="134">
        <v>2.1</v>
      </c>
      <c r="I269" s="135"/>
      <c r="J269" s="136">
        <f>ROUND(I269*H269,2)</f>
        <v>0</v>
      </c>
      <c r="K269" s="132" t="s">
        <v>1</v>
      </c>
      <c r="L269" s="30"/>
      <c r="M269" s="137" t="s">
        <v>1</v>
      </c>
      <c r="N269" s="138" t="s">
        <v>44</v>
      </c>
      <c r="P269" s="139">
        <f>O269*H269</f>
        <v>0</v>
      </c>
      <c r="Q269" s="139">
        <v>0</v>
      </c>
      <c r="R269" s="139">
        <f>Q269*H269</f>
        <v>0</v>
      </c>
      <c r="S269" s="139">
        <v>1.721E-2</v>
      </c>
      <c r="T269" s="140">
        <f>S269*H269</f>
        <v>3.6141E-2</v>
      </c>
      <c r="AR269" s="141" t="s">
        <v>207</v>
      </c>
      <c r="AT269" s="141" t="s">
        <v>148</v>
      </c>
      <c r="AU269" s="141" t="s">
        <v>153</v>
      </c>
      <c r="AY269" s="15" t="s">
        <v>145</v>
      </c>
      <c r="BE269" s="142">
        <f>IF(N269="základní",J269,0)</f>
        <v>0</v>
      </c>
      <c r="BF269" s="142">
        <f>IF(N269="snížená",J269,0)</f>
        <v>0</v>
      </c>
      <c r="BG269" s="142">
        <f>IF(N269="zákl. přenesená",J269,0)</f>
        <v>0</v>
      </c>
      <c r="BH269" s="142">
        <f>IF(N269="sníž. přenesená",J269,0)</f>
        <v>0</v>
      </c>
      <c r="BI269" s="142">
        <f>IF(N269="nulová",J269,0)</f>
        <v>0</v>
      </c>
      <c r="BJ269" s="15" t="s">
        <v>153</v>
      </c>
      <c r="BK269" s="142">
        <f>ROUND(I269*H269,2)</f>
        <v>0</v>
      </c>
      <c r="BL269" s="15" t="s">
        <v>207</v>
      </c>
      <c r="BM269" s="141" t="s">
        <v>495</v>
      </c>
    </row>
    <row r="270" spans="2:65" s="12" customFormat="1">
      <c r="B270" s="153"/>
      <c r="D270" s="154" t="s">
        <v>289</v>
      </c>
      <c r="E270" s="155" t="s">
        <v>1</v>
      </c>
      <c r="F270" s="156" t="s">
        <v>496</v>
      </c>
      <c r="H270" s="157">
        <v>2.1</v>
      </c>
      <c r="I270" s="158"/>
      <c r="L270" s="153"/>
      <c r="M270" s="159"/>
      <c r="T270" s="160"/>
      <c r="AT270" s="155" t="s">
        <v>289</v>
      </c>
      <c r="AU270" s="155" t="s">
        <v>153</v>
      </c>
      <c r="AV270" s="12" t="s">
        <v>153</v>
      </c>
      <c r="AW270" s="12" t="s">
        <v>34</v>
      </c>
      <c r="AX270" s="12" t="s">
        <v>85</v>
      </c>
      <c r="AY270" s="155" t="s">
        <v>145</v>
      </c>
    </row>
    <row r="271" spans="2:65" s="11" customFormat="1" ht="22.9" customHeight="1">
      <c r="B271" s="118"/>
      <c r="D271" s="119" t="s">
        <v>77</v>
      </c>
      <c r="E271" s="128" t="s">
        <v>497</v>
      </c>
      <c r="F271" s="128" t="s">
        <v>498</v>
      </c>
      <c r="I271" s="121"/>
      <c r="J271" s="129">
        <f>BK271</f>
        <v>0</v>
      </c>
      <c r="L271" s="118"/>
      <c r="M271" s="123"/>
      <c r="P271" s="124">
        <f>SUM(P272:P296)</f>
        <v>0</v>
      </c>
      <c r="R271" s="124">
        <f>SUM(R272:R296)</f>
        <v>0.18198058749999999</v>
      </c>
      <c r="T271" s="125">
        <f>SUM(T272:T296)</f>
        <v>0.16074150000000001</v>
      </c>
      <c r="AR271" s="119" t="s">
        <v>153</v>
      </c>
      <c r="AT271" s="126" t="s">
        <v>77</v>
      </c>
      <c r="AU271" s="126" t="s">
        <v>85</v>
      </c>
      <c r="AY271" s="119" t="s">
        <v>145</v>
      </c>
      <c r="BK271" s="127">
        <f>SUM(BK272:BK296)</f>
        <v>0</v>
      </c>
    </row>
    <row r="272" spans="2:65" s="1" customFormat="1" ht="44.25" customHeight="1">
      <c r="B272" s="30"/>
      <c r="C272" s="130" t="s">
        <v>499</v>
      </c>
      <c r="D272" s="130" t="s">
        <v>148</v>
      </c>
      <c r="E272" s="131" t="s">
        <v>500</v>
      </c>
      <c r="F272" s="132" t="s">
        <v>501</v>
      </c>
      <c r="G272" s="133" t="s">
        <v>200</v>
      </c>
      <c r="H272" s="134">
        <v>3</v>
      </c>
      <c r="I272" s="135"/>
      <c r="J272" s="136">
        <f>ROUND(I272*H272,2)</f>
        <v>0</v>
      </c>
      <c r="K272" s="132" t="s">
        <v>1</v>
      </c>
      <c r="L272" s="30"/>
      <c r="M272" s="137" t="s">
        <v>1</v>
      </c>
      <c r="N272" s="138" t="s">
        <v>44</v>
      </c>
      <c r="P272" s="139">
        <f>O272*H272</f>
        <v>0</v>
      </c>
      <c r="Q272" s="139">
        <v>0</v>
      </c>
      <c r="R272" s="139">
        <f>Q272*H272</f>
        <v>0</v>
      </c>
      <c r="S272" s="139">
        <v>0</v>
      </c>
      <c r="T272" s="140">
        <f>S272*H272</f>
        <v>0</v>
      </c>
      <c r="AR272" s="141" t="s">
        <v>207</v>
      </c>
      <c r="AT272" s="141" t="s">
        <v>148</v>
      </c>
      <c r="AU272" s="141" t="s">
        <v>153</v>
      </c>
      <c r="AY272" s="15" t="s">
        <v>145</v>
      </c>
      <c r="BE272" s="142">
        <f>IF(N272="základní",J272,0)</f>
        <v>0</v>
      </c>
      <c r="BF272" s="142">
        <f>IF(N272="snížená",J272,0)</f>
        <v>0</v>
      </c>
      <c r="BG272" s="142">
        <f>IF(N272="zákl. přenesená",J272,0)</f>
        <v>0</v>
      </c>
      <c r="BH272" s="142">
        <f>IF(N272="sníž. přenesená",J272,0)</f>
        <v>0</v>
      </c>
      <c r="BI272" s="142">
        <f>IF(N272="nulová",J272,0)</f>
        <v>0</v>
      </c>
      <c r="BJ272" s="15" t="s">
        <v>153</v>
      </c>
      <c r="BK272" s="142">
        <f>ROUND(I272*H272,2)</f>
        <v>0</v>
      </c>
      <c r="BL272" s="15" t="s">
        <v>207</v>
      </c>
      <c r="BM272" s="141" t="s">
        <v>502</v>
      </c>
    </row>
    <row r="273" spans="2:65" s="1" customFormat="1" ht="49.15" customHeight="1">
      <c r="B273" s="30"/>
      <c r="C273" s="130" t="s">
        <v>503</v>
      </c>
      <c r="D273" s="130" t="s">
        <v>148</v>
      </c>
      <c r="E273" s="131" t="s">
        <v>504</v>
      </c>
      <c r="F273" s="132" t="s">
        <v>505</v>
      </c>
      <c r="G273" s="133" t="s">
        <v>287</v>
      </c>
      <c r="H273" s="134">
        <v>1</v>
      </c>
      <c r="I273" s="135"/>
      <c r="J273" s="136">
        <f>ROUND(I273*H273,2)</f>
        <v>0</v>
      </c>
      <c r="K273" s="132" t="s">
        <v>1</v>
      </c>
      <c r="L273" s="30"/>
      <c r="M273" s="137" t="s">
        <v>1</v>
      </c>
      <c r="N273" s="138" t="s">
        <v>44</v>
      </c>
      <c r="P273" s="139">
        <f>O273*H273</f>
        <v>0</v>
      </c>
      <c r="Q273" s="139">
        <v>0</v>
      </c>
      <c r="R273" s="139">
        <f>Q273*H273</f>
        <v>0</v>
      </c>
      <c r="S273" s="139">
        <v>0</v>
      </c>
      <c r="T273" s="140">
        <f>S273*H273</f>
        <v>0</v>
      </c>
      <c r="AR273" s="141" t="s">
        <v>207</v>
      </c>
      <c r="AT273" s="141" t="s">
        <v>148</v>
      </c>
      <c r="AU273" s="141" t="s">
        <v>153</v>
      </c>
      <c r="AY273" s="15" t="s">
        <v>145</v>
      </c>
      <c r="BE273" s="142">
        <f>IF(N273="základní",J273,0)</f>
        <v>0</v>
      </c>
      <c r="BF273" s="142">
        <f>IF(N273="snížená",J273,0)</f>
        <v>0</v>
      </c>
      <c r="BG273" s="142">
        <f>IF(N273="zákl. přenesená",J273,0)</f>
        <v>0</v>
      </c>
      <c r="BH273" s="142">
        <f>IF(N273="sníž. přenesená",J273,0)</f>
        <v>0</v>
      </c>
      <c r="BI273" s="142">
        <f>IF(N273="nulová",J273,0)</f>
        <v>0</v>
      </c>
      <c r="BJ273" s="15" t="s">
        <v>153</v>
      </c>
      <c r="BK273" s="142">
        <f>ROUND(I273*H273,2)</f>
        <v>0</v>
      </c>
      <c r="BL273" s="15" t="s">
        <v>207</v>
      </c>
      <c r="BM273" s="141" t="s">
        <v>506</v>
      </c>
    </row>
    <row r="274" spans="2:65" s="12" customFormat="1">
      <c r="B274" s="153"/>
      <c r="D274" s="154" t="s">
        <v>289</v>
      </c>
      <c r="E274" s="155" t="s">
        <v>1</v>
      </c>
      <c r="F274" s="156" t="s">
        <v>85</v>
      </c>
      <c r="H274" s="157">
        <v>1</v>
      </c>
      <c r="I274" s="158"/>
      <c r="L274" s="153"/>
      <c r="M274" s="159"/>
      <c r="T274" s="160"/>
      <c r="AT274" s="155" t="s">
        <v>289</v>
      </c>
      <c r="AU274" s="155" t="s">
        <v>153</v>
      </c>
      <c r="AV274" s="12" t="s">
        <v>153</v>
      </c>
      <c r="AW274" s="12" t="s">
        <v>34</v>
      </c>
      <c r="AX274" s="12" t="s">
        <v>85</v>
      </c>
      <c r="AY274" s="155" t="s">
        <v>145</v>
      </c>
    </row>
    <row r="275" spans="2:65" s="1" customFormat="1" ht="16.5" customHeight="1">
      <c r="B275" s="30"/>
      <c r="C275" s="130" t="s">
        <v>507</v>
      </c>
      <c r="D275" s="130" t="s">
        <v>148</v>
      </c>
      <c r="E275" s="131" t="s">
        <v>508</v>
      </c>
      <c r="F275" s="132" t="s">
        <v>509</v>
      </c>
      <c r="G275" s="133" t="s">
        <v>151</v>
      </c>
      <c r="H275" s="134">
        <v>2.97</v>
      </c>
      <c r="I275" s="135"/>
      <c r="J275" s="136">
        <f>ROUND(I275*H275,2)</f>
        <v>0</v>
      </c>
      <c r="K275" s="132" t="s">
        <v>1</v>
      </c>
      <c r="L275" s="30"/>
      <c r="M275" s="137" t="s">
        <v>1</v>
      </c>
      <c r="N275" s="138" t="s">
        <v>44</v>
      </c>
      <c r="P275" s="139">
        <f>O275*H275</f>
        <v>0</v>
      </c>
      <c r="Q275" s="139">
        <v>0</v>
      </c>
      <c r="R275" s="139">
        <f>Q275*H275</f>
        <v>0</v>
      </c>
      <c r="S275" s="139">
        <v>1.695E-2</v>
      </c>
      <c r="T275" s="140">
        <f>S275*H275</f>
        <v>5.0341500000000004E-2</v>
      </c>
      <c r="AR275" s="141" t="s">
        <v>207</v>
      </c>
      <c r="AT275" s="141" t="s">
        <v>148</v>
      </c>
      <c r="AU275" s="141" t="s">
        <v>153</v>
      </c>
      <c r="AY275" s="15" t="s">
        <v>145</v>
      </c>
      <c r="BE275" s="142">
        <f>IF(N275="základní",J275,0)</f>
        <v>0</v>
      </c>
      <c r="BF275" s="142">
        <f>IF(N275="snížená",J275,0)</f>
        <v>0</v>
      </c>
      <c r="BG275" s="142">
        <f>IF(N275="zákl. přenesená",J275,0)</f>
        <v>0</v>
      </c>
      <c r="BH275" s="142">
        <f>IF(N275="sníž. přenesená",J275,0)</f>
        <v>0</v>
      </c>
      <c r="BI275" s="142">
        <f>IF(N275="nulová",J275,0)</f>
        <v>0</v>
      </c>
      <c r="BJ275" s="15" t="s">
        <v>153</v>
      </c>
      <c r="BK275" s="142">
        <f>ROUND(I275*H275,2)</f>
        <v>0</v>
      </c>
      <c r="BL275" s="15" t="s">
        <v>207</v>
      </c>
      <c r="BM275" s="141" t="s">
        <v>510</v>
      </c>
    </row>
    <row r="276" spans="2:65" s="12" customFormat="1">
      <c r="B276" s="153"/>
      <c r="D276" s="154" t="s">
        <v>289</v>
      </c>
      <c r="E276" s="155" t="s">
        <v>1</v>
      </c>
      <c r="F276" s="156" t="s">
        <v>511</v>
      </c>
      <c r="H276" s="157">
        <v>1.89</v>
      </c>
      <c r="I276" s="158"/>
      <c r="L276" s="153"/>
      <c r="M276" s="159"/>
      <c r="T276" s="160"/>
      <c r="AT276" s="155" t="s">
        <v>289</v>
      </c>
      <c r="AU276" s="155" t="s">
        <v>153</v>
      </c>
      <c r="AV276" s="12" t="s">
        <v>153</v>
      </c>
      <c r="AW276" s="12" t="s">
        <v>34</v>
      </c>
      <c r="AX276" s="12" t="s">
        <v>78</v>
      </c>
      <c r="AY276" s="155" t="s">
        <v>145</v>
      </c>
    </row>
    <row r="277" spans="2:65" s="12" customFormat="1">
      <c r="B277" s="153"/>
      <c r="D277" s="154" t="s">
        <v>289</v>
      </c>
      <c r="E277" s="155" t="s">
        <v>1</v>
      </c>
      <c r="F277" s="156" t="s">
        <v>512</v>
      </c>
      <c r="H277" s="157">
        <v>1.08</v>
      </c>
      <c r="I277" s="158"/>
      <c r="L277" s="153"/>
      <c r="M277" s="159"/>
      <c r="T277" s="160"/>
      <c r="AT277" s="155" t="s">
        <v>289</v>
      </c>
      <c r="AU277" s="155" t="s">
        <v>153</v>
      </c>
      <c r="AV277" s="12" t="s">
        <v>153</v>
      </c>
      <c r="AW277" s="12" t="s">
        <v>34</v>
      </c>
      <c r="AX277" s="12" t="s">
        <v>78</v>
      </c>
      <c r="AY277" s="155" t="s">
        <v>145</v>
      </c>
    </row>
    <row r="278" spans="2:65" s="13" customFormat="1">
      <c r="B278" s="165"/>
      <c r="D278" s="154" t="s">
        <v>289</v>
      </c>
      <c r="E278" s="166" t="s">
        <v>1</v>
      </c>
      <c r="F278" s="167" t="s">
        <v>332</v>
      </c>
      <c r="H278" s="168">
        <v>2.9699999999999998</v>
      </c>
      <c r="I278" s="169"/>
      <c r="L278" s="165"/>
      <c r="M278" s="170"/>
      <c r="T278" s="171"/>
      <c r="AT278" s="166" t="s">
        <v>289</v>
      </c>
      <c r="AU278" s="166" t="s">
        <v>153</v>
      </c>
      <c r="AV278" s="13" t="s">
        <v>152</v>
      </c>
      <c r="AW278" s="13" t="s">
        <v>34</v>
      </c>
      <c r="AX278" s="13" t="s">
        <v>85</v>
      </c>
      <c r="AY278" s="166" t="s">
        <v>145</v>
      </c>
    </row>
    <row r="279" spans="2:65" s="1" customFormat="1" ht="24.2" customHeight="1">
      <c r="B279" s="30"/>
      <c r="C279" s="130" t="s">
        <v>513</v>
      </c>
      <c r="D279" s="130" t="s">
        <v>148</v>
      </c>
      <c r="E279" s="131" t="s">
        <v>514</v>
      </c>
      <c r="F279" s="132" t="s">
        <v>515</v>
      </c>
      <c r="G279" s="133" t="s">
        <v>328</v>
      </c>
      <c r="H279" s="134">
        <v>5</v>
      </c>
      <c r="I279" s="135"/>
      <c r="J279" s="136">
        <f>ROUND(I279*H279,2)</f>
        <v>0</v>
      </c>
      <c r="K279" s="132" t="s">
        <v>1</v>
      </c>
      <c r="L279" s="30"/>
      <c r="M279" s="137" t="s">
        <v>1</v>
      </c>
      <c r="N279" s="138" t="s">
        <v>44</v>
      </c>
      <c r="P279" s="139">
        <f>O279*H279</f>
        <v>0</v>
      </c>
      <c r="Q279" s="139">
        <v>0</v>
      </c>
      <c r="R279" s="139">
        <f>Q279*H279</f>
        <v>0</v>
      </c>
      <c r="S279" s="139">
        <v>0</v>
      </c>
      <c r="T279" s="140">
        <f>S279*H279</f>
        <v>0</v>
      </c>
      <c r="AR279" s="141" t="s">
        <v>207</v>
      </c>
      <c r="AT279" s="141" t="s">
        <v>148</v>
      </c>
      <c r="AU279" s="141" t="s">
        <v>153</v>
      </c>
      <c r="AY279" s="15" t="s">
        <v>145</v>
      </c>
      <c r="BE279" s="142">
        <f>IF(N279="základní",J279,0)</f>
        <v>0</v>
      </c>
      <c r="BF279" s="142">
        <f>IF(N279="snížená",J279,0)</f>
        <v>0</v>
      </c>
      <c r="BG279" s="142">
        <f>IF(N279="zákl. přenesená",J279,0)</f>
        <v>0</v>
      </c>
      <c r="BH279" s="142">
        <f>IF(N279="sníž. přenesená",J279,0)</f>
        <v>0</v>
      </c>
      <c r="BI279" s="142">
        <f>IF(N279="nulová",J279,0)</f>
        <v>0</v>
      </c>
      <c r="BJ279" s="15" t="s">
        <v>153</v>
      </c>
      <c r="BK279" s="142">
        <f>ROUND(I279*H279,2)</f>
        <v>0</v>
      </c>
      <c r="BL279" s="15" t="s">
        <v>207</v>
      </c>
      <c r="BM279" s="141" t="s">
        <v>516</v>
      </c>
    </row>
    <row r="280" spans="2:65" s="1" customFormat="1" ht="24.2" customHeight="1">
      <c r="B280" s="30"/>
      <c r="C280" s="143" t="s">
        <v>517</v>
      </c>
      <c r="D280" s="143" t="s">
        <v>269</v>
      </c>
      <c r="E280" s="144" t="s">
        <v>518</v>
      </c>
      <c r="F280" s="145" t="s">
        <v>519</v>
      </c>
      <c r="G280" s="146" t="s">
        <v>328</v>
      </c>
      <c r="H280" s="147">
        <v>3</v>
      </c>
      <c r="I280" s="148"/>
      <c r="J280" s="149">
        <f>ROUND(I280*H280,2)</f>
        <v>0</v>
      </c>
      <c r="K280" s="145" t="s">
        <v>1</v>
      </c>
      <c r="L280" s="150"/>
      <c r="M280" s="151" t="s">
        <v>1</v>
      </c>
      <c r="N280" s="152" t="s">
        <v>44</v>
      </c>
      <c r="P280" s="139">
        <f>O280*H280</f>
        <v>0</v>
      </c>
      <c r="Q280" s="139">
        <v>0.02</v>
      </c>
      <c r="R280" s="139">
        <f>Q280*H280</f>
        <v>0.06</v>
      </c>
      <c r="S280" s="139">
        <v>0</v>
      </c>
      <c r="T280" s="140">
        <f>S280*H280</f>
        <v>0</v>
      </c>
      <c r="AR280" s="141" t="s">
        <v>273</v>
      </c>
      <c r="AT280" s="141" t="s">
        <v>269</v>
      </c>
      <c r="AU280" s="141" t="s">
        <v>153</v>
      </c>
      <c r="AY280" s="15" t="s">
        <v>145</v>
      </c>
      <c r="BE280" s="142">
        <f>IF(N280="základní",J280,0)</f>
        <v>0</v>
      </c>
      <c r="BF280" s="142">
        <f>IF(N280="snížená",J280,0)</f>
        <v>0</v>
      </c>
      <c r="BG280" s="142">
        <f>IF(N280="zákl. přenesená",J280,0)</f>
        <v>0</v>
      </c>
      <c r="BH280" s="142">
        <f>IF(N280="sníž. přenesená",J280,0)</f>
        <v>0</v>
      </c>
      <c r="BI280" s="142">
        <f>IF(N280="nulová",J280,0)</f>
        <v>0</v>
      </c>
      <c r="BJ280" s="15" t="s">
        <v>153</v>
      </c>
      <c r="BK280" s="142">
        <f>ROUND(I280*H280,2)</f>
        <v>0</v>
      </c>
      <c r="BL280" s="15" t="s">
        <v>207</v>
      </c>
      <c r="BM280" s="141" t="s">
        <v>520</v>
      </c>
    </row>
    <row r="281" spans="2:65" s="12" customFormat="1">
      <c r="B281" s="153"/>
      <c r="D281" s="154" t="s">
        <v>289</v>
      </c>
      <c r="E281" s="155" t="s">
        <v>1</v>
      </c>
      <c r="F281" s="156" t="s">
        <v>521</v>
      </c>
      <c r="H281" s="157">
        <v>3</v>
      </c>
      <c r="I281" s="158"/>
      <c r="L281" s="153"/>
      <c r="M281" s="159"/>
      <c r="T281" s="160"/>
      <c r="AT281" s="155" t="s">
        <v>289</v>
      </c>
      <c r="AU281" s="155" t="s">
        <v>153</v>
      </c>
      <c r="AV281" s="12" t="s">
        <v>153</v>
      </c>
      <c r="AW281" s="12" t="s">
        <v>34</v>
      </c>
      <c r="AX281" s="12" t="s">
        <v>85</v>
      </c>
      <c r="AY281" s="155" t="s">
        <v>145</v>
      </c>
    </row>
    <row r="282" spans="2:65" s="1" customFormat="1" ht="24.2" customHeight="1">
      <c r="B282" s="30"/>
      <c r="C282" s="143" t="s">
        <v>522</v>
      </c>
      <c r="D282" s="143" t="s">
        <v>269</v>
      </c>
      <c r="E282" s="144" t="s">
        <v>523</v>
      </c>
      <c r="F282" s="145" t="s">
        <v>524</v>
      </c>
      <c r="G282" s="146" t="s">
        <v>328</v>
      </c>
      <c r="H282" s="147">
        <v>1</v>
      </c>
      <c r="I282" s="148"/>
      <c r="J282" s="149">
        <f>ROUND(I282*H282,2)</f>
        <v>0</v>
      </c>
      <c r="K282" s="145" t="s">
        <v>272</v>
      </c>
      <c r="L282" s="150"/>
      <c r="M282" s="151" t="s">
        <v>1</v>
      </c>
      <c r="N282" s="152" t="s">
        <v>44</v>
      </c>
      <c r="P282" s="139">
        <f>O282*H282</f>
        <v>0</v>
      </c>
      <c r="Q282" s="139">
        <v>1.9E-2</v>
      </c>
      <c r="R282" s="139">
        <f>Q282*H282</f>
        <v>1.9E-2</v>
      </c>
      <c r="S282" s="139">
        <v>0</v>
      </c>
      <c r="T282" s="140">
        <f>S282*H282</f>
        <v>0</v>
      </c>
      <c r="AR282" s="141" t="s">
        <v>273</v>
      </c>
      <c r="AT282" s="141" t="s">
        <v>269</v>
      </c>
      <c r="AU282" s="141" t="s">
        <v>153</v>
      </c>
      <c r="AY282" s="15" t="s">
        <v>145</v>
      </c>
      <c r="BE282" s="142">
        <f>IF(N282="základní",J282,0)</f>
        <v>0</v>
      </c>
      <c r="BF282" s="142">
        <f>IF(N282="snížená",J282,0)</f>
        <v>0</v>
      </c>
      <c r="BG282" s="142">
        <f>IF(N282="zákl. přenesená",J282,0)</f>
        <v>0</v>
      </c>
      <c r="BH282" s="142">
        <f>IF(N282="sníž. přenesená",J282,0)</f>
        <v>0</v>
      </c>
      <c r="BI282" s="142">
        <f>IF(N282="nulová",J282,0)</f>
        <v>0</v>
      </c>
      <c r="BJ282" s="15" t="s">
        <v>153</v>
      </c>
      <c r="BK282" s="142">
        <f>ROUND(I282*H282,2)</f>
        <v>0</v>
      </c>
      <c r="BL282" s="15" t="s">
        <v>207</v>
      </c>
      <c r="BM282" s="141" t="s">
        <v>525</v>
      </c>
    </row>
    <row r="283" spans="2:65" s="1" customFormat="1" ht="24.2" customHeight="1">
      <c r="B283" s="30"/>
      <c r="C283" s="143" t="s">
        <v>526</v>
      </c>
      <c r="D283" s="143" t="s">
        <v>269</v>
      </c>
      <c r="E283" s="144" t="s">
        <v>527</v>
      </c>
      <c r="F283" s="145" t="s">
        <v>528</v>
      </c>
      <c r="G283" s="146" t="s">
        <v>328</v>
      </c>
      <c r="H283" s="147">
        <v>1</v>
      </c>
      <c r="I283" s="148"/>
      <c r="J283" s="149">
        <f>ROUND(I283*H283,2)</f>
        <v>0</v>
      </c>
      <c r="K283" s="145" t="s">
        <v>1</v>
      </c>
      <c r="L283" s="150"/>
      <c r="M283" s="151" t="s">
        <v>1</v>
      </c>
      <c r="N283" s="152" t="s">
        <v>44</v>
      </c>
      <c r="P283" s="139">
        <f>O283*H283</f>
        <v>0</v>
      </c>
      <c r="Q283" s="139">
        <v>1.2999999999999999E-2</v>
      </c>
      <c r="R283" s="139">
        <f>Q283*H283</f>
        <v>1.2999999999999999E-2</v>
      </c>
      <c r="S283" s="139">
        <v>0</v>
      </c>
      <c r="T283" s="140">
        <f>S283*H283</f>
        <v>0</v>
      </c>
      <c r="AR283" s="141" t="s">
        <v>273</v>
      </c>
      <c r="AT283" s="141" t="s">
        <v>269</v>
      </c>
      <c r="AU283" s="141" t="s">
        <v>153</v>
      </c>
      <c r="AY283" s="15" t="s">
        <v>145</v>
      </c>
      <c r="BE283" s="142">
        <f>IF(N283="základní",J283,0)</f>
        <v>0</v>
      </c>
      <c r="BF283" s="142">
        <f>IF(N283="snížená",J283,0)</f>
        <v>0</v>
      </c>
      <c r="BG283" s="142">
        <f>IF(N283="zákl. přenesená",J283,0)</f>
        <v>0</v>
      </c>
      <c r="BH283" s="142">
        <f>IF(N283="sníž. přenesená",J283,0)</f>
        <v>0</v>
      </c>
      <c r="BI283" s="142">
        <f>IF(N283="nulová",J283,0)</f>
        <v>0</v>
      </c>
      <c r="BJ283" s="15" t="s">
        <v>153</v>
      </c>
      <c r="BK283" s="142">
        <f>ROUND(I283*H283,2)</f>
        <v>0</v>
      </c>
      <c r="BL283" s="15" t="s">
        <v>207</v>
      </c>
      <c r="BM283" s="141" t="s">
        <v>529</v>
      </c>
    </row>
    <row r="284" spans="2:65" s="1" customFormat="1" ht="16.5" customHeight="1">
      <c r="B284" s="30"/>
      <c r="C284" s="130" t="s">
        <v>530</v>
      </c>
      <c r="D284" s="130" t="s">
        <v>148</v>
      </c>
      <c r="E284" s="131" t="s">
        <v>531</v>
      </c>
      <c r="F284" s="132" t="s">
        <v>532</v>
      </c>
      <c r="G284" s="133" t="s">
        <v>328</v>
      </c>
      <c r="H284" s="134">
        <v>5</v>
      </c>
      <c r="I284" s="135"/>
      <c r="J284" s="136">
        <f>ROUND(I284*H284,2)</f>
        <v>0</v>
      </c>
      <c r="K284" s="132" t="s">
        <v>1</v>
      </c>
      <c r="L284" s="30"/>
      <c r="M284" s="137" t="s">
        <v>1</v>
      </c>
      <c r="N284" s="138" t="s">
        <v>44</v>
      </c>
      <c r="P284" s="139">
        <f>O284*H284</f>
        <v>0</v>
      </c>
      <c r="Q284" s="139">
        <v>0</v>
      </c>
      <c r="R284" s="139">
        <f>Q284*H284</f>
        <v>0</v>
      </c>
      <c r="S284" s="139">
        <v>0</v>
      </c>
      <c r="T284" s="140">
        <f>S284*H284</f>
        <v>0</v>
      </c>
      <c r="AR284" s="141" t="s">
        <v>207</v>
      </c>
      <c r="AT284" s="141" t="s">
        <v>148</v>
      </c>
      <c r="AU284" s="141" t="s">
        <v>153</v>
      </c>
      <c r="AY284" s="15" t="s">
        <v>145</v>
      </c>
      <c r="BE284" s="142">
        <f>IF(N284="základní",J284,0)</f>
        <v>0</v>
      </c>
      <c r="BF284" s="142">
        <f>IF(N284="snížená",J284,0)</f>
        <v>0</v>
      </c>
      <c r="BG284" s="142">
        <f>IF(N284="zákl. přenesená",J284,0)</f>
        <v>0</v>
      </c>
      <c r="BH284" s="142">
        <f>IF(N284="sníž. přenesená",J284,0)</f>
        <v>0</v>
      </c>
      <c r="BI284" s="142">
        <f>IF(N284="nulová",J284,0)</f>
        <v>0</v>
      </c>
      <c r="BJ284" s="15" t="s">
        <v>153</v>
      </c>
      <c r="BK284" s="142">
        <f>ROUND(I284*H284,2)</f>
        <v>0</v>
      </c>
      <c r="BL284" s="15" t="s">
        <v>207</v>
      </c>
      <c r="BM284" s="141" t="s">
        <v>533</v>
      </c>
    </row>
    <row r="285" spans="2:65" s="1" customFormat="1" ht="16.5" customHeight="1">
      <c r="B285" s="30"/>
      <c r="C285" s="143" t="s">
        <v>534</v>
      </c>
      <c r="D285" s="143" t="s">
        <v>269</v>
      </c>
      <c r="E285" s="144" t="s">
        <v>535</v>
      </c>
      <c r="F285" s="145" t="s">
        <v>536</v>
      </c>
      <c r="G285" s="146" t="s">
        <v>328</v>
      </c>
      <c r="H285" s="147">
        <v>5</v>
      </c>
      <c r="I285" s="148"/>
      <c r="J285" s="149">
        <f>ROUND(I285*H285,2)</f>
        <v>0</v>
      </c>
      <c r="K285" s="145" t="s">
        <v>1</v>
      </c>
      <c r="L285" s="150"/>
      <c r="M285" s="151" t="s">
        <v>1</v>
      </c>
      <c r="N285" s="152" t="s">
        <v>44</v>
      </c>
      <c r="P285" s="139">
        <f>O285*H285</f>
        <v>0</v>
      </c>
      <c r="Q285" s="139">
        <v>1E-4</v>
      </c>
      <c r="R285" s="139">
        <f>Q285*H285</f>
        <v>5.0000000000000001E-4</v>
      </c>
      <c r="S285" s="139">
        <v>0</v>
      </c>
      <c r="T285" s="140">
        <f>S285*H285</f>
        <v>0</v>
      </c>
      <c r="AR285" s="141" t="s">
        <v>273</v>
      </c>
      <c r="AT285" s="141" t="s">
        <v>269</v>
      </c>
      <c r="AU285" s="141" t="s">
        <v>153</v>
      </c>
      <c r="AY285" s="15" t="s">
        <v>145</v>
      </c>
      <c r="BE285" s="142">
        <f>IF(N285="základní",J285,0)</f>
        <v>0</v>
      </c>
      <c r="BF285" s="142">
        <f>IF(N285="snížená",J285,0)</f>
        <v>0</v>
      </c>
      <c r="BG285" s="142">
        <f>IF(N285="zákl. přenesená",J285,0)</f>
        <v>0</v>
      </c>
      <c r="BH285" s="142">
        <f>IF(N285="sníž. přenesená",J285,0)</f>
        <v>0</v>
      </c>
      <c r="BI285" s="142">
        <f>IF(N285="nulová",J285,0)</f>
        <v>0</v>
      </c>
      <c r="BJ285" s="15" t="s">
        <v>153</v>
      </c>
      <c r="BK285" s="142">
        <f>ROUND(I285*H285,2)</f>
        <v>0</v>
      </c>
      <c r="BL285" s="15" t="s">
        <v>207</v>
      </c>
      <c r="BM285" s="141" t="s">
        <v>537</v>
      </c>
    </row>
    <row r="286" spans="2:65" s="1" customFormat="1" ht="21.75" customHeight="1">
      <c r="B286" s="30"/>
      <c r="C286" s="130" t="s">
        <v>538</v>
      </c>
      <c r="D286" s="130" t="s">
        <v>148</v>
      </c>
      <c r="E286" s="131" t="s">
        <v>539</v>
      </c>
      <c r="F286" s="132" t="s">
        <v>540</v>
      </c>
      <c r="G286" s="133" t="s">
        <v>328</v>
      </c>
      <c r="H286" s="134">
        <v>5</v>
      </c>
      <c r="I286" s="135"/>
      <c r="J286" s="136">
        <f>ROUND(I286*H286,2)</f>
        <v>0</v>
      </c>
      <c r="K286" s="132" t="s">
        <v>1</v>
      </c>
      <c r="L286" s="30"/>
      <c r="M286" s="137" t="s">
        <v>1</v>
      </c>
      <c r="N286" s="138" t="s">
        <v>44</v>
      </c>
      <c r="P286" s="139">
        <f>O286*H286</f>
        <v>0</v>
      </c>
      <c r="Q286" s="139">
        <v>0</v>
      </c>
      <c r="R286" s="139">
        <f>Q286*H286</f>
        <v>0</v>
      </c>
      <c r="S286" s="139">
        <v>0</v>
      </c>
      <c r="T286" s="140">
        <f>S286*H286</f>
        <v>0</v>
      </c>
      <c r="AR286" s="141" t="s">
        <v>207</v>
      </c>
      <c r="AT286" s="141" t="s">
        <v>148</v>
      </c>
      <c r="AU286" s="141" t="s">
        <v>153</v>
      </c>
      <c r="AY286" s="15" t="s">
        <v>145</v>
      </c>
      <c r="BE286" s="142">
        <f>IF(N286="základní",J286,0)</f>
        <v>0</v>
      </c>
      <c r="BF286" s="142">
        <f>IF(N286="snížená",J286,0)</f>
        <v>0</v>
      </c>
      <c r="BG286" s="142">
        <f>IF(N286="zákl. přenesená",J286,0)</f>
        <v>0</v>
      </c>
      <c r="BH286" s="142">
        <f>IF(N286="sníž. přenesená",J286,0)</f>
        <v>0</v>
      </c>
      <c r="BI286" s="142">
        <f>IF(N286="nulová",J286,0)</f>
        <v>0</v>
      </c>
      <c r="BJ286" s="15" t="s">
        <v>153</v>
      </c>
      <c r="BK286" s="142">
        <f>ROUND(I286*H286,2)</f>
        <v>0</v>
      </c>
      <c r="BL286" s="15" t="s">
        <v>207</v>
      </c>
      <c r="BM286" s="141" t="s">
        <v>541</v>
      </c>
    </row>
    <row r="287" spans="2:65" s="1" customFormat="1" ht="24.2" customHeight="1">
      <c r="B287" s="30"/>
      <c r="C287" s="143" t="s">
        <v>542</v>
      </c>
      <c r="D287" s="143" t="s">
        <v>269</v>
      </c>
      <c r="E287" s="144" t="s">
        <v>543</v>
      </c>
      <c r="F287" s="145" t="s">
        <v>544</v>
      </c>
      <c r="G287" s="146" t="s">
        <v>328</v>
      </c>
      <c r="H287" s="147">
        <v>5</v>
      </c>
      <c r="I287" s="148"/>
      <c r="J287" s="149">
        <f>ROUND(I287*H287,2)</f>
        <v>0</v>
      </c>
      <c r="K287" s="145" t="s">
        <v>1</v>
      </c>
      <c r="L287" s="150"/>
      <c r="M287" s="151" t="s">
        <v>1</v>
      </c>
      <c r="N287" s="152" t="s">
        <v>44</v>
      </c>
      <c r="P287" s="139">
        <f>O287*H287</f>
        <v>0</v>
      </c>
      <c r="Q287" s="139">
        <v>1.1999999999999999E-3</v>
      </c>
      <c r="R287" s="139">
        <f>Q287*H287</f>
        <v>5.9999999999999993E-3</v>
      </c>
      <c r="S287" s="139">
        <v>0</v>
      </c>
      <c r="T287" s="140">
        <f>S287*H287</f>
        <v>0</v>
      </c>
      <c r="AR287" s="141" t="s">
        <v>273</v>
      </c>
      <c r="AT287" s="141" t="s">
        <v>269</v>
      </c>
      <c r="AU287" s="141" t="s">
        <v>153</v>
      </c>
      <c r="AY287" s="15" t="s">
        <v>145</v>
      </c>
      <c r="BE287" s="142">
        <f>IF(N287="základní",J287,0)</f>
        <v>0</v>
      </c>
      <c r="BF287" s="142">
        <f>IF(N287="snížená",J287,0)</f>
        <v>0</v>
      </c>
      <c r="BG287" s="142">
        <f>IF(N287="zákl. přenesená",J287,0)</f>
        <v>0</v>
      </c>
      <c r="BH287" s="142">
        <f>IF(N287="sníž. přenesená",J287,0)</f>
        <v>0</v>
      </c>
      <c r="BI287" s="142">
        <f>IF(N287="nulová",J287,0)</f>
        <v>0</v>
      </c>
      <c r="BJ287" s="15" t="s">
        <v>153</v>
      </c>
      <c r="BK287" s="142">
        <f>ROUND(I287*H287,2)</f>
        <v>0</v>
      </c>
      <c r="BL287" s="15" t="s">
        <v>207</v>
      </c>
      <c r="BM287" s="141" t="s">
        <v>545</v>
      </c>
    </row>
    <row r="288" spans="2:65" s="1" customFormat="1" ht="24.2" customHeight="1">
      <c r="B288" s="30"/>
      <c r="C288" s="130" t="s">
        <v>546</v>
      </c>
      <c r="D288" s="130" t="s">
        <v>148</v>
      </c>
      <c r="E288" s="131" t="s">
        <v>547</v>
      </c>
      <c r="F288" s="132" t="s">
        <v>548</v>
      </c>
      <c r="G288" s="133" t="s">
        <v>328</v>
      </c>
      <c r="H288" s="134">
        <v>5</v>
      </c>
      <c r="I288" s="135"/>
      <c r="J288" s="136">
        <f>ROUND(I288*H288,2)</f>
        <v>0</v>
      </c>
      <c r="K288" s="132" t="s">
        <v>1</v>
      </c>
      <c r="L288" s="30"/>
      <c r="M288" s="137" t="s">
        <v>1</v>
      </c>
      <c r="N288" s="138" t="s">
        <v>44</v>
      </c>
      <c r="P288" s="139">
        <f>O288*H288</f>
        <v>0</v>
      </c>
      <c r="Q288" s="139">
        <v>4.5011749999999999E-4</v>
      </c>
      <c r="R288" s="139">
        <f>Q288*H288</f>
        <v>2.2505874999999998E-3</v>
      </c>
      <c r="S288" s="139">
        <v>0</v>
      </c>
      <c r="T288" s="140">
        <f>S288*H288</f>
        <v>0</v>
      </c>
      <c r="AR288" s="141" t="s">
        <v>207</v>
      </c>
      <c r="AT288" s="141" t="s">
        <v>148</v>
      </c>
      <c r="AU288" s="141" t="s">
        <v>153</v>
      </c>
      <c r="AY288" s="15" t="s">
        <v>145</v>
      </c>
      <c r="BE288" s="142">
        <f>IF(N288="základní",J288,0)</f>
        <v>0</v>
      </c>
      <c r="BF288" s="142">
        <f>IF(N288="snížená",J288,0)</f>
        <v>0</v>
      </c>
      <c r="BG288" s="142">
        <f>IF(N288="zákl. přenesená",J288,0)</f>
        <v>0</v>
      </c>
      <c r="BH288" s="142">
        <f>IF(N288="sníž. přenesená",J288,0)</f>
        <v>0</v>
      </c>
      <c r="BI288" s="142">
        <f>IF(N288="nulová",J288,0)</f>
        <v>0</v>
      </c>
      <c r="BJ288" s="15" t="s">
        <v>153</v>
      </c>
      <c r="BK288" s="142">
        <f>ROUND(I288*H288,2)</f>
        <v>0</v>
      </c>
      <c r="BL288" s="15" t="s">
        <v>207</v>
      </c>
      <c r="BM288" s="141" t="s">
        <v>549</v>
      </c>
    </row>
    <row r="289" spans="2:65" s="1" customFormat="1" ht="37.9" customHeight="1">
      <c r="B289" s="30"/>
      <c r="C289" s="143" t="s">
        <v>550</v>
      </c>
      <c r="D289" s="143" t="s">
        <v>269</v>
      </c>
      <c r="E289" s="144" t="s">
        <v>551</v>
      </c>
      <c r="F289" s="145" t="s">
        <v>552</v>
      </c>
      <c r="G289" s="146" t="s">
        <v>328</v>
      </c>
      <c r="H289" s="147">
        <v>5</v>
      </c>
      <c r="I289" s="148"/>
      <c r="J289" s="149">
        <f>ROUND(I289*H289,2)</f>
        <v>0</v>
      </c>
      <c r="K289" s="145" t="s">
        <v>1</v>
      </c>
      <c r="L289" s="150"/>
      <c r="M289" s="151" t="s">
        <v>1</v>
      </c>
      <c r="N289" s="152" t="s">
        <v>44</v>
      </c>
      <c r="P289" s="139">
        <f>O289*H289</f>
        <v>0</v>
      </c>
      <c r="Q289" s="139">
        <v>1.6E-2</v>
      </c>
      <c r="R289" s="139">
        <f>Q289*H289</f>
        <v>0.08</v>
      </c>
      <c r="S289" s="139">
        <v>0</v>
      </c>
      <c r="T289" s="140">
        <f>S289*H289</f>
        <v>0</v>
      </c>
      <c r="AR289" s="141" t="s">
        <v>273</v>
      </c>
      <c r="AT289" s="141" t="s">
        <v>269</v>
      </c>
      <c r="AU289" s="141" t="s">
        <v>153</v>
      </c>
      <c r="AY289" s="15" t="s">
        <v>145</v>
      </c>
      <c r="BE289" s="142">
        <f>IF(N289="základní",J289,0)</f>
        <v>0</v>
      </c>
      <c r="BF289" s="142">
        <f>IF(N289="snížená",J289,0)</f>
        <v>0</v>
      </c>
      <c r="BG289" s="142">
        <f>IF(N289="zákl. přenesená",J289,0)</f>
        <v>0</v>
      </c>
      <c r="BH289" s="142">
        <f>IF(N289="sníž. přenesená",J289,0)</f>
        <v>0</v>
      </c>
      <c r="BI289" s="142">
        <f>IF(N289="nulová",J289,0)</f>
        <v>0</v>
      </c>
      <c r="BJ289" s="15" t="s">
        <v>153</v>
      </c>
      <c r="BK289" s="142">
        <f>ROUND(I289*H289,2)</f>
        <v>0</v>
      </c>
      <c r="BL289" s="15" t="s">
        <v>207</v>
      </c>
      <c r="BM289" s="141" t="s">
        <v>553</v>
      </c>
    </row>
    <row r="290" spans="2:65" s="1" customFormat="1" ht="24.2" customHeight="1">
      <c r="B290" s="30"/>
      <c r="C290" s="130" t="s">
        <v>554</v>
      </c>
      <c r="D290" s="130" t="s">
        <v>148</v>
      </c>
      <c r="E290" s="131" t="s">
        <v>555</v>
      </c>
      <c r="F290" s="132" t="s">
        <v>556</v>
      </c>
      <c r="G290" s="133" t="s">
        <v>328</v>
      </c>
      <c r="H290" s="134">
        <v>1</v>
      </c>
      <c r="I290" s="135"/>
      <c r="J290" s="136">
        <f>ROUND(I290*H290,2)</f>
        <v>0</v>
      </c>
      <c r="K290" s="132" t="s">
        <v>1</v>
      </c>
      <c r="L290" s="30"/>
      <c r="M290" s="137" t="s">
        <v>1</v>
      </c>
      <c r="N290" s="138" t="s">
        <v>44</v>
      </c>
      <c r="P290" s="139">
        <f>O290*H290</f>
        <v>0</v>
      </c>
      <c r="Q290" s="139">
        <v>0</v>
      </c>
      <c r="R290" s="139">
        <f>Q290*H290</f>
        <v>0</v>
      </c>
      <c r="S290" s="139">
        <v>0</v>
      </c>
      <c r="T290" s="140">
        <f>S290*H290</f>
        <v>0</v>
      </c>
      <c r="AR290" s="141" t="s">
        <v>207</v>
      </c>
      <c r="AT290" s="141" t="s">
        <v>148</v>
      </c>
      <c r="AU290" s="141" t="s">
        <v>153</v>
      </c>
      <c r="AY290" s="15" t="s">
        <v>145</v>
      </c>
      <c r="BE290" s="142">
        <f>IF(N290="základní",J290,0)</f>
        <v>0</v>
      </c>
      <c r="BF290" s="142">
        <f>IF(N290="snížená",J290,0)</f>
        <v>0</v>
      </c>
      <c r="BG290" s="142">
        <f>IF(N290="zákl. přenesená",J290,0)</f>
        <v>0</v>
      </c>
      <c r="BH290" s="142">
        <f>IF(N290="sníž. přenesená",J290,0)</f>
        <v>0</v>
      </c>
      <c r="BI290" s="142">
        <f>IF(N290="nulová",J290,0)</f>
        <v>0</v>
      </c>
      <c r="BJ290" s="15" t="s">
        <v>153</v>
      </c>
      <c r="BK290" s="142">
        <f>ROUND(I290*H290,2)</f>
        <v>0</v>
      </c>
      <c r="BL290" s="15" t="s">
        <v>207</v>
      </c>
      <c r="BM290" s="141" t="s">
        <v>557</v>
      </c>
    </row>
    <row r="291" spans="2:65" s="12" customFormat="1">
      <c r="B291" s="153"/>
      <c r="D291" s="154" t="s">
        <v>289</v>
      </c>
      <c r="E291" s="155" t="s">
        <v>1</v>
      </c>
      <c r="F291" s="156" t="s">
        <v>558</v>
      </c>
      <c r="H291" s="157">
        <v>1</v>
      </c>
      <c r="I291" s="158"/>
      <c r="L291" s="153"/>
      <c r="M291" s="159"/>
      <c r="T291" s="160"/>
      <c r="AT291" s="155" t="s">
        <v>289</v>
      </c>
      <c r="AU291" s="155" t="s">
        <v>153</v>
      </c>
      <c r="AV291" s="12" t="s">
        <v>153</v>
      </c>
      <c r="AW291" s="12" t="s">
        <v>34</v>
      </c>
      <c r="AX291" s="12" t="s">
        <v>78</v>
      </c>
      <c r="AY291" s="155" t="s">
        <v>145</v>
      </c>
    </row>
    <row r="292" spans="2:65" s="13" customFormat="1">
      <c r="B292" s="165"/>
      <c r="D292" s="154" t="s">
        <v>289</v>
      </c>
      <c r="E292" s="166" t="s">
        <v>1</v>
      </c>
      <c r="F292" s="167" t="s">
        <v>332</v>
      </c>
      <c r="H292" s="168">
        <v>1</v>
      </c>
      <c r="I292" s="169"/>
      <c r="L292" s="165"/>
      <c r="M292" s="170"/>
      <c r="T292" s="171"/>
      <c r="AT292" s="166" t="s">
        <v>289</v>
      </c>
      <c r="AU292" s="166" t="s">
        <v>153</v>
      </c>
      <c r="AV292" s="13" t="s">
        <v>152</v>
      </c>
      <c r="AW292" s="13" t="s">
        <v>34</v>
      </c>
      <c r="AX292" s="13" t="s">
        <v>85</v>
      </c>
      <c r="AY292" s="166" t="s">
        <v>145</v>
      </c>
    </row>
    <row r="293" spans="2:65" s="1" customFormat="1" ht="24.2" customHeight="1">
      <c r="B293" s="30"/>
      <c r="C293" s="143" t="s">
        <v>559</v>
      </c>
      <c r="D293" s="143" t="s">
        <v>269</v>
      </c>
      <c r="E293" s="144" t="s">
        <v>560</v>
      </c>
      <c r="F293" s="145" t="s">
        <v>561</v>
      </c>
      <c r="G293" s="146" t="s">
        <v>328</v>
      </c>
      <c r="H293" s="147">
        <v>1</v>
      </c>
      <c r="I293" s="148"/>
      <c r="J293" s="149">
        <f>ROUND(I293*H293,2)</f>
        <v>0</v>
      </c>
      <c r="K293" s="145" t="s">
        <v>1</v>
      </c>
      <c r="L293" s="150"/>
      <c r="M293" s="151" t="s">
        <v>1</v>
      </c>
      <c r="N293" s="152" t="s">
        <v>44</v>
      </c>
      <c r="P293" s="139">
        <f>O293*H293</f>
        <v>0</v>
      </c>
      <c r="Q293" s="139">
        <v>1.23E-3</v>
      </c>
      <c r="R293" s="139">
        <f>Q293*H293</f>
        <v>1.23E-3</v>
      </c>
      <c r="S293" s="139">
        <v>0</v>
      </c>
      <c r="T293" s="140">
        <f>S293*H293</f>
        <v>0</v>
      </c>
      <c r="AR293" s="141" t="s">
        <v>273</v>
      </c>
      <c r="AT293" s="141" t="s">
        <v>269</v>
      </c>
      <c r="AU293" s="141" t="s">
        <v>153</v>
      </c>
      <c r="AY293" s="15" t="s">
        <v>145</v>
      </c>
      <c r="BE293" s="142">
        <f>IF(N293="základní",J293,0)</f>
        <v>0</v>
      </c>
      <c r="BF293" s="142">
        <f>IF(N293="snížená",J293,0)</f>
        <v>0</v>
      </c>
      <c r="BG293" s="142">
        <f>IF(N293="zákl. přenesená",J293,0)</f>
        <v>0</v>
      </c>
      <c r="BH293" s="142">
        <f>IF(N293="sníž. přenesená",J293,0)</f>
        <v>0</v>
      </c>
      <c r="BI293" s="142">
        <f>IF(N293="nulová",J293,0)</f>
        <v>0</v>
      </c>
      <c r="BJ293" s="15" t="s">
        <v>153</v>
      </c>
      <c r="BK293" s="142">
        <f>ROUND(I293*H293,2)</f>
        <v>0</v>
      </c>
      <c r="BL293" s="15" t="s">
        <v>207</v>
      </c>
      <c r="BM293" s="141" t="s">
        <v>562</v>
      </c>
    </row>
    <row r="294" spans="2:65" s="12" customFormat="1">
      <c r="B294" s="153"/>
      <c r="D294" s="154" t="s">
        <v>289</v>
      </c>
      <c r="E294" s="155" t="s">
        <v>1</v>
      </c>
      <c r="F294" s="156" t="s">
        <v>558</v>
      </c>
      <c r="H294" s="157">
        <v>1</v>
      </c>
      <c r="I294" s="158"/>
      <c r="L294" s="153"/>
      <c r="M294" s="159"/>
      <c r="T294" s="160"/>
      <c r="AT294" s="155" t="s">
        <v>289</v>
      </c>
      <c r="AU294" s="155" t="s">
        <v>153</v>
      </c>
      <c r="AV294" s="12" t="s">
        <v>153</v>
      </c>
      <c r="AW294" s="12" t="s">
        <v>34</v>
      </c>
      <c r="AX294" s="12" t="s">
        <v>85</v>
      </c>
      <c r="AY294" s="155" t="s">
        <v>145</v>
      </c>
    </row>
    <row r="295" spans="2:65" s="1" customFormat="1" ht="24.2" customHeight="1">
      <c r="B295" s="30"/>
      <c r="C295" s="130" t="s">
        <v>563</v>
      </c>
      <c r="D295" s="130" t="s">
        <v>148</v>
      </c>
      <c r="E295" s="131" t="s">
        <v>564</v>
      </c>
      <c r="F295" s="132" t="s">
        <v>565</v>
      </c>
      <c r="G295" s="133" t="s">
        <v>328</v>
      </c>
      <c r="H295" s="134">
        <v>1</v>
      </c>
      <c r="I295" s="135"/>
      <c r="J295" s="136">
        <f>ROUND(I295*H295,2)</f>
        <v>0</v>
      </c>
      <c r="K295" s="132" t="s">
        <v>1</v>
      </c>
      <c r="L295" s="30"/>
      <c r="M295" s="137" t="s">
        <v>1</v>
      </c>
      <c r="N295" s="138" t="s">
        <v>44</v>
      </c>
      <c r="P295" s="139">
        <f>O295*H295</f>
        <v>0</v>
      </c>
      <c r="Q295" s="139">
        <v>0</v>
      </c>
      <c r="R295" s="139">
        <f>Q295*H295</f>
        <v>0</v>
      </c>
      <c r="S295" s="139">
        <v>0.1104</v>
      </c>
      <c r="T295" s="140">
        <f>S295*H295</f>
        <v>0.1104</v>
      </c>
      <c r="AR295" s="141" t="s">
        <v>207</v>
      </c>
      <c r="AT295" s="141" t="s">
        <v>148</v>
      </c>
      <c r="AU295" s="141" t="s">
        <v>153</v>
      </c>
      <c r="AY295" s="15" t="s">
        <v>145</v>
      </c>
      <c r="BE295" s="142">
        <f>IF(N295="základní",J295,0)</f>
        <v>0</v>
      </c>
      <c r="BF295" s="142">
        <f>IF(N295="snížená",J295,0)</f>
        <v>0</v>
      </c>
      <c r="BG295" s="142">
        <f>IF(N295="zákl. přenesená",J295,0)</f>
        <v>0</v>
      </c>
      <c r="BH295" s="142">
        <f>IF(N295="sníž. přenesená",J295,0)</f>
        <v>0</v>
      </c>
      <c r="BI295" s="142">
        <f>IF(N295="nulová",J295,0)</f>
        <v>0</v>
      </c>
      <c r="BJ295" s="15" t="s">
        <v>153</v>
      </c>
      <c r="BK295" s="142">
        <f>ROUND(I295*H295,2)</f>
        <v>0</v>
      </c>
      <c r="BL295" s="15" t="s">
        <v>207</v>
      </c>
      <c r="BM295" s="141" t="s">
        <v>566</v>
      </c>
    </row>
    <row r="296" spans="2:65" s="1" customFormat="1" ht="24.2" customHeight="1">
      <c r="B296" s="30"/>
      <c r="C296" s="130" t="s">
        <v>567</v>
      </c>
      <c r="D296" s="130" t="s">
        <v>148</v>
      </c>
      <c r="E296" s="131" t="s">
        <v>568</v>
      </c>
      <c r="F296" s="132" t="s">
        <v>569</v>
      </c>
      <c r="G296" s="133" t="s">
        <v>232</v>
      </c>
      <c r="H296" s="134">
        <v>0.27400000000000002</v>
      </c>
      <c r="I296" s="135"/>
      <c r="J296" s="136">
        <f>ROUND(I296*H296,2)</f>
        <v>0</v>
      </c>
      <c r="K296" s="132" t="s">
        <v>1</v>
      </c>
      <c r="L296" s="30"/>
      <c r="M296" s="137" t="s">
        <v>1</v>
      </c>
      <c r="N296" s="138" t="s">
        <v>44</v>
      </c>
      <c r="P296" s="139">
        <f>O296*H296</f>
        <v>0</v>
      </c>
      <c r="Q296" s="139">
        <v>0</v>
      </c>
      <c r="R296" s="139">
        <f>Q296*H296</f>
        <v>0</v>
      </c>
      <c r="S296" s="139">
        <v>0</v>
      </c>
      <c r="T296" s="140">
        <f>S296*H296</f>
        <v>0</v>
      </c>
      <c r="AR296" s="141" t="s">
        <v>207</v>
      </c>
      <c r="AT296" s="141" t="s">
        <v>148</v>
      </c>
      <c r="AU296" s="141" t="s">
        <v>153</v>
      </c>
      <c r="AY296" s="15" t="s">
        <v>145</v>
      </c>
      <c r="BE296" s="142">
        <f>IF(N296="základní",J296,0)</f>
        <v>0</v>
      </c>
      <c r="BF296" s="142">
        <f>IF(N296="snížená",J296,0)</f>
        <v>0</v>
      </c>
      <c r="BG296" s="142">
        <f>IF(N296="zákl. přenesená",J296,0)</f>
        <v>0</v>
      </c>
      <c r="BH296" s="142">
        <f>IF(N296="sníž. přenesená",J296,0)</f>
        <v>0</v>
      </c>
      <c r="BI296" s="142">
        <f>IF(N296="nulová",J296,0)</f>
        <v>0</v>
      </c>
      <c r="BJ296" s="15" t="s">
        <v>153</v>
      </c>
      <c r="BK296" s="142">
        <f>ROUND(I296*H296,2)</f>
        <v>0</v>
      </c>
      <c r="BL296" s="15" t="s">
        <v>207</v>
      </c>
      <c r="BM296" s="141" t="s">
        <v>570</v>
      </c>
    </row>
    <row r="297" spans="2:65" s="11" customFormat="1" ht="22.9" customHeight="1">
      <c r="B297" s="118"/>
      <c r="D297" s="119" t="s">
        <v>77</v>
      </c>
      <c r="E297" s="128" t="s">
        <v>571</v>
      </c>
      <c r="F297" s="128" t="s">
        <v>572</v>
      </c>
      <c r="I297" s="121"/>
      <c r="J297" s="129">
        <f>BK297</f>
        <v>0</v>
      </c>
      <c r="L297" s="118"/>
      <c r="M297" s="123"/>
      <c r="P297" s="124">
        <f>SUM(P298:P310)</f>
        <v>0</v>
      </c>
      <c r="R297" s="124">
        <f>SUM(R298:R310)</f>
        <v>0.20330050000000002</v>
      </c>
      <c r="T297" s="125">
        <f>SUM(T298:T310)</f>
        <v>0.60906499999999997</v>
      </c>
      <c r="AR297" s="119" t="s">
        <v>153</v>
      </c>
      <c r="AT297" s="126" t="s">
        <v>77</v>
      </c>
      <c r="AU297" s="126" t="s">
        <v>85</v>
      </c>
      <c r="AY297" s="119" t="s">
        <v>145</v>
      </c>
      <c r="BK297" s="127">
        <f>SUM(BK298:BK310)</f>
        <v>0</v>
      </c>
    </row>
    <row r="298" spans="2:65" s="1" customFormat="1" ht="16.5" customHeight="1">
      <c r="B298" s="30"/>
      <c r="C298" s="130" t="s">
        <v>573</v>
      </c>
      <c r="D298" s="130" t="s">
        <v>148</v>
      </c>
      <c r="E298" s="131" t="s">
        <v>574</v>
      </c>
      <c r="F298" s="132" t="s">
        <v>575</v>
      </c>
      <c r="G298" s="133" t="s">
        <v>151</v>
      </c>
      <c r="H298" s="134">
        <v>4.5</v>
      </c>
      <c r="I298" s="135"/>
      <c r="J298" s="136">
        <f>ROUND(I298*H298,2)</f>
        <v>0</v>
      </c>
      <c r="K298" s="132" t="s">
        <v>1</v>
      </c>
      <c r="L298" s="30"/>
      <c r="M298" s="137" t="s">
        <v>1</v>
      </c>
      <c r="N298" s="138" t="s">
        <v>44</v>
      </c>
      <c r="P298" s="139">
        <f>O298*H298</f>
        <v>0</v>
      </c>
      <c r="Q298" s="139">
        <v>2.9999999999999997E-4</v>
      </c>
      <c r="R298" s="139">
        <f>Q298*H298</f>
        <v>1.3499999999999999E-3</v>
      </c>
      <c r="S298" s="139">
        <v>0</v>
      </c>
      <c r="T298" s="140">
        <f>S298*H298</f>
        <v>0</v>
      </c>
      <c r="AR298" s="141" t="s">
        <v>207</v>
      </c>
      <c r="AT298" s="141" t="s">
        <v>148</v>
      </c>
      <c r="AU298" s="141" t="s">
        <v>153</v>
      </c>
      <c r="AY298" s="15" t="s">
        <v>145</v>
      </c>
      <c r="BE298" s="142">
        <f>IF(N298="základní",J298,0)</f>
        <v>0</v>
      </c>
      <c r="BF298" s="142">
        <f>IF(N298="snížená",J298,0)</f>
        <v>0</v>
      </c>
      <c r="BG298" s="142">
        <f>IF(N298="zákl. přenesená",J298,0)</f>
        <v>0</v>
      </c>
      <c r="BH298" s="142">
        <f>IF(N298="sníž. přenesená",J298,0)</f>
        <v>0</v>
      </c>
      <c r="BI298" s="142">
        <f>IF(N298="nulová",J298,0)</f>
        <v>0</v>
      </c>
      <c r="BJ298" s="15" t="s">
        <v>153</v>
      </c>
      <c r="BK298" s="142">
        <f>ROUND(I298*H298,2)</f>
        <v>0</v>
      </c>
      <c r="BL298" s="15" t="s">
        <v>207</v>
      </c>
      <c r="BM298" s="141" t="s">
        <v>576</v>
      </c>
    </row>
    <row r="299" spans="2:65" s="1" customFormat="1" ht="24.2" customHeight="1">
      <c r="B299" s="30"/>
      <c r="C299" s="130" t="s">
        <v>577</v>
      </c>
      <c r="D299" s="130" t="s">
        <v>148</v>
      </c>
      <c r="E299" s="131" t="s">
        <v>578</v>
      </c>
      <c r="F299" s="132" t="s">
        <v>579</v>
      </c>
      <c r="G299" s="133" t="s">
        <v>200</v>
      </c>
      <c r="H299" s="134">
        <v>20</v>
      </c>
      <c r="I299" s="135"/>
      <c r="J299" s="136">
        <f>ROUND(I299*H299,2)</f>
        <v>0</v>
      </c>
      <c r="K299" s="132" t="s">
        <v>1</v>
      </c>
      <c r="L299" s="30"/>
      <c r="M299" s="137" t="s">
        <v>1</v>
      </c>
      <c r="N299" s="138" t="s">
        <v>44</v>
      </c>
      <c r="P299" s="139">
        <f>O299*H299</f>
        <v>0</v>
      </c>
      <c r="Q299" s="139">
        <v>0</v>
      </c>
      <c r="R299" s="139">
        <f>Q299*H299</f>
        <v>0</v>
      </c>
      <c r="S299" s="139">
        <v>1.174E-2</v>
      </c>
      <c r="T299" s="140">
        <f>S299*H299</f>
        <v>0.23480000000000001</v>
      </c>
      <c r="AR299" s="141" t="s">
        <v>207</v>
      </c>
      <c r="AT299" s="141" t="s">
        <v>148</v>
      </c>
      <c r="AU299" s="141" t="s">
        <v>153</v>
      </c>
      <c r="AY299" s="15" t="s">
        <v>145</v>
      </c>
      <c r="BE299" s="142">
        <f>IF(N299="základní",J299,0)</f>
        <v>0</v>
      </c>
      <c r="BF299" s="142">
        <f>IF(N299="snížená",J299,0)</f>
        <v>0</v>
      </c>
      <c r="BG299" s="142">
        <f>IF(N299="zákl. přenesená",J299,0)</f>
        <v>0</v>
      </c>
      <c r="BH299" s="142">
        <f>IF(N299="sníž. přenesená",J299,0)</f>
        <v>0</v>
      </c>
      <c r="BI299" s="142">
        <f>IF(N299="nulová",J299,0)</f>
        <v>0</v>
      </c>
      <c r="BJ299" s="15" t="s">
        <v>153</v>
      </c>
      <c r="BK299" s="142">
        <f>ROUND(I299*H299,2)</f>
        <v>0</v>
      </c>
      <c r="BL299" s="15" t="s">
        <v>207</v>
      </c>
      <c r="BM299" s="141" t="s">
        <v>580</v>
      </c>
    </row>
    <row r="300" spans="2:65" s="1" customFormat="1" ht="24.2" customHeight="1">
      <c r="B300" s="30"/>
      <c r="C300" s="130" t="s">
        <v>581</v>
      </c>
      <c r="D300" s="130" t="s">
        <v>148</v>
      </c>
      <c r="E300" s="131" t="s">
        <v>582</v>
      </c>
      <c r="F300" s="132" t="s">
        <v>583</v>
      </c>
      <c r="G300" s="133" t="s">
        <v>151</v>
      </c>
      <c r="H300" s="134">
        <v>4.5</v>
      </c>
      <c r="I300" s="135"/>
      <c r="J300" s="136">
        <f>ROUND(I300*H300,2)</f>
        <v>0</v>
      </c>
      <c r="K300" s="132" t="s">
        <v>1</v>
      </c>
      <c r="L300" s="30"/>
      <c r="M300" s="137" t="s">
        <v>1</v>
      </c>
      <c r="N300" s="138" t="s">
        <v>44</v>
      </c>
      <c r="P300" s="139">
        <f>O300*H300</f>
        <v>0</v>
      </c>
      <c r="Q300" s="139">
        <v>0</v>
      </c>
      <c r="R300" s="139">
        <f>Q300*H300</f>
        <v>0</v>
      </c>
      <c r="S300" s="139">
        <v>8.3169999999999994E-2</v>
      </c>
      <c r="T300" s="140">
        <f>S300*H300</f>
        <v>0.37426499999999996</v>
      </c>
      <c r="AR300" s="141" t="s">
        <v>207</v>
      </c>
      <c r="AT300" s="141" t="s">
        <v>148</v>
      </c>
      <c r="AU300" s="141" t="s">
        <v>153</v>
      </c>
      <c r="AY300" s="15" t="s">
        <v>145</v>
      </c>
      <c r="BE300" s="142">
        <f>IF(N300="základní",J300,0)</f>
        <v>0</v>
      </c>
      <c r="BF300" s="142">
        <f>IF(N300="snížená",J300,0)</f>
        <v>0</v>
      </c>
      <c r="BG300" s="142">
        <f>IF(N300="zákl. přenesená",J300,0)</f>
        <v>0</v>
      </c>
      <c r="BH300" s="142">
        <f>IF(N300="sníž. přenesená",J300,0)</f>
        <v>0</v>
      </c>
      <c r="BI300" s="142">
        <f>IF(N300="nulová",J300,0)</f>
        <v>0</v>
      </c>
      <c r="BJ300" s="15" t="s">
        <v>153</v>
      </c>
      <c r="BK300" s="142">
        <f>ROUND(I300*H300,2)</f>
        <v>0</v>
      </c>
      <c r="BL300" s="15" t="s">
        <v>207</v>
      </c>
      <c r="BM300" s="141" t="s">
        <v>584</v>
      </c>
    </row>
    <row r="301" spans="2:65" s="1" customFormat="1" ht="24.2" customHeight="1">
      <c r="B301" s="30"/>
      <c r="C301" s="130" t="s">
        <v>585</v>
      </c>
      <c r="D301" s="130" t="s">
        <v>148</v>
      </c>
      <c r="E301" s="131" t="s">
        <v>586</v>
      </c>
      <c r="F301" s="132" t="s">
        <v>587</v>
      </c>
      <c r="G301" s="133" t="s">
        <v>151</v>
      </c>
      <c r="H301" s="134">
        <v>5.89</v>
      </c>
      <c r="I301" s="135"/>
      <c r="J301" s="136">
        <f>ROUND(I301*H301,2)</f>
        <v>0</v>
      </c>
      <c r="K301" s="132" t="s">
        <v>1</v>
      </c>
      <c r="L301" s="30"/>
      <c r="M301" s="137" t="s">
        <v>1</v>
      </c>
      <c r="N301" s="138" t="s">
        <v>44</v>
      </c>
      <c r="P301" s="139">
        <f>O301*H301</f>
        <v>0</v>
      </c>
      <c r="Q301" s="139">
        <v>6.3499999999999997E-3</v>
      </c>
      <c r="R301" s="139">
        <f>Q301*H301</f>
        <v>3.7401499999999997E-2</v>
      </c>
      <c r="S301" s="139">
        <v>0</v>
      </c>
      <c r="T301" s="140">
        <f>S301*H301</f>
        <v>0</v>
      </c>
      <c r="AR301" s="141" t="s">
        <v>207</v>
      </c>
      <c r="AT301" s="141" t="s">
        <v>148</v>
      </c>
      <c r="AU301" s="141" t="s">
        <v>153</v>
      </c>
      <c r="AY301" s="15" t="s">
        <v>145</v>
      </c>
      <c r="BE301" s="142">
        <f>IF(N301="základní",J301,0)</f>
        <v>0</v>
      </c>
      <c r="BF301" s="142">
        <f>IF(N301="snížená",J301,0)</f>
        <v>0</v>
      </c>
      <c r="BG301" s="142">
        <f>IF(N301="zákl. přenesená",J301,0)</f>
        <v>0</v>
      </c>
      <c r="BH301" s="142">
        <f>IF(N301="sníž. přenesená",J301,0)</f>
        <v>0</v>
      </c>
      <c r="BI301" s="142">
        <f>IF(N301="nulová",J301,0)</f>
        <v>0</v>
      </c>
      <c r="BJ301" s="15" t="s">
        <v>153</v>
      </c>
      <c r="BK301" s="142">
        <f>ROUND(I301*H301,2)</f>
        <v>0</v>
      </c>
      <c r="BL301" s="15" t="s">
        <v>207</v>
      </c>
      <c r="BM301" s="141" t="s">
        <v>588</v>
      </c>
    </row>
    <row r="302" spans="2:65" s="1" customFormat="1" ht="33" customHeight="1">
      <c r="B302" s="30"/>
      <c r="C302" s="143" t="s">
        <v>589</v>
      </c>
      <c r="D302" s="143" t="s">
        <v>269</v>
      </c>
      <c r="E302" s="144" t="s">
        <v>590</v>
      </c>
      <c r="F302" s="145" t="s">
        <v>591</v>
      </c>
      <c r="G302" s="146" t="s">
        <v>151</v>
      </c>
      <c r="H302" s="147">
        <v>6.23</v>
      </c>
      <c r="I302" s="148"/>
      <c r="J302" s="149">
        <f>ROUND(I302*H302,2)</f>
        <v>0</v>
      </c>
      <c r="K302" s="145" t="s">
        <v>1</v>
      </c>
      <c r="L302" s="150"/>
      <c r="M302" s="151" t="s">
        <v>1</v>
      </c>
      <c r="N302" s="152" t="s">
        <v>44</v>
      </c>
      <c r="P302" s="139">
        <f>O302*H302</f>
        <v>0</v>
      </c>
      <c r="Q302" s="139">
        <v>2.1999999999999999E-2</v>
      </c>
      <c r="R302" s="139">
        <f>Q302*H302</f>
        <v>0.13706000000000002</v>
      </c>
      <c r="S302" s="139">
        <v>0</v>
      </c>
      <c r="T302" s="140">
        <f>S302*H302</f>
        <v>0</v>
      </c>
      <c r="AR302" s="141" t="s">
        <v>273</v>
      </c>
      <c r="AT302" s="141" t="s">
        <v>269</v>
      </c>
      <c r="AU302" s="141" t="s">
        <v>153</v>
      </c>
      <c r="AY302" s="15" t="s">
        <v>145</v>
      </c>
      <c r="BE302" s="142">
        <f>IF(N302="základní",J302,0)</f>
        <v>0</v>
      </c>
      <c r="BF302" s="142">
        <f>IF(N302="snížená",J302,0)</f>
        <v>0</v>
      </c>
      <c r="BG302" s="142">
        <f>IF(N302="zákl. přenesená",J302,0)</f>
        <v>0</v>
      </c>
      <c r="BH302" s="142">
        <f>IF(N302="sníž. přenesená",J302,0)</f>
        <v>0</v>
      </c>
      <c r="BI302" s="142">
        <f>IF(N302="nulová",J302,0)</f>
        <v>0</v>
      </c>
      <c r="BJ302" s="15" t="s">
        <v>153</v>
      </c>
      <c r="BK302" s="142">
        <f>ROUND(I302*H302,2)</f>
        <v>0</v>
      </c>
      <c r="BL302" s="15" t="s">
        <v>207</v>
      </c>
      <c r="BM302" s="141" t="s">
        <v>592</v>
      </c>
    </row>
    <row r="303" spans="2:65" s="1" customFormat="1" ht="24.2" customHeight="1">
      <c r="B303" s="30"/>
      <c r="C303" s="130" t="s">
        <v>593</v>
      </c>
      <c r="D303" s="130" t="s">
        <v>148</v>
      </c>
      <c r="E303" s="131" t="s">
        <v>594</v>
      </c>
      <c r="F303" s="132" t="s">
        <v>595</v>
      </c>
      <c r="G303" s="133" t="s">
        <v>151</v>
      </c>
      <c r="H303" s="134">
        <v>5.89</v>
      </c>
      <c r="I303" s="135"/>
      <c r="J303" s="136">
        <f>ROUND(I303*H303,2)</f>
        <v>0</v>
      </c>
      <c r="K303" s="132" t="s">
        <v>272</v>
      </c>
      <c r="L303" s="30"/>
      <c r="M303" s="137" t="s">
        <v>1</v>
      </c>
      <c r="N303" s="138" t="s">
        <v>44</v>
      </c>
      <c r="P303" s="139">
        <f>O303*H303</f>
        <v>0</v>
      </c>
      <c r="Q303" s="139">
        <v>1.5E-3</v>
      </c>
      <c r="R303" s="139">
        <f>Q303*H303</f>
        <v>8.8349999999999991E-3</v>
      </c>
      <c r="S303" s="139">
        <v>0</v>
      </c>
      <c r="T303" s="140">
        <f>S303*H303</f>
        <v>0</v>
      </c>
      <c r="AR303" s="141" t="s">
        <v>207</v>
      </c>
      <c r="AT303" s="141" t="s">
        <v>148</v>
      </c>
      <c r="AU303" s="141" t="s">
        <v>153</v>
      </c>
      <c r="AY303" s="15" t="s">
        <v>145</v>
      </c>
      <c r="BE303" s="142">
        <f>IF(N303="základní",J303,0)</f>
        <v>0</v>
      </c>
      <c r="BF303" s="142">
        <f>IF(N303="snížená",J303,0)</f>
        <v>0</v>
      </c>
      <c r="BG303" s="142">
        <f>IF(N303="zákl. přenesená",J303,0)</f>
        <v>0</v>
      </c>
      <c r="BH303" s="142">
        <f>IF(N303="sníž. přenesená",J303,0)</f>
        <v>0</v>
      </c>
      <c r="BI303" s="142">
        <f>IF(N303="nulová",J303,0)</f>
        <v>0</v>
      </c>
      <c r="BJ303" s="15" t="s">
        <v>153</v>
      </c>
      <c r="BK303" s="142">
        <f>ROUND(I303*H303,2)</f>
        <v>0</v>
      </c>
      <c r="BL303" s="15" t="s">
        <v>207</v>
      </c>
      <c r="BM303" s="141" t="s">
        <v>596</v>
      </c>
    </row>
    <row r="304" spans="2:65" s="1" customFormat="1">
      <c r="B304" s="30"/>
      <c r="D304" s="161" t="s">
        <v>323</v>
      </c>
      <c r="F304" s="162" t="s">
        <v>597</v>
      </c>
      <c r="I304" s="163"/>
      <c r="L304" s="30"/>
      <c r="M304" s="164"/>
      <c r="T304" s="54"/>
      <c r="AT304" s="15" t="s">
        <v>323</v>
      </c>
      <c r="AU304" s="15" t="s">
        <v>153</v>
      </c>
    </row>
    <row r="305" spans="2:65" s="1" customFormat="1" ht="16.5" customHeight="1">
      <c r="B305" s="30"/>
      <c r="C305" s="130" t="s">
        <v>598</v>
      </c>
      <c r="D305" s="130" t="s">
        <v>148</v>
      </c>
      <c r="E305" s="131" t="s">
        <v>599</v>
      </c>
      <c r="F305" s="132" t="s">
        <v>600</v>
      </c>
      <c r="G305" s="133" t="s">
        <v>200</v>
      </c>
      <c r="H305" s="134">
        <v>8</v>
      </c>
      <c r="I305" s="135"/>
      <c r="J305" s="136">
        <f>ROUND(I305*H305,2)</f>
        <v>0</v>
      </c>
      <c r="K305" s="132" t="s">
        <v>1</v>
      </c>
      <c r="L305" s="30"/>
      <c r="M305" s="137" t="s">
        <v>1</v>
      </c>
      <c r="N305" s="138" t="s">
        <v>44</v>
      </c>
      <c r="P305" s="139">
        <f>O305*H305</f>
        <v>0</v>
      </c>
      <c r="Q305" s="139">
        <v>9.0000000000000006E-5</v>
      </c>
      <c r="R305" s="139">
        <f>Q305*H305</f>
        <v>7.2000000000000005E-4</v>
      </c>
      <c r="S305" s="139">
        <v>0</v>
      </c>
      <c r="T305" s="140">
        <f>S305*H305</f>
        <v>0</v>
      </c>
      <c r="AR305" s="141" t="s">
        <v>207</v>
      </c>
      <c r="AT305" s="141" t="s">
        <v>148</v>
      </c>
      <c r="AU305" s="141" t="s">
        <v>153</v>
      </c>
      <c r="AY305" s="15" t="s">
        <v>145</v>
      </c>
      <c r="BE305" s="142">
        <f>IF(N305="základní",J305,0)</f>
        <v>0</v>
      </c>
      <c r="BF305" s="142">
        <f>IF(N305="snížená",J305,0)</f>
        <v>0</v>
      </c>
      <c r="BG305" s="142">
        <f>IF(N305="zákl. přenesená",J305,0)</f>
        <v>0</v>
      </c>
      <c r="BH305" s="142">
        <f>IF(N305="sníž. přenesená",J305,0)</f>
        <v>0</v>
      </c>
      <c r="BI305" s="142">
        <f>IF(N305="nulová",J305,0)</f>
        <v>0</v>
      </c>
      <c r="BJ305" s="15" t="s">
        <v>153</v>
      </c>
      <c r="BK305" s="142">
        <f>ROUND(I305*H305,2)</f>
        <v>0</v>
      </c>
      <c r="BL305" s="15" t="s">
        <v>207</v>
      </c>
      <c r="BM305" s="141" t="s">
        <v>601</v>
      </c>
    </row>
    <row r="306" spans="2:65" s="1" customFormat="1" ht="16.5" customHeight="1">
      <c r="B306" s="30"/>
      <c r="C306" s="130" t="s">
        <v>602</v>
      </c>
      <c r="D306" s="130" t="s">
        <v>148</v>
      </c>
      <c r="E306" s="131" t="s">
        <v>603</v>
      </c>
      <c r="F306" s="132" t="s">
        <v>604</v>
      </c>
      <c r="G306" s="133" t="s">
        <v>328</v>
      </c>
      <c r="H306" s="134">
        <v>4</v>
      </c>
      <c r="I306" s="135"/>
      <c r="J306" s="136">
        <f>ROUND(I306*H306,2)</f>
        <v>0</v>
      </c>
      <c r="K306" s="132" t="s">
        <v>272</v>
      </c>
      <c r="L306" s="30"/>
      <c r="M306" s="137" t="s">
        <v>1</v>
      </c>
      <c r="N306" s="138" t="s">
        <v>44</v>
      </c>
      <c r="P306" s="139">
        <f>O306*H306</f>
        <v>0</v>
      </c>
      <c r="Q306" s="139">
        <v>2.1000000000000001E-4</v>
      </c>
      <c r="R306" s="139">
        <f>Q306*H306</f>
        <v>8.4000000000000003E-4</v>
      </c>
      <c r="S306" s="139">
        <v>0</v>
      </c>
      <c r="T306" s="140">
        <f>S306*H306</f>
        <v>0</v>
      </c>
      <c r="AR306" s="141" t="s">
        <v>207</v>
      </c>
      <c r="AT306" s="141" t="s">
        <v>148</v>
      </c>
      <c r="AU306" s="141" t="s">
        <v>153</v>
      </c>
      <c r="AY306" s="15" t="s">
        <v>145</v>
      </c>
      <c r="BE306" s="142">
        <f>IF(N306="základní",J306,0)</f>
        <v>0</v>
      </c>
      <c r="BF306" s="142">
        <f>IF(N306="snížená",J306,0)</f>
        <v>0</v>
      </c>
      <c r="BG306" s="142">
        <f>IF(N306="zákl. přenesená",J306,0)</f>
        <v>0</v>
      </c>
      <c r="BH306" s="142">
        <f>IF(N306="sníž. přenesená",J306,0)</f>
        <v>0</v>
      </c>
      <c r="BI306" s="142">
        <f>IF(N306="nulová",J306,0)</f>
        <v>0</v>
      </c>
      <c r="BJ306" s="15" t="s">
        <v>153</v>
      </c>
      <c r="BK306" s="142">
        <f>ROUND(I306*H306,2)</f>
        <v>0</v>
      </c>
      <c r="BL306" s="15" t="s">
        <v>207</v>
      </c>
      <c r="BM306" s="141" t="s">
        <v>605</v>
      </c>
    </row>
    <row r="307" spans="2:65" s="1" customFormat="1">
      <c r="B307" s="30"/>
      <c r="D307" s="161" t="s">
        <v>323</v>
      </c>
      <c r="F307" s="162" t="s">
        <v>606</v>
      </c>
      <c r="I307" s="163"/>
      <c r="L307" s="30"/>
      <c r="M307" s="164"/>
      <c r="T307" s="54"/>
      <c r="AT307" s="15" t="s">
        <v>323</v>
      </c>
      <c r="AU307" s="15" t="s">
        <v>153</v>
      </c>
    </row>
    <row r="308" spans="2:65" s="1" customFormat="1" ht="16.5" customHeight="1">
      <c r="B308" s="30"/>
      <c r="C308" s="130" t="s">
        <v>607</v>
      </c>
      <c r="D308" s="130" t="s">
        <v>148</v>
      </c>
      <c r="E308" s="131" t="s">
        <v>608</v>
      </c>
      <c r="F308" s="132" t="s">
        <v>609</v>
      </c>
      <c r="G308" s="133" t="s">
        <v>200</v>
      </c>
      <c r="H308" s="134">
        <v>12</v>
      </c>
      <c r="I308" s="135"/>
      <c r="J308" s="136">
        <f>ROUND(I308*H308,2)</f>
        <v>0</v>
      </c>
      <c r="K308" s="132" t="s">
        <v>272</v>
      </c>
      <c r="L308" s="30"/>
      <c r="M308" s="137" t="s">
        <v>1</v>
      </c>
      <c r="N308" s="138" t="s">
        <v>44</v>
      </c>
      <c r="P308" s="139">
        <f>O308*H308</f>
        <v>0</v>
      </c>
      <c r="Q308" s="139">
        <v>1.4245E-3</v>
      </c>
      <c r="R308" s="139">
        <f>Q308*H308</f>
        <v>1.7093999999999998E-2</v>
      </c>
      <c r="S308" s="139">
        <v>0</v>
      </c>
      <c r="T308" s="140">
        <f>S308*H308</f>
        <v>0</v>
      </c>
      <c r="AR308" s="141" t="s">
        <v>207</v>
      </c>
      <c r="AT308" s="141" t="s">
        <v>148</v>
      </c>
      <c r="AU308" s="141" t="s">
        <v>153</v>
      </c>
      <c r="AY308" s="15" t="s">
        <v>145</v>
      </c>
      <c r="BE308" s="142">
        <f>IF(N308="základní",J308,0)</f>
        <v>0</v>
      </c>
      <c r="BF308" s="142">
        <f>IF(N308="snížená",J308,0)</f>
        <v>0</v>
      </c>
      <c r="BG308" s="142">
        <f>IF(N308="zákl. přenesená",J308,0)</f>
        <v>0</v>
      </c>
      <c r="BH308" s="142">
        <f>IF(N308="sníž. přenesená",J308,0)</f>
        <v>0</v>
      </c>
      <c r="BI308" s="142">
        <f>IF(N308="nulová",J308,0)</f>
        <v>0</v>
      </c>
      <c r="BJ308" s="15" t="s">
        <v>153</v>
      </c>
      <c r="BK308" s="142">
        <f>ROUND(I308*H308,2)</f>
        <v>0</v>
      </c>
      <c r="BL308" s="15" t="s">
        <v>207</v>
      </c>
      <c r="BM308" s="141" t="s">
        <v>610</v>
      </c>
    </row>
    <row r="309" spans="2:65" s="1" customFormat="1">
      <c r="B309" s="30"/>
      <c r="D309" s="161" t="s">
        <v>323</v>
      </c>
      <c r="F309" s="162" t="s">
        <v>611</v>
      </c>
      <c r="I309" s="163"/>
      <c r="L309" s="30"/>
      <c r="M309" s="164"/>
      <c r="T309" s="54"/>
      <c r="AT309" s="15" t="s">
        <v>323</v>
      </c>
      <c r="AU309" s="15" t="s">
        <v>153</v>
      </c>
    </row>
    <row r="310" spans="2:65" s="1" customFormat="1" ht="24.2" customHeight="1">
      <c r="B310" s="30"/>
      <c r="C310" s="130" t="s">
        <v>612</v>
      </c>
      <c r="D310" s="130" t="s">
        <v>148</v>
      </c>
      <c r="E310" s="131" t="s">
        <v>613</v>
      </c>
      <c r="F310" s="132" t="s">
        <v>614</v>
      </c>
      <c r="G310" s="133" t="s">
        <v>232</v>
      </c>
      <c r="H310" s="134">
        <v>0.09</v>
      </c>
      <c r="I310" s="135"/>
      <c r="J310" s="136">
        <f>ROUND(I310*H310,2)</f>
        <v>0</v>
      </c>
      <c r="K310" s="132" t="s">
        <v>1</v>
      </c>
      <c r="L310" s="30"/>
      <c r="M310" s="137" t="s">
        <v>1</v>
      </c>
      <c r="N310" s="138" t="s">
        <v>44</v>
      </c>
      <c r="P310" s="139">
        <f>O310*H310</f>
        <v>0</v>
      </c>
      <c r="Q310" s="139">
        <v>0</v>
      </c>
      <c r="R310" s="139">
        <f>Q310*H310</f>
        <v>0</v>
      </c>
      <c r="S310" s="139">
        <v>0</v>
      </c>
      <c r="T310" s="140">
        <f>S310*H310</f>
        <v>0</v>
      </c>
      <c r="AR310" s="141" t="s">
        <v>207</v>
      </c>
      <c r="AT310" s="141" t="s">
        <v>148</v>
      </c>
      <c r="AU310" s="141" t="s">
        <v>153</v>
      </c>
      <c r="AY310" s="15" t="s">
        <v>145</v>
      </c>
      <c r="BE310" s="142">
        <f>IF(N310="základní",J310,0)</f>
        <v>0</v>
      </c>
      <c r="BF310" s="142">
        <f>IF(N310="snížená",J310,0)</f>
        <v>0</v>
      </c>
      <c r="BG310" s="142">
        <f>IF(N310="zákl. přenesená",J310,0)</f>
        <v>0</v>
      </c>
      <c r="BH310" s="142">
        <f>IF(N310="sníž. přenesená",J310,0)</f>
        <v>0</v>
      </c>
      <c r="BI310" s="142">
        <f>IF(N310="nulová",J310,0)</f>
        <v>0</v>
      </c>
      <c r="BJ310" s="15" t="s">
        <v>153</v>
      </c>
      <c r="BK310" s="142">
        <f>ROUND(I310*H310,2)</f>
        <v>0</v>
      </c>
      <c r="BL310" s="15" t="s">
        <v>207</v>
      </c>
      <c r="BM310" s="141" t="s">
        <v>615</v>
      </c>
    </row>
    <row r="311" spans="2:65" s="11" customFormat="1" ht="22.9" customHeight="1">
      <c r="B311" s="118"/>
      <c r="D311" s="119" t="s">
        <v>77</v>
      </c>
      <c r="E311" s="128" t="s">
        <v>616</v>
      </c>
      <c r="F311" s="128" t="s">
        <v>617</v>
      </c>
      <c r="I311" s="121"/>
      <c r="J311" s="129">
        <f>BK311</f>
        <v>0</v>
      </c>
      <c r="L311" s="118"/>
      <c r="M311" s="123"/>
      <c r="P311" s="124">
        <f>P312</f>
        <v>0</v>
      </c>
      <c r="R311" s="124">
        <f>R312</f>
        <v>0</v>
      </c>
      <c r="T311" s="125">
        <f>T312</f>
        <v>1.4114750000000003</v>
      </c>
      <c r="AR311" s="119" t="s">
        <v>153</v>
      </c>
      <c r="AT311" s="126" t="s">
        <v>77</v>
      </c>
      <c r="AU311" s="126" t="s">
        <v>85</v>
      </c>
      <c r="AY311" s="119" t="s">
        <v>145</v>
      </c>
      <c r="BK311" s="127">
        <f>BK312</f>
        <v>0</v>
      </c>
    </row>
    <row r="312" spans="2:65" s="1" customFormat="1" ht="24.2" customHeight="1">
      <c r="B312" s="30"/>
      <c r="C312" s="130" t="s">
        <v>618</v>
      </c>
      <c r="D312" s="130" t="s">
        <v>148</v>
      </c>
      <c r="E312" s="131" t="s">
        <v>619</v>
      </c>
      <c r="F312" s="132" t="s">
        <v>620</v>
      </c>
      <c r="G312" s="133" t="s">
        <v>151</v>
      </c>
      <c r="H312" s="134">
        <v>56.459000000000003</v>
      </c>
      <c r="I312" s="135"/>
      <c r="J312" s="136">
        <f>ROUND(I312*H312,2)</f>
        <v>0</v>
      </c>
      <c r="K312" s="132" t="s">
        <v>1</v>
      </c>
      <c r="L312" s="30"/>
      <c r="M312" s="137" t="s">
        <v>1</v>
      </c>
      <c r="N312" s="138" t="s">
        <v>44</v>
      </c>
      <c r="P312" s="139">
        <f>O312*H312</f>
        <v>0</v>
      </c>
      <c r="Q312" s="139">
        <v>0</v>
      </c>
      <c r="R312" s="139">
        <f>Q312*H312</f>
        <v>0</v>
      </c>
      <c r="S312" s="139">
        <v>2.5000000000000001E-2</v>
      </c>
      <c r="T312" s="140">
        <f>S312*H312</f>
        <v>1.4114750000000003</v>
      </c>
      <c r="AR312" s="141" t="s">
        <v>207</v>
      </c>
      <c r="AT312" s="141" t="s">
        <v>148</v>
      </c>
      <c r="AU312" s="141" t="s">
        <v>153</v>
      </c>
      <c r="AY312" s="15" t="s">
        <v>145</v>
      </c>
      <c r="BE312" s="142">
        <f>IF(N312="základní",J312,0)</f>
        <v>0</v>
      </c>
      <c r="BF312" s="142">
        <f>IF(N312="snížená",J312,0)</f>
        <v>0</v>
      </c>
      <c r="BG312" s="142">
        <f>IF(N312="zákl. přenesená",J312,0)</f>
        <v>0</v>
      </c>
      <c r="BH312" s="142">
        <f>IF(N312="sníž. přenesená",J312,0)</f>
        <v>0</v>
      </c>
      <c r="BI312" s="142">
        <f>IF(N312="nulová",J312,0)</f>
        <v>0</v>
      </c>
      <c r="BJ312" s="15" t="s">
        <v>153</v>
      </c>
      <c r="BK312" s="142">
        <f>ROUND(I312*H312,2)</f>
        <v>0</v>
      </c>
      <c r="BL312" s="15" t="s">
        <v>207</v>
      </c>
      <c r="BM312" s="141" t="s">
        <v>621</v>
      </c>
    </row>
    <row r="313" spans="2:65" s="11" customFormat="1" ht="22.9" customHeight="1">
      <c r="B313" s="118"/>
      <c r="D313" s="119" t="s">
        <v>77</v>
      </c>
      <c r="E313" s="128" t="s">
        <v>622</v>
      </c>
      <c r="F313" s="128" t="s">
        <v>623</v>
      </c>
      <c r="I313" s="121"/>
      <c r="J313" s="129">
        <f>BK313</f>
        <v>0</v>
      </c>
      <c r="L313" s="118"/>
      <c r="M313" s="123"/>
      <c r="P313" s="124">
        <f>SUM(P314:P325)</f>
        <v>0</v>
      </c>
      <c r="R313" s="124">
        <f>SUM(R314:R325)</f>
        <v>0.24483752371199999</v>
      </c>
      <c r="T313" s="125">
        <f>SUM(T314:T325)</f>
        <v>0.17432700000000001</v>
      </c>
      <c r="AR313" s="119" t="s">
        <v>153</v>
      </c>
      <c r="AT313" s="126" t="s">
        <v>77</v>
      </c>
      <c r="AU313" s="126" t="s">
        <v>85</v>
      </c>
      <c r="AY313" s="119" t="s">
        <v>145</v>
      </c>
      <c r="BK313" s="127">
        <f>SUM(BK314:BK325)</f>
        <v>0</v>
      </c>
    </row>
    <row r="314" spans="2:65" s="1" customFormat="1" ht="21.75" customHeight="1">
      <c r="B314" s="30"/>
      <c r="C314" s="130" t="s">
        <v>624</v>
      </c>
      <c r="D314" s="130" t="s">
        <v>148</v>
      </c>
      <c r="E314" s="131" t="s">
        <v>625</v>
      </c>
      <c r="F314" s="132" t="s">
        <v>626</v>
      </c>
      <c r="G314" s="133" t="s">
        <v>151</v>
      </c>
      <c r="H314" s="134">
        <v>56.459000000000003</v>
      </c>
      <c r="I314" s="135"/>
      <c r="J314" s="136">
        <f>ROUND(I314*H314,2)</f>
        <v>0</v>
      </c>
      <c r="K314" s="132" t="s">
        <v>1</v>
      </c>
      <c r="L314" s="30"/>
      <c r="M314" s="137" t="s">
        <v>1</v>
      </c>
      <c r="N314" s="138" t="s">
        <v>44</v>
      </c>
      <c r="P314" s="139">
        <f>O314*H314</f>
        <v>0</v>
      </c>
      <c r="Q314" s="139">
        <v>7.6799999999999999E-7</v>
      </c>
      <c r="R314" s="139">
        <f>Q314*H314</f>
        <v>4.3360511999999999E-5</v>
      </c>
      <c r="S314" s="139">
        <v>0</v>
      </c>
      <c r="T314" s="140">
        <f>S314*H314</f>
        <v>0</v>
      </c>
      <c r="AR314" s="141" t="s">
        <v>207</v>
      </c>
      <c r="AT314" s="141" t="s">
        <v>148</v>
      </c>
      <c r="AU314" s="141" t="s">
        <v>153</v>
      </c>
      <c r="AY314" s="15" t="s">
        <v>145</v>
      </c>
      <c r="BE314" s="142">
        <f>IF(N314="základní",J314,0)</f>
        <v>0</v>
      </c>
      <c r="BF314" s="142">
        <f>IF(N314="snížená",J314,0)</f>
        <v>0</v>
      </c>
      <c r="BG314" s="142">
        <f>IF(N314="zákl. přenesená",J314,0)</f>
        <v>0</v>
      </c>
      <c r="BH314" s="142">
        <f>IF(N314="sníž. přenesená",J314,0)</f>
        <v>0</v>
      </c>
      <c r="BI314" s="142">
        <f>IF(N314="nulová",J314,0)</f>
        <v>0</v>
      </c>
      <c r="BJ314" s="15" t="s">
        <v>153</v>
      </c>
      <c r="BK314" s="142">
        <f>ROUND(I314*H314,2)</f>
        <v>0</v>
      </c>
      <c r="BL314" s="15" t="s">
        <v>207</v>
      </c>
      <c r="BM314" s="141" t="s">
        <v>627</v>
      </c>
    </row>
    <row r="315" spans="2:65" s="1" customFormat="1" ht="16.5" customHeight="1">
      <c r="B315" s="30"/>
      <c r="C315" s="130" t="s">
        <v>628</v>
      </c>
      <c r="D315" s="130" t="s">
        <v>148</v>
      </c>
      <c r="E315" s="131" t="s">
        <v>629</v>
      </c>
      <c r="F315" s="132" t="s">
        <v>630</v>
      </c>
      <c r="G315" s="133" t="s">
        <v>151</v>
      </c>
      <c r="H315" s="134">
        <v>56.459000000000003</v>
      </c>
      <c r="I315" s="135"/>
      <c r="J315" s="136">
        <f>ROUND(I315*H315,2)</f>
        <v>0</v>
      </c>
      <c r="K315" s="132" t="s">
        <v>1</v>
      </c>
      <c r="L315" s="30"/>
      <c r="M315" s="137" t="s">
        <v>1</v>
      </c>
      <c r="N315" s="138" t="s">
        <v>44</v>
      </c>
      <c r="P315" s="139">
        <f>O315*H315</f>
        <v>0</v>
      </c>
      <c r="Q315" s="139">
        <v>0</v>
      </c>
      <c r="R315" s="139">
        <f>Q315*H315</f>
        <v>0</v>
      </c>
      <c r="S315" s="139">
        <v>0</v>
      </c>
      <c r="T315" s="140">
        <f>S315*H315</f>
        <v>0</v>
      </c>
      <c r="AR315" s="141" t="s">
        <v>207</v>
      </c>
      <c r="AT315" s="141" t="s">
        <v>148</v>
      </c>
      <c r="AU315" s="141" t="s">
        <v>153</v>
      </c>
      <c r="AY315" s="15" t="s">
        <v>145</v>
      </c>
      <c r="BE315" s="142">
        <f>IF(N315="základní",J315,0)</f>
        <v>0</v>
      </c>
      <c r="BF315" s="142">
        <f>IF(N315="snížená",J315,0)</f>
        <v>0</v>
      </c>
      <c r="BG315" s="142">
        <f>IF(N315="zákl. přenesená",J315,0)</f>
        <v>0</v>
      </c>
      <c r="BH315" s="142">
        <f>IF(N315="sníž. přenesená",J315,0)</f>
        <v>0</v>
      </c>
      <c r="BI315" s="142">
        <f>IF(N315="nulová",J315,0)</f>
        <v>0</v>
      </c>
      <c r="BJ315" s="15" t="s">
        <v>153</v>
      </c>
      <c r="BK315" s="142">
        <f>ROUND(I315*H315,2)</f>
        <v>0</v>
      </c>
      <c r="BL315" s="15" t="s">
        <v>207</v>
      </c>
      <c r="BM315" s="141" t="s">
        <v>631</v>
      </c>
    </row>
    <row r="316" spans="2:65" s="1" customFormat="1" ht="24.2" customHeight="1">
      <c r="B316" s="30"/>
      <c r="C316" s="130" t="s">
        <v>632</v>
      </c>
      <c r="D316" s="130" t="s">
        <v>148</v>
      </c>
      <c r="E316" s="131" t="s">
        <v>633</v>
      </c>
      <c r="F316" s="132" t="s">
        <v>634</v>
      </c>
      <c r="G316" s="133" t="s">
        <v>151</v>
      </c>
      <c r="H316" s="134">
        <v>56.459000000000003</v>
      </c>
      <c r="I316" s="135"/>
      <c r="J316" s="136">
        <f>ROUND(I316*H316,2)</f>
        <v>0</v>
      </c>
      <c r="K316" s="132" t="s">
        <v>1</v>
      </c>
      <c r="L316" s="30"/>
      <c r="M316" s="137" t="s">
        <v>1</v>
      </c>
      <c r="N316" s="138" t="s">
        <v>44</v>
      </c>
      <c r="P316" s="139">
        <f>O316*H316</f>
        <v>0</v>
      </c>
      <c r="Q316" s="139">
        <v>3.3000000000000003E-5</v>
      </c>
      <c r="R316" s="139">
        <f>Q316*H316</f>
        <v>1.8631470000000003E-3</v>
      </c>
      <c r="S316" s="139">
        <v>0</v>
      </c>
      <c r="T316" s="140">
        <f>S316*H316</f>
        <v>0</v>
      </c>
      <c r="AR316" s="141" t="s">
        <v>207</v>
      </c>
      <c r="AT316" s="141" t="s">
        <v>148</v>
      </c>
      <c r="AU316" s="141" t="s">
        <v>153</v>
      </c>
      <c r="AY316" s="15" t="s">
        <v>145</v>
      </c>
      <c r="BE316" s="142">
        <f>IF(N316="základní",J316,0)</f>
        <v>0</v>
      </c>
      <c r="BF316" s="142">
        <f>IF(N316="snížená",J316,0)</f>
        <v>0</v>
      </c>
      <c r="BG316" s="142">
        <f>IF(N316="zákl. přenesená",J316,0)</f>
        <v>0</v>
      </c>
      <c r="BH316" s="142">
        <f>IF(N316="sníž. přenesená",J316,0)</f>
        <v>0</v>
      </c>
      <c r="BI316" s="142">
        <f>IF(N316="nulová",J316,0)</f>
        <v>0</v>
      </c>
      <c r="BJ316" s="15" t="s">
        <v>153</v>
      </c>
      <c r="BK316" s="142">
        <f>ROUND(I316*H316,2)</f>
        <v>0</v>
      </c>
      <c r="BL316" s="15" t="s">
        <v>207</v>
      </c>
      <c r="BM316" s="141" t="s">
        <v>635</v>
      </c>
    </row>
    <row r="317" spans="2:65" s="1" customFormat="1" ht="24.2" customHeight="1">
      <c r="B317" s="30"/>
      <c r="C317" s="130" t="s">
        <v>636</v>
      </c>
      <c r="D317" s="130" t="s">
        <v>148</v>
      </c>
      <c r="E317" s="131" t="s">
        <v>637</v>
      </c>
      <c r="F317" s="132" t="s">
        <v>638</v>
      </c>
      <c r="G317" s="133" t="s">
        <v>151</v>
      </c>
      <c r="H317" s="134">
        <v>56.459000000000003</v>
      </c>
      <c r="I317" s="135"/>
      <c r="J317" s="136">
        <f>ROUND(I317*H317,2)</f>
        <v>0</v>
      </c>
      <c r="K317" s="132" t="s">
        <v>1</v>
      </c>
      <c r="L317" s="30"/>
      <c r="M317" s="137" t="s">
        <v>1</v>
      </c>
      <c r="N317" s="138" t="s">
        <v>44</v>
      </c>
      <c r="P317" s="139">
        <f>O317*H317</f>
        <v>0</v>
      </c>
      <c r="Q317" s="139">
        <v>0</v>
      </c>
      <c r="R317" s="139">
        <f>Q317*H317</f>
        <v>0</v>
      </c>
      <c r="S317" s="139">
        <v>3.0000000000000001E-3</v>
      </c>
      <c r="T317" s="140">
        <f>S317*H317</f>
        <v>0.169377</v>
      </c>
      <c r="AR317" s="141" t="s">
        <v>207</v>
      </c>
      <c r="AT317" s="141" t="s">
        <v>148</v>
      </c>
      <c r="AU317" s="141" t="s">
        <v>153</v>
      </c>
      <c r="AY317" s="15" t="s">
        <v>145</v>
      </c>
      <c r="BE317" s="142">
        <f>IF(N317="základní",J317,0)</f>
        <v>0</v>
      </c>
      <c r="BF317" s="142">
        <f>IF(N317="snížená",J317,0)</f>
        <v>0</v>
      </c>
      <c r="BG317" s="142">
        <f>IF(N317="zákl. přenesená",J317,0)</f>
        <v>0</v>
      </c>
      <c r="BH317" s="142">
        <f>IF(N317="sníž. přenesená",J317,0)</f>
        <v>0</v>
      </c>
      <c r="BI317" s="142">
        <f>IF(N317="nulová",J317,0)</f>
        <v>0</v>
      </c>
      <c r="BJ317" s="15" t="s">
        <v>153</v>
      </c>
      <c r="BK317" s="142">
        <f>ROUND(I317*H317,2)</f>
        <v>0</v>
      </c>
      <c r="BL317" s="15" t="s">
        <v>207</v>
      </c>
      <c r="BM317" s="141" t="s">
        <v>639</v>
      </c>
    </row>
    <row r="318" spans="2:65" s="1" customFormat="1" ht="21.75" customHeight="1">
      <c r="B318" s="30"/>
      <c r="C318" s="130" t="s">
        <v>640</v>
      </c>
      <c r="D318" s="130" t="s">
        <v>148</v>
      </c>
      <c r="E318" s="131" t="s">
        <v>641</v>
      </c>
      <c r="F318" s="132" t="s">
        <v>642</v>
      </c>
      <c r="G318" s="133" t="s">
        <v>151</v>
      </c>
      <c r="H318" s="134">
        <v>56.459000000000003</v>
      </c>
      <c r="I318" s="135"/>
      <c r="J318" s="136">
        <f>ROUND(I318*H318,2)</f>
        <v>0</v>
      </c>
      <c r="K318" s="132" t="s">
        <v>1</v>
      </c>
      <c r="L318" s="30"/>
      <c r="M318" s="137" t="s">
        <v>1</v>
      </c>
      <c r="N318" s="138" t="s">
        <v>44</v>
      </c>
      <c r="P318" s="139">
        <f>O318*H318</f>
        <v>0</v>
      </c>
      <c r="Q318" s="139">
        <v>2.9999999999999997E-4</v>
      </c>
      <c r="R318" s="139">
        <f>Q318*H318</f>
        <v>1.69377E-2</v>
      </c>
      <c r="S318" s="139">
        <v>0</v>
      </c>
      <c r="T318" s="140">
        <f>S318*H318</f>
        <v>0</v>
      </c>
      <c r="AR318" s="141" t="s">
        <v>207</v>
      </c>
      <c r="AT318" s="141" t="s">
        <v>148</v>
      </c>
      <c r="AU318" s="141" t="s">
        <v>153</v>
      </c>
      <c r="AY318" s="15" t="s">
        <v>145</v>
      </c>
      <c r="BE318" s="142">
        <f>IF(N318="základní",J318,0)</f>
        <v>0</v>
      </c>
      <c r="BF318" s="142">
        <f>IF(N318="snížená",J318,0)</f>
        <v>0</v>
      </c>
      <c r="BG318" s="142">
        <f>IF(N318="zákl. přenesená",J318,0)</f>
        <v>0</v>
      </c>
      <c r="BH318" s="142">
        <f>IF(N318="sníž. přenesená",J318,0)</f>
        <v>0</v>
      </c>
      <c r="BI318" s="142">
        <f>IF(N318="nulová",J318,0)</f>
        <v>0</v>
      </c>
      <c r="BJ318" s="15" t="s">
        <v>153</v>
      </c>
      <c r="BK318" s="142">
        <f>ROUND(I318*H318,2)</f>
        <v>0</v>
      </c>
      <c r="BL318" s="15" t="s">
        <v>207</v>
      </c>
      <c r="BM318" s="141" t="s">
        <v>643</v>
      </c>
    </row>
    <row r="319" spans="2:65" s="1" customFormat="1" ht="44.25" customHeight="1">
      <c r="B319" s="30"/>
      <c r="C319" s="143" t="s">
        <v>644</v>
      </c>
      <c r="D319" s="143" t="s">
        <v>269</v>
      </c>
      <c r="E319" s="144" t="s">
        <v>645</v>
      </c>
      <c r="F319" s="145" t="s">
        <v>646</v>
      </c>
      <c r="G319" s="146" t="s">
        <v>151</v>
      </c>
      <c r="H319" s="147">
        <v>58.954000000000001</v>
      </c>
      <c r="I319" s="148"/>
      <c r="J319" s="149">
        <f>ROUND(I319*H319,2)</f>
        <v>0</v>
      </c>
      <c r="K319" s="145" t="s">
        <v>1</v>
      </c>
      <c r="L319" s="150"/>
      <c r="M319" s="151" t="s">
        <v>1</v>
      </c>
      <c r="N319" s="152" t="s">
        <v>44</v>
      </c>
      <c r="P319" s="139">
        <f>O319*H319</f>
        <v>0</v>
      </c>
      <c r="Q319" s="139">
        <v>3.6800000000000001E-3</v>
      </c>
      <c r="R319" s="139">
        <f>Q319*H319</f>
        <v>0.21695072000000001</v>
      </c>
      <c r="S319" s="139">
        <v>0</v>
      </c>
      <c r="T319" s="140">
        <f>S319*H319</f>
        <v>0</v>
      </c>
      <c r="AR319" s="141" t="s">
        <v>273</v>
      </c>
      <c r="AT319" s="141" t="s">
        <v>269</v>
      </c>
      <c r="AU319" s="141" t="s">
        <v>153</v>
      </c>
      <c r="AY319" s="15" t="s">
        <v>145</v>
      </c>
      <c r="BE319" s="142">
        <f>IF(N319="základní",J319,0)</f>
        <v>0</v>
      </c>
      <c r="BF319" s="142">
        <f>IF(N319="snížená",J319,0)</f>
        <v>0</v>
      </c>
      <c r="BG319" s="142">
        <f>IF(N319="zákl. přenesená",J319,0)</f>
        <v>0</v>
      </c>
      <c r="BH319" s="142">
        <f>IF(N319="sníž. přenesená",J319,0)</f>
        <v>0</v>
      </c>
      <c r="BI319" s="142">
        <f>IF(N319="nulová",J319,0)</f>
        <v>0</v>
      </c>
      <c r="BJ319" s="15" t="s">
        <v>153</v>
      </c>
      <c r="BK319" s="142">
        <f>ROUND(I319*H319,2)</f>
        <v>0</v>
      </c>
      <c r="BL319" s="15" t="s">
        <v>207</v>
      </c>
      <c r="BM319" s="141" t="s">
        <v>647</v>
      </c>
    </row>
    <row r="320" spans="2:65" s="1" customFormat="1" ht="21.75" customHeight="1">
      <c r="B320" s="30"/>
      <c r="C320" s="130" t="s">
        <v>648</v>
      </c>
      <c r="D320" s="130" t="s">
        <v>148</v>
      </c>
      <c r="E320" s="131" t="s">
        <v>649</v>
      </c>
      <c r="F320" s="132" t="s">
        <v>650</v>
      </c>
      <c r="G320" s="133" t="s">
        <v>200</v>
      </c>
      <c r="H320" s="134">
        <v>16.5</v>
      </c>
      <c r="I320" s="135"/>
      <c r="J320" s="136">
        <f>ROUND(I320*H320,2)</f>
        <v>0</v>
      </c>
      <c r="K320" s="132" t="s">
        <v>1</v>
      </c>
      <c r="L320" s="30"/>
      <c r="M320" s="137" t="s">
        <v>1</v>
      </c>
      <c r="N320" s="138" t="s">
        <v>44</v>
      </c>
      <c r="P320" s="139">
        <f>O320*H320</f>
        <v>0</v>
      </c>
      <c r="Q320" s="139">
        <v>0</v>
      </c>
      <c r="R320" s="139">
        <f>Q320*H320</f>
        <v>0</v>
      </c>
      <c r="S320" s="139">
        <v>2.9999999999999997E-4</v>
      </c>
      <c r="T320" s="140">
        <f>S320*H320</f>
        <v>4.9499999999999995E-3</v>
      </c>
      <c r="AR320" s="141" t="s">
        <v>207</v>
      </c>
      <c r="AT320" s="141" t="s">
        <v>148</v>
      </c>
      <c r="AU320" s="141" t="s">
        <v>153</v>
      </c>
      <c r="AY320" s="15" t="s">
        <v>145</v>
      </c>
      <c r="BE320" s="142">
        <f>IF(N320="základní",J320,0)</f>
        <v>0</v>
      </c>
      <c r="BF320" s="142">
        <f>IF(N320="snížená",J320,0)</f>
        <v>0</v>
      </c>
      <c r="BG320" s="142">
        <f>IF(N320="zákl. přenesená",J320,0)</f>
        <v>0</v>
      </c>
      <c r="BH320" s="142">
        <f>IF(N320="sníž. přenesená",J320,0)</f>
        <v>0</v>
      </c>
      <c r="BI320" s="142">
        <f>IF(N320="nulová",J320,0)</f>
        <v>0</v>
      </c>
      <c r="BJ320" s="15" t="s">
        <v>153</v>
      </c>
      <c r="BK320" s="142">
        <f>ROUND(I320*H320,2)</f>
        <v>0</v>
      </c>
      <c r="BL320" s="15" t="s">
        <v>207</v>
      </c>
      <c r="BM320" s="141" t="s">
        <v>651</v>
      </c>
    </row>
    <row r="321" spans="2:65" s="1" customFormat="1" ht="16.5" customHeight="1">
      <c r="B321" s="30"/>
      <c r="C321" s="130" t="s">
        <v>652</v>
      </c>
      <c r="D321" s="130" t="s">
        <v>148</v>
      </c>
      <c r="E321" s="131" t="s">
        <v>653</v>
      </c>
      <c r="F321" s="132" t="s">
        <v>654</v>
      </c>
      <c r="G321" s="133" t="s">
        <v>200</v>
      </c>
      <c r="H321" s="134">
        <v>38</v>
      </c>
      <c r="I321" s="135"/>
      <c r="J321" s="136">
        <f>ROUND(I321*H321,2)</f>
        <v>0</v>
      </c>
      <c r="K321" s="132" t="s">
        <v>1</v>
      </c>
      <c r="L321" s="30"/>
      <c r="M321" s="137" t="s">
        <v>1</v>
      </c>
      <c r="N321" s="138" t="s">
        <v>44</v>
      </c>
      <c r="P321" s="139">
        <f>O321*H321</f>
        <v>0</v>
      </c>
      <c r="Q321" s="139">
        <v>1.26999E-5</v>
      </c>
      <c r="R321" s="139">
        <f>Q321*H321</f>
        <v>4.8259620000000003E-4</v>
      </c>
      <c r="S321" s="139">
        <v>0</v>
      </c>
      <c r="T321" s="140">
        <f>S321*H321</f>
        <v>0</v>
      </c>
      <c r="AR321" s="141" t="s">
        <v>207</v>
      </c>
      <c r="AT321" s="141" t="s">
        <v>148</v>
      </c>
      <c r="AU321" s="141" t="s">
        <v>153</v>
      </c>
      <c r="AY321" s="15" t="s">
        <v>145</v>
      </c>
      <c r="BE321" s="142">
        <f>IF(N321="základní",J321,0)</f>
        <v>0</v>
      </c>
      <c r="BF321" s="142">
        <f>IF(N321="snížená",J321,0)</f>
        <v>0</v>
      </c>
      <c r="BG321" s="142">
        <f>IF(N321="zákl. přenesená",J321,0)</f>
        <v>0</v>
      </c>
      <c r="BH321" s="142">
        <f>IF(N321="sníž. přenesená",J321,0)</f>
        <v>0</v>
      </c>
      <c r="BI321" s="142">
        <f>IF(N321="nulová",J321,0)</f>
        <v>0</v>
      </c>
      <c r="BJ321" s="15" t="s">
        <v>153</v>
      </c>
      <c r="BK321" s="142">
        <f>ROUND(I321*H321,2)</f>
        <v>0</v>
      </c>
      <c r="BL321" s="15" t="s">
        <v>207</v>
      </c>
      <c r="BM321" s="141" t="s">
        <v>655</v>
      </c>
    </row>
    <row r="322" spans="2:65" s="1" customFormat="1" ht="16.5" customHeight="1">
      <c r="B322" s="30"/>
      <c r="C322" s="143" t="s">
        <v>656</v>
      </c>
      <c r="D322" s="143" t="s">
        <v>269</v>
      </c>
      <c r="E322" s="144" t="s">
        <v>657</v>
      </c>
      <c r="F322" s="145" t="s">
        <v>658</v>
      </c>
      <c r="G322" s="146" t="s">
        <v>200</v>
      </c>
      <c r="H322" s="147">
        <v>38</v>
      </c>
      <c r="I322" s="148"/>
      <c r="J322" s="149">
        <f>ROUND(I322*H322,2)</f>
        <v>0</v>
      </c>
      <c r="K322" s="145" t="s">
        <v>1</v>
      </c>
      <c r="L322" s="150"/>
      <c r="M322" s="151" t="s">
        <v>1</v>
      </c>
      <c r="N322" s="152" t="s">
        <v>44</v>
      </c>
      <c r="P322" s="139">
        <f>O322*H322</f>
        <v>0</v>
      </c>
      <c r="Q322" s="139">
        <v>2.0000000000000001E-4</v>
      </c>
      <c r="R322" s="139">
        <f>Q322*H322</f>
        <v>7.6E-3</v>
      </c>
      <c r="S322" s="139">
        <v>0</v>
      </c>
      <c r="T322" s="140">
        <f>S322*H322</f>
        <v>0</v>
      </c>
      <c r="AR322" s="141" t="s">
        <v>273</v>
      </c>
      <c r="AT322" s="141" t="s">
        <v>269</v>
      </c>
      <c r="AU322" s="141" t="s">
        <v>153</v>
      </c>
      <c r="AY322" s="15" t="s">
        <v>145</v>
      </c>
      <c r="BE322" s="142">
        <f>IF(N322="základní",J322,0)</f>
        <v>0</v>
      </c>
      <c r="BF322" s="142">
        <f>IF(N322="snížená",J322,0)</f>
        <v>0</v>
      </c>
      <c r="BG322" s="142">
        <f>IF(N322="zákl. přenesená",J322,0)</f>
        <v>0</v>
      </c>
      <c r="BH322" s="142">
        <f>IF(N322="sníž. přenesená",J322,0)</f>
        <v>0</v>
      </c>
      <c r="BI322" s="142">
        <f>IF(N322="nulová",J322,0)</f>
        <v>0</v>
      </c>
      <c r="BJ322" s="15" t="s">
        <v>153</v>
      </c>
      <c r="BK322" s="142">
        <f>ROUND(I322*H322,2)</f>
        <v>0</v>
      </c>
      <c r="BL322" s="15" t="s">
        <v>207</v>
      </c>
      <c r="BM322" s="141" t="s">
        <v>659</v>
      </c>
    </row>
    <row r="323" spans="2:65" s="1" customFormat="1" ht="16.5" customHeight="1">
      <c r="B323" s="30"/>
      <c r="C323" s="130" t="s">
        <v>660</v>
      </c>
      <c r="D323" s="130" t="s">
        <v>148</v>
      </c>
      <c r="E323" s="131" t="s">
        <v>661</v>
      </c>
      <c r="F323" s="132" t="s">
        <v>662</v>
      </c>
      <c r="G323" s="133" t="s">
        <v>200</v>
      </c>
      <c r="H323" s="134">
        <v>6</v>
      </c>
      <c r="I323" s="135"/>
      <c r="J323" s="136">
        <f>ROUND(I323*H323,2)</f>
        <v>0</v>
      </c>
      <c r="K323" s="132" t="s">
        <v>1</v>
      </c>
      <c r="L323" s="30"/>
      <c r="M323" s="137" t="s">
        <v>1</v>
      </c>
      <c r="N323" s="138" t="s">
        <v>44</v>
      </c>
      <c r="P323" s="139">
        <f>O323*H323</f>
        <v>0</v>
      </c>
      <c r="Q323" s="139">
        <v>0</v>
      </c>
      <c r="R323" s="139">
        <f>Q323*H323</f>
        <v>0</v>
      </c>
      <c r="S323" s="139">
        <v>0</v>
      </c>
      <c r="T323" s="140">
        <f>S323*H323</f>
        <v>0</v>
      </c>
      <c r="AR323" s="141" t="s">
        <v>207</v>
      </c>
      <c r="AT323" s="141" t="s">
        <v>148</v>
      </c>
      <c r="AU323" s="141" t="s">
        <v>153</v>
      </c>
      <c r="AY323" s="15" t="s">
        <v>145</v>
      </c>
      <c r="BE323" s="142">
        <f>IF(N323="základní",J323,0)</f>
        <v>0</v>
      </c>
      <c r="BF323" s="142">
        <f>IF(N323="snížená",J323,0)</f>
        <v>0</v>
      </c>
      <c r="BG323" s="142">
        <f>IF(N323="zákl. přenesená",J323,0)</f>
        <v>0</v>
      </c>
      <c r="BH323" s="142">
        <f>IF(N323="sníž. přenesená",J323,0)</f>
        <v>0</v>
      </c>
      <c r="BI323" s="142">
        <f>IF(N323="nulová",J323,0)</f>
        <v>0</v>
      </c>
      <c r="BJ323" s="15" t="s">
        <v>153</v>
      </c>
      <c r="BK323" s="142">
        <f>ROUND(I323*H323,2)</f>
        <v>0</v>
      </c>
      <c r="BL323" s="15" t="s">
        <v>207</v>
      </c>
      <c r="BM323" s="141" t="s">
        <v>663</v>
      </c>
    </row>
    <row r="324" spans="2:65" s="1" customFormat="1" ht="16.5" customHeight="1">
      <c r="B324" s="30"/>
      <c r="C324" s="143" t="s">
        <v>664</v>
      </c>
      <c r="D324" s="143" t="s">
        <v>269</v>
      </c>
      <c r="E324" s="144" t="s">
        <v>665</v>
      </c>
      <c r="F324" s="145" t="s">
        <v>666</v>
      </c>
      <c r="G324" s="146" t="s">
        <v>200</v>
      </c>
      <c r="H324" s="147">
        <v>6</v>
      </c>
      <c r="I324" s="148"/>
      <c r="J324" s="149">
        <f>ROUND(I324*H324,2)</f>
        <v>0</v>
      </c>
      <c r="K324" s="145" t="s">
        <v>1</v>
      </c>
      <c r="L324" s="150"/>
      <c r="M324" s="151" t="s">
        <v>1</v>
      </c>
      <c r="N324" s="152" t="s">
        <v>44</v>
      </c>
      <c r="P324" s="139">
        <f>O324*H324</f>
        <v>0</v>
      </c>
      <c r="Q324" s="139">
        <v>1.6000000000000001E-4</v>
      </c>
      <c r="R324" s="139">
        <f>Q324*H324</f>
        <v>9.6000000000000013E-4</v>
      </c>
      <c r="S324" s="139">
        <v>0</v>
      </c>
      <c r="T324" s="140">
        <f>S324*H324</f>
        <v>0</v>
      </c>
      <c r="AR324" s="141" t="s">
        <v>273</v>
      </c>
      <c r="AT324" s="141" t="s">
        <v>269</v>
      </c>
      <c r="AU324" s="141" t="s">
        <v>153</v>
      </c>
      <c r="AY324" s="15" t="s">
        <v>145</v>
      </c>
      <c r="BE324" s="142">
        <f>IF(N324="základní",J324,0)</f>
        <v>0</v>
      </c>
      <c r="BF324" s="142">
        <f>IF(N324="snížená",J324,0)</f>
        <v>0</v>
      </c>
      <c r="BG324" s="142">
        <f>IF(N324="zákl. přenesená",J324,0)</f>
        <v>0</v>
      </c>
      <c r="BH324" s="142">
        <f>IF(N324="sníž. přenesená",J324,0)</f>
        <v>0</v>
      </c>
      <c r="BI324" s="142">
        <f>IF(N324="nulová",J324,0)</f>
        <v>0</v>
      </c>
      <c r="BJ324" s="15" t="s">
        <v>153</v>
      </c>
      <c r="BK324" s="142">
        <f>ROUND(I324*H324,2)</f>
        <v>0</v>
      </c>
      <c r="BL324" s="15" t="s">
        <v>207</v>
      </c>
      <c r="BM324" s="141" t="s">
        <v>667</v>
      </c>
    </row>
    <row r="325" spans="2:65" s="1" customFormat="1" ht="24.2" customHeight="1">
      <c r="B325" s="30"/>
      <c r="C325" s="130" t="s">
        <v>668</v>
      </c>
      <c r="D325" s="130" t="s">
        <v>148</v>
      </c>
      <c r="E325" s="131" t="s">
        <v>669</v>
      </c>
      <c r="F325" s="132" t="s">
        <v>670</v>
      </c>
      <c r="G325" s="133" t="s">
        <v>232</v>
      </c>
      <c r="H325" s="134">
        <v>0.36</v>
      </c>
      <c r="I325" s="135"/>
      <c r="J325" s="136">
        <f>ROUND(I325*H325,2)</f>
        <v>0</v>
      </c>
      <c r="K325" s="132" t="s">
        <v>1</v>
      </c>
      <c r="L325" s="30"/>
      <c r="M325" s="137" t="s">
        <v>1</v>
      </c>
      <c r="N325" s="138" t="s">
        <v>44</v>
      </c>
      <c r="P325" s="139">
        <f>O325*H325</f>
        <v>0</v>
      </c>
      <c r="Q325" s="139">
        <v>0</v>
      </c>
      <c r="R325" s="139">
        <f>Q325*H325</f>
        <v>0</v>
      </c>
      <c r="S325" s="139">
        <v>0</v>
      </c>
      <c r="T325" s="140">
        <f>S325*H325</f>
        <v>0</v>
      </c>
      <c r="AR325" s="141" t="s">
        <v>207</v>
      </c>
      <c r="AT325" s="141" t="s">
        <v>148</v>
      </c>
      <c r="AU325" s="141" t="s">
        <v>153</v>
      </c>
      <c r="AY325" s="15" t="s">
        <v>145</v>
      </c>
      <c r="BE325" s="142">
        <f>IF(N325="základní",J325,0)</f>
        <v>0</v>
      </c>
      <c r="BF325" s="142">
        <f>IF(N325="snížená",J325,0)</f>
        <v>0</v>
      </c>
      <c r="BG325" s="142">
        <f>IF(N325="zákl. přenesená",J325,0)</f>
        <v>0</v>
      </c>
      <c r="BH325" s="142">
        <f>IF(N325="sníž. přenesená",J325,0)</f>
        <v>0</v>
      </c>
      <c r="BI325" s="142">
        <f>IF(N325="nulová",J325,0)</f>
        <v>0</v>
      </c>
      <c r="BJ325" s="15" t="s">
        <v>153</v>
      </c>
      <c r="BK325" s="142">
        <f>ROUND(I325*H325,2)</f>
        <v>0</v>
      </c>
      <c r="BL325" s="15" t="s">
        <v>207</v>
      </c>
      <c r="BM325" s="141" t="s">
        <v>671</v>
      </c>
    </row>
    <row r="326" spans="2:65" s="11" customFormat="1" ht="22.9" customHeight="1">
      <c r="B326" s="118"/>
      <c r="D326" s="119" t="s">
        <v>77</v>
      </c>
      <c r="E326" s="128" t="s">
        <v>672</v>
      </c>
      <c r="F326" s="128" t="s">
        <v>673</v>
      </c>
      <c r="I326" s="121"/>
      <c r="J326" s="129">
        <f>BK326</f>
        <v>0</v>
      </c>
      <c r="L326" s="118"/>
      <c r="M326" s="123"/>
      <c r="P326" s="124">
        <f>SUM(P327:P338)</f>
        <v>0</v>
      </c>
      <c r="R326" s="124">
        <f>SUM(R327:R338)</f>
        <v>0.45842109999999997</v>
      </c>
      <c r="T326" s="125">
        <f>SUM(T327:T338)</f>
        <v>1.7115</v>
      </c>
      <c r="AR326" s="119" t="s">
        <v>153</v>
      </c>
      <c r="AT326" s="126" t="s">
        <v>77</v>
      </c>
      <c r="AU326" s="126" t="s">
        <v>85</v>
      </c>
      <c r="AY326" s="119" t="s">
        <v>145</v>
      </c>
      <c r="BK326" s="127">
        <f>SUM(BK327:BK338)</f>
        <v>0</v>
      </c>
    </row>
    <row r="327" spans="2:65" s="1" customFormat="1" ht="16.5" customHeight="1">
      <c r="B327" s="30"/>
      <c r="C327" s="130" t="s">
        <v>674</v>
      </c>
      <c r="D327" s="130" t="s">
        <v>148</v>
      </c>
      <c r="E327" s="131" t="s">
        <v>675</v>
      </c>
      <c r="F327" s="132" t="s">
        <v>676</v>
      </c>
      <c r="G327" s="133" t="s">
        <v>151</v>
      </c>
      <c r="H327" s="134">
        <v>21.23</v>
      </c>
      <c r="I327" s="135"/>
      <c r="J327" s="136">
        <f>ROUND(I327*H327,2)</f>
        <v>0</v>
      </c>
      <c r="K327" s="132" t="s">
        <v>1</v>
      </c>
      <c r="L327" s="30"/>
      <c r="M327" s="137" t="s">
        <v>1</v>
      </c>
      <c r="N327" s="138" t="s">
        <v>44</v>
      </c>
      <c r="P327" s="139">
        <f>O327*H327</f>
        <v>0</v>
      </c>
      <c r="Q327" s="139">
        <v>2.9999999999999997E-4</v>
      </c>
      <c r="R327" s="139">
        <f>Q327*H327</f>
        <v>6.3689999999999997E-3</v>
      </c>
      <c r="S327" s="139">
        <v>0</v>
      </c>
      <c r="T327" s="140">
        <f>S327*H327</f>
        <v>0</v>
      </c>
      <c r="AR327" s="141" t="s">
        <v>207</v>
      </c>
      <c r="AT327" s="141" t="s">
        <v>148</v>
      </c>
      <c r="AU327" s="141" t="s">
        <v>153</v>
      </c>
      <c r="AY327" s="15" t="s">
        <v>145</v>
      </c>
      <c r="BE327" s="142">
        <f>IF(N327="základní",J327,0)</f>
        <v>0</v>
      </c>
      <c r="BF327" s="142">
        <f>IF(N327="snížená",J327,0)</f>
        <v>0</v>
      </c>
      <c r="BG327" s="142">
        <f>IF(N327="zákl. přenesená",J327,0)</f>
        <v>0</v>
      </c>
      <c r="BH327" s="142">
        <f>IF(N327="sníž. přenesená",J327,0)</f>
        <v>0</v>
      </c>
      <c r="BI327" s="142">
        <f>IF(N327="nulová",J327,0)</f>
        <v>0</v>
      </c>
      <c r="BJ327" s="15" t="s">
        <v>153</v>
      </c>
      <c r="BK327" s="142">
        <f>ROUND(I327*H327,2)</f>
        <v>0</v>
      </c>
      <c r="BL327" s="15" t="s">
        <v>207</v>
      </c>
      <c r="BM327" s="141" t="s">
        <v>677</v>
      </c>
    </row>
    <row r="328" spans="2:65" s="1" customFormat="1" ht="24.2" customHeight="1">
      <c r="B328" s="30"/>
      <c r="C328" s="130" t="s">
        <v>678</v>
      </c>
      <c r="D328" s="130" t="s">
        <v>148</v>
      </c>
      <c r="E328" s="131" t="s">
        <v>679</v>
      </c>
      <c r="F328" s="132" t="s">
        <v>680</v>
      </c>
      <c r="G328" s="133" t="s">
        <v>151</v>
      </c>
      <c r="H328" s="134">
        <v>21.23</v>
      </c>
      <c r="I328" s="135"/>
      <c r="J328" s="136">
        <f>ROUND(I328*H328,2)</f>
        <v>0</v>
      </c>
      <c r="K328" s="132" t="s">
        <v>272</v>
      </c>
      <c r="L328" s="30"/>
      <c r="M328" s="137" t="s">
        <v>1</v>
      </c>
      <c r="N328" s="138" t="s">
        <v>44</v>
      </c>
      <c r="P328" s="139">
        <f>O328*H328</f>
        <v>0</v>
      </c>
      <c r="Q328" s="139">
        <v>1.5E-3</v>
      </c>
      <c r="R328" s="139">
        <f>Q328*H328</f>
        <v>3.1844999999999998E-2</v>
      </c>
      <c r="S328" s="139">
        <v>0</v>
      </c>
      <c r="T328" s="140">
        <f>S328*H328</f>
        <v>0</v>
      </c>
      <c r="AR328" s="141" t="s">
        <v>207</v>
      </c>
      <c r="AT328" s="141" t="s">
        <v>148</v>
      </c>
      <c r="AU328" s="141" t="s">
        <v>153</v>
      </c>
      <c r="AY328" s="15" t="s">
        <v>145</v>
      </c>
      <c r="BE328" s="142">
        <f>IF(N328="základní",J328,0)</f>
        <v>0</v>
      </c>
      <c r="BF328" s="142">
        <f>IF(N328="snížená",J328,0)</f>
        <v>0</v>
      </c>
      <c r="BG328" s="142">
        <f>IF(N328="zákl. přenesená",J328,0)</f>
        <v>0</v>
      </c>
      <c r="BH328" s="142">
        <f>IF(N328="sníž. přenesená",J328,0)</f>
        <v>0</v>
      </c>
      <c r="BI328" s="142">
        <f>IF(N328="nulová",J328,0)</f>
        <v>0</v>
      </c>
      <c r="BJ328" s="15" t="s">
        <v>153</v>
      </c>
      <c r="BK328" s="142">
        <f>ROUND(I328*H328,2)</f>
        <v>0</v>
      </c>
      <c r="BL328" s="15" t="s">
        <v>207</v>
      </c>
      <c r="BM328" s="141" t="s">
        <v>681</v>
      </c>
    </row>
    <row r="329" spans="2:65" s="1" customFormat="1">
      <c r="B329" s="30"/>
      <c r="D329" s="161" t="s">
        <v>323</v>
      </c>
      <c r="F329" s="162" t="s">
        <v>682</v>
      </c>
      <c r="I329" s="163"/>
      <c r="L329" s="30"/>
      <c r="M329" s="164"/>
      <c r="T329" s="54"/>
      <c r="AT329" s="15" t="s">
        <v>323</v>
      </c>
      <c r="AU329" s="15" t="s">
        <v>153</v>
      </c>
    </row>
    <row r="330" spans="2:65" s="1" customFormat="1" ht="24.2" customHeight="1">
      <c r="B330" s="30"/>
      <c r="C330" s="130" t="s">
        <v>683</v>
      </c>
      <c r="D330" s="130" t="s">
        <v>148</v>
      </c>
      <c r="E330" s="131" t="s">
        <v>684</v>
      </c>
      <c r="F330" s="132" t="s">
        <v>685</v>
      </c>
      <c r="G330" s="133" t="s">
        <v>151</v>
      </c>
      <c r="H330" s="134">
        <v>21</v>
      </c>
      <c r="I330" s="135"/>
      <c r="J330" s="136">
        <f>ROUND(I330*H330,2)</f>
        <v>0</v>
      </c>
      <c r="K330" s="132" t="s">
        <v>1</v>
      </c>
      <c r="L330" s="30"/>
      <c r="M330" s="137" t="s">
        <v>1</v>
      </c>
      <c r="N330" s="138" t="s">
        <v>44</v>
      </c>
      <c r="P330" s="139">
        <f>O330*H330</f>
        <v>0</v>
      </c>
      <c r="Q330" s="139">
        <v>0</v>
      </c>
      <c r="R330" s="139">
        <f>Q330*H330</f>
        <v>0</v>
      </c>
      <c r="S330" s="139">
        <v>8.1500000000000003E-2</v>
      </c>
      <c r="T330" s="140">
        <f>S330*H330</f>
        <v>1.7115</v>
      </c>
      <c r="AR330" s="141" t="s">
        <v>207</v>
      </c>
      <c r="AT330" s="141" t="s">
        <v>148</v>
      </c>
      <c r="AU330" s="141" t="s">
        <v>153</v>
      </c>
      <c r="AY330" s="15" t="s">
        <v>145</v>
      </c>
      <c r="BE330" s="142">
        <f>IF(N330="základní",J330,0)</f>
        <v>0</v>
      </c>
      <c r="BF330" s="142">
        <f>IF(N330="snížená",J330,0)</f>
        <v>0</v>
      </c>
      <c r="BG330" s="142">
        <f>IF(N330="zákl. přenesená",J330,0)</f>
        <v>0</v>
      </c>
      <c r="BH330" s="142">
        <f>IF(N330="sníž. přenesená",J330,0)</f>
        <v>0</v>
      </c>
      <c r="BI330" s="142">
        <f>IF(N330="nulová",J330,0)</f>
        <v>0</v>
      </c>
      <c r="BJ330" s="15" t="s">
        <v>153</v>
      </c>
      <c r="BK330" s="142">
        <f>ROUND(I330*H330,2)</f>
        <v>0</v>
      </c>
      <c r="BL330" s="15" t="s">
        <v>207</v>
      </c>
      <c r="BM330" s="141" t="s">
        <v>686</v>
      </c>
    </row>
    <row r="331" spans="2:65" s="1" customFormat="1" ht="24.2" customHeight="1">
      <c r="B331" s="30"/>
      <c r="C331" s="130" t="s">
        <v>687</v>
      </c>
      <c r="D331" s="130" t="s">
        <v>148</v>
      </c>
      <c r="E331" s="131" t="s">
        <v>688</v>
      </c>
      <c r="F331" s="132" t="s">
        <v>689</v>
      </c>
      <c r="G331" s="133" t="s">
        <v>151</v>
      </c>
      <c r="H331" s="134">
        <v>21.23</v>
      </c>
      <c r="I331" s="135"/>
      <c r="J331" s="136">
        <f>ROUND(I331*H331,2)</f>
        <v>0</v>
      </c>
      <c r="K331" s="132" t="s">
        <v>1</v>
      </c>
      <c r="L331" s="30"/>
      <c r="M331" s="137" t="s">
        <v>1</v>
      </c>
      <c r="N331" s="138" t="s">
        <v>44</v>
      </c>
      <c r="P331" s="139">
        <f>O331*H331</f>
        <v>0</v>
      </c>
      <c r="Q331" s="139">
        <v>6.0499999999999998E-3</v>
      </c>
      <c r="R331" s="139">
        <f>Q331*H331</f>
        <v>0.12844149999999999</v>
      </c>
      <c r="S331" s="139">
        <v>0</v>
      </c>
      <c r="T331" s="140">
        <f>S331*H331</f>
        <v>0</v>
      </c>
      <c r="AR331" s="141" t="s">
        <v>207</v>
      </c>
      <c r="AT331" s="141" t="s">
        <v>148</v>
      </c>
      <c r="AU331" s="141" t="s">
        <v>153</v>
      </c>
      <c r="AY331" s="15" t="s">
        <v>145</v>
      </c>
      <c r="BE331" s="142">
        <f>IF(N331="základní",J331,0)</f>
        <v>0</v>
      </c>
      <c r="BF331" s="142">
        <f>IF(N331="snížená",J331,0)</f>
        <v>0</v>
      </c>
      <c r="BG331" s="142">
        <f>IF(N331="zákl. přenesená",J331,0)</f>
        <v>0</v>
      </c>
      <c r="BH331" s="142">
        <f>IF(N331="sníž. přenesená",J331,0)</f>
        <v>0</v>
      </c>
      <c r="BI331" s="142">
        <f>IF(N331="nulová",J331,0)</f>
        <v>0</v>
      </c>
      <c r="BJ331" s="15" t="s">
        <v>153</v>
      </c>
      <c r="BK331" s="142">
        <f>ROUND(I331*H331,2)</f>
        <v>0</v>
      </c>
      <c r="BL331" s="15" t="s">
        <v>207</v>
      </c>
      <c r="BM331" s="141" t="s">
        <v>690</v>
      </c>
    </row>
    <row r="332" spans="2:65" s="1" customFormat="1" ht="24.2" customHeight="1">
      <c r="B332" s="30"/>
      <c r="C332" s="143" t="s">
        <v>691</v>
      </c>
      <c r="D332" s="143" t="s">
        <v>269</v>
      </c>
      <c r="E332" s="144" t="s">
        <v>692</v>
      </c>
      <c r="F332" s="145" t="s">
        <v>693</v>
      </c>
      <c r="G332" s="146" t="s">
        <v>151</v>
      </c>
      <c r="H332" s="147">
        <v>23.58</v>
      </c>
      <c r="I332" s="148"/>
      <c r="J332" s="149">
        <f>ROUND(I332*H332,2)</f>
        <v>0</v>
      </c>
      <c r="K332" s="145" t="s">
        <v>1</v>
      </c>
      <c r="L332" s="150"/>
      <c r="M332" s="151" t="s">
        <v>1</v>
      </c>
      <c r="N332" s="152" t="s">
        <v>44</v>
      </c>
      <c r="P332" s="139">
        <f>O332*H332</f>
        <v>0</v>
      </c>
      <c r="Q332" s="139">
        <v>1.2319999999999999E-2</v>
      </c>
      <c r="R332" s="139">
        <f>Q332*H332</f>
        <v>0.29050559999999997</v>
      </c>
      <c r="S332" s="139">
        <v>0</v>
      </c>
      <c r="T332" s="140">
        <f>S332*H332</f>
        <v>0</v>
      </c>
      <c r="AR332" s="141" t="s">
        <v>273</v>
      </c>
      <c r="AT332" s="141" t="s">
        <v>269</v>
      </c>
      <c r="AU332" s="141" t="s">
        <v>153</v>
      </c>
      <c r="AY332" s="15" t="s">
        <v>145</v>
      </c>
      <c r="BE332" s="142">
        <f>IF(N332="základní",J332,0)</f>
        <v>0</v>
      </c>
      <c r="BF332" s="142">
        <f>IF(N332="snížená",J332,0)</f>
        <v>0</v>
      </c>
      <c r="BG332" s="142">
        <f>IF(N332="zákl. přenesená",J332,0)</f>
        <v>0</v>
      </c>
      <c r="BH332" s="142">
        <f>IF(N332="sníž. přenesená",J332,0)</f>
        <v>0</v>
      </c>
      <c r="BI332" s="142">
        <f>IF(N332="nulová",J332,0)</f>
        <v>0</v>
      </c>
      <c r="BJ332" s="15" t="s">
        <v>153</v>
      </c>
      <c r="BK332" s="142">
        <f>ROUND(I332*H332,2)</f>
        <v>0</v>
      </c>
      <c r="BL332" s="15" t="s">
        <v>207</v>
      </c>
      <c r="BM332" s="141" t="s">
        <v>694</v>
      </c>
    </row>
    <row r="333" spans="2:65" s="1" customFormat="1" ht="16.5" customHeight="1">
      <c r="B333" s="30"/>
      <c r="C333" s="130" t="s">
        <v>695</v>
      </c>
      <c r="D333" s="130" t="s">
        <v>148</v>
      </c>
      <c r="E333" s="131" t="s">
        <v>696</v>
      </c>
      <c r="F333" s="132" t="s">
        <v>697</v>
      </c>
      <c r="G333" s="133" t="s">
        <v>200</v>
      </c>
      <c r="H333" s="134">
        <v>14</v>
      </c>
      <c r="I333" s="135"/>
      <c r="J333" s="136">
        <f>ROUND(I333*H333,2)</f>
        <v>0</v>
      </c>
      <c r="K333" s="132" t="s">
        <v>1</v>
      </c>
      <c r="L333" s="30"/>
      <c r="M333" s="137" t="s">
        <v>1</v>
      </c>
      <c r="N333" s="138" t="s">
        <v>44</v>
      </c>
      <c r="P333" s="139">
        <f>O333*H333</f>
        <v>0</v>
      </c>
      <c r="Q333" s="139">
        <v>9.0000000000000006E-5</v>
      </c>
      <c r="R333" s="139">
        <f>Q333*H333</f>
        <v>1.2600000000000001E-3</v>
      </c>
      <c r="S333" s="139">
        <v>0</v>
      </c>
      <c r="T333" s="140">
        <f>S333*H333</f>
        <v>0</v>
      </c>
      <c r="AR333" s="141" t="s">
        <v>207</v>
      </c>
      <c r="AT333" s="141" t="s">
        <v>148</v>
      </c>
      <c r="AU333" s="141" t="s">
        <v>153</v>
      </c>
      <c r="AY333" s="15" t="s">
        <v>145</v>
      </c>
      <c r="BE333" s="142">
        <f>IF(N333="základní",J333,0)</f>
        <v>0</v>
      </c>
      <c r="BF333" s="142">
        <f>IF(N333="snížená",J333,0)</f>
        <v>0</v>
      </c>
      <c r="BG333" s="142">
        <f>IF(N333="zákl. přenesená",J333,0)</f>
        <v>0</v>
      </c>
      <c r="BH333" s="142">
        <f>IF(N333="sníž. přenesená",J333,0)</f>
        <v>0</v>
      </c>
      <c r="BI333" s="142">
        <f>IF(N333="nulová",J333,0)</f>
        <v>0</v>
      </c>
      <c r="BJ333" s="15" t="s">
        <v>153</v>
      </c>
      <c r="BK333" s="142">
        <f>ROUND(I333*H333,2)</f>
        <v>0</v>
      </c>
      <c r="BL333" s="15" t="s">
        <v>207</v>
      </c>
      <c r="BM333" s="141" t="s">
        <v>698</v>
      </c>
    </row>
    <row r="334" spans="2:65" s="1" customFormat="1" ht="16.5" customHeight="1">
      <c r="B334" s="30"/>
      <c r="C334" s="130" t="s">
        <v>699</v>
      </c>
      <c r="D334" s="130" t="s">
        <v>148</v>
      </c>
      <c r="E334" s="131" t="s">
        <v>700</v>
      </c>
      <c r="F334" s="132" t="s">
        <v>701</v>
      </c>
      <c r="G334" s="133" t="s">
        <v>328</v>
      </c>
      <c r="H334" s="134">
        <v>6</v>
      </c>
      <c r="I334" s="135"/>
      <c r="J334" s="136">
        <f>ROUND(I334*H334,2)</f>
        <v>0</v>
      </c>
      <c r="K334" s="132" t="s">
        <v>1</v>
      </c>
      <c r="L334" s="30"/>
      <c r="M334" s="137" t="s">
        <v>1</v>
      </c>
      <c r="N334" s="138" t="s">
        <v>44</v>
      </c>
      <c r="P334" s="139">
        <f>O334*H334</f>
        <v>0</v>
      </c>
      <c r="Q334" s="139">
        <v>0</v>
      </c>
      <c r="R334" s="139">
        <f>Q334*H334</f>
        <v>0</v>
      </c>
      <c r="S334" s="139">
        <v>0</v>
      </c>
      <c r="T334" s="140">
        <f>S334*H334</f>
        <v>0</v>
      </c>
      <c r="AR334" s="141" t="s">
        <v>207</v>
      </c>
      <c r="AT334" s="141" t="s">
        <v>148</v>
      </c>
      <c r="AU334" s="141" t="s">
        <v>153</v>
      </c>
      <c r="AY334" s="15" t="s">
        <v>145</v>
      </c>
      <c r="BE334" s="142">
        <f>IF(N334="základní",J334,0)</f>
        <v>0</v>
      </c>
      <c r="BF334" s="142">
        <f>IF(N334="snížená",J334,0)</f>
        <v>0</v>
      </c>
      <c r="BG334" s="142">
        <f>IF(N334="zákl. přenesená",J334,0)</f>
        <v>0</v>
      </c>
      <c r="BH334" s="142">
        <f>IF(N334="sníž. přenesená",J334,0)</f>
        <v>0</v>
      </c>
      <c r="BI334" s="142">
        <f>IF(N334="nulová",J334,0)</f>
        <v>0</v>
      </c>
      <c r="BJ334" s="15" t="s">
        <v>153</v>
      </c>
      <c r="BK334" s="142">
        <f>ROUND(I334*H334,2)</f>
        <v>0</v>
      </c>
      <c r="BL334" s="15" t="s">
        <v>207</v>
      </c>
      <c r="BM334" s="141" t="s">
        <v>702</v>
      </c>
    </row>
    <row r="335" spans="2:65" s="12" customFormat="1">
      <c r="B335" s="153"/>
      <c r="D335" s="154" t="s">
        <v>289</v>
      </c>
      <c r="E335" s="155" t="s">
        <v>1</v>
      </c>
      <c r="F335" s="156" t="s">
        <v>703</v>
      </c>
      <c r="H335" s="157">
        <v>5</v>
      </c>
      <c r="I335" s="158"/>
      <c r="L335" s="153"/>
      <c r="M335" s="159"/>
      <c r="T335" s="160"/>
      <c r="AT335" s="155" t="s">
        <v>289</v>
      </c>
      <c r="AU335" s="155" t="s">
        <v>153</v>
      </c>
      <c r="AV335" s="12" t="s">
        <v>153</v>
      </c>
      <c r="AW335" s="12" t="s">
        <v>34</v>
      </c>
      <c r="AX335" s="12" t="s">
        <v>78</v>
      </c>
      <c r="AY335" s="155" t="s">
        <v>145</v>
      </c>
    </row>
    <row r="336" spans="2:65" s="12" customFormat="1">
      <c r="B336" s="153"/>
      <c r="D336" s="154" t="s">
        <v>289</v>
      </c>
      <c r="E336" s="155" t="s">
        <v>1</v>
      </c>
      <c r="F336" s="156" t="s">
        <v>704</v>
      </c>
      <c r="H336" s="157">
        <v>1</v>
      </c>
      <c r="I336" s="158"/>
      <c r="L336" s="153"/>
      <c r="M336" s="159"/>
      <c r="T336" s="160"/>
      <c r="AT336" s="155" t="s">
        <v>289</v>
      </c>
      <c r="AU336" s="155" t="s">
        <v>153</v>
      </c>
      <c r="AV336" s="12" t="s">
        <v>153</v>
      </c>
      <c r="AW336" s="12" t="s">
        <v>34</v>
      </c>
      <c r="AX336" s="12" t="s">
        <v>78</v>
      </c>
      <c r="AY336" s="155" t="s">
        <v>145</v>
      </c>
    </row>
    <row r="337" spans="2:65" s="13" customFormat="1">
      <c r="B337" s="165"/>
      <c r="D337" s="154" t="s">
        <v>289</v>
      </c>
      <c r="E337" s="166" t="s">
        <v>1</v>
      </c>
      <c r="F337" s="167" t="s">
        <v>332</v>
      </c>
      <c r="H337" s="168">
        <v>6</v>
      </c>
      <c r="I337" s="169"/>
      <c r="L337" s="165"/>
      <c r="M337" s="170"/>
      <c r="T337" s="171"/>
      <c r="AT337" s="166" t="s">
        <v>289</v>
      </c>
      <c r="AU337" s="166" t="s">
        <v>153</v>
      </c>
      <c r="AV337" s="13" t="s">
        <v>152</v>
      </c>
      <c r="AW337" s="13" t="s">
        <v>34</v>
      </c>
      <c r="AX337" s="13" t="s">
        <v>85</v>
      </c>
      <c r="AY337" s="166" t="s">
        <v>145</v>
      </c>
    </row>
    <row r="338" spans="2:65" s="1" customFormat="1" ht="24.2" customHeight="1">
      <c r="B338" s="30"/>
      <c r="C338" s="130" t="s">
        <v>705</v>
      </c>
      <c r="D338" s="130" t="s">
        <v>148</v>
      </c>
      <c r="E338" s="131" t="s">
        <v>706</v>
      </c>
      <c r="F338" s="132" t="s">
        <v>707</v>
      </c>
      <c r="G338" s="133" t="s">
        <v>232</v>
      </c>
      <c r="H338" s="134">
        <v>0.34799999999999998</v>
      </c>
      <c r="I338" s="135"/>
      <c r="J338" s="136">
        <f>ROUND(I338*H338,2)</f>
        <v>0</v>
      </c>
      <c r="K338" s="132" t="s">
        <v>1</v>
      </c>
      <c r="L338" s="30"/>
      <c r="M338" s="137" t="s">
        <v>1</v>
      </c>
      <c r="N338" s="138" t="s">
        <v>44</v>
      </c>
      <c r="P338" s="139">
        <f>O338*H338</f>
        <v>0</v>
      </c>
      <c r="Q338" s="139">
        <v>0</v>
      </c>
      <c r="R338" s="139">
        <f>Q338*H338</f>
        <v>0</v>
      </c>
      <c r="S338" s="139">
        <v>0</v>
      </c>
      <c r="T338" s="140">
        <f>S338*H338</f>
        <v>0</v>
      </c>
      <c r="AR338" s="141" t="s">
        <v>207</v>
      </c>
      <c r="AT338" s="141" t="s">
        <v>148</v>
      </c>
      <c r="AU338" s="141" t="s">
        <v>153</v>
      </c>
      <c r="AY338" s="15" t="s">
        <v>145</v>
      </c>
      <c r="BE338" s="142">
        <f>IF(N338="základní",J338,0)</f>
        <v>0</v>
      </c>
      <c r="BF338" s="142">
        <f>IF(N338="snížená",J338,0)</f>
        <v>0</v>
      </c>
      <c r="BG338" s="142">
        <f>IF(N338="zákl. přenesená",J338,0)</f>
        <v>0</v>
      </c>
      <c r="BH338" s="142">
        <f>IF(N338="sníž. přenesená",J338,0)</f>
        <v>0</v>
      </c>
      <c r="BI338" s="142">
        <f>IF(N338="nulová",J338,0)</f>
        <v>0</v>
      </c>
      <c r="BJ338" s="15" t="s">
        <v>153</v>
      </c>
      <c r="BK338" s="142">
        <f>ROUND(I338*H338,2)</f>
        <v>0</v>
      </c>
      <c r="BL338" s="15" t="s">
        <v>207</v>
      </c>
      <c r="BM338" s="141" t="s">
        <v>708</v>
      </c>
    </row>
    <row r="339" spans="2:65" s="11" customFormat="1" ht="22.9" customHeight="1">
      <c r="B339" s="118"/>
      <c r="D339" s="119" t="s">
        <v>77</v>
      </c>
      <c r="E339" s="128" t="s">
        <v>709</v>
      </c>
      <c r="F339" s="128" t="s">
        <v>710</v>
      </c>
      <c r="I339" s="121"/>
      <c r="J339" s="129">
        <f>BK339</f>
        <v>0</v>
      </c>
      <c r="L339" s="118"/>
      <c r="M339" s="123"/>
      <c r="P339" s="124">
        <f>SUM(P340:P341)</f>
        <v>0</v>
      </c>
      <c r="R339" s="124">
        <f>SUM(R340:R341)</f>
        <v>3.6995000000000002E-4</v>
      </c>
      <c r="T339" s="125">
        <f>SUM(T340:T341)</f>
        <v>0</v>
      </c>
      <c r="AR339" s="119" t="s">
        <v>153</v>
      </c>
      <c r="AT339" s="126" t="s">
        <v>77</v>
      </c>
      <c r="AU339" s="126" t="s">
        <v>85</v>
      </c>
      <c r="AY339" s="119" t="s">
        <v>145</v>
      </c>
      <c r="BK339" s="127">
        <f>SUM(BK340:BK341)</f>
        <v>0</v>
      </c>
    </row>
    <row r="340" spans="2:65" s="1" customFormat="1" ht="24.2" customHeight="1">
      <c r="B340" s="30"/>
      <c r="C340" s="130" t="s">
        <v>711</v>
      </c>
      <c r="D340" s="130" t="s">
        <v>148</v>
      </c>
      <c r="E340" s="131" t="s">
        <v>712</v>
      </c>
      <c r="F340" s="132" t="s">
        <v>713</v>
      </c>
      <c r="G340" s="133" t="s">
        <v>200</v>
      </c>
      <c r="H340" s="134">
        <v>7</v>
      </c>
      <c r="I340" s="135"/>
      <c r="J340" s="136">
        <f>ROUND(I340*H340,2)</f>
        <v>0</v>
      </c>
      <c r="K340" s="132" t="s">
        <v>1</v>
      </c>
      <c r="L340" s="30"/>
      <c r="M340" s="137" t="s">
        <v>1</v>
      </c>
      <c r="N340" s="138" t="s">
        <v>44</v>
      </c>
      <c r="P340" s="139">
        <f>O340*H340</f>
        <v>0</v>
      </c>
      <c r="Q340" s="139">
        <v>2.0910000000000001E-5</v>
      </c>
      <c r="R340" s="139">
        <f>Q340*H340</f>
        <v>1.4637E-4</v>
      </c>
      <c r="S340" s="139">
        <v>0</v>
      </c>
      <c r="T340" s="140">
        <f>S340*H340</f>
        <v>0</v>
      </c>
      <c r="AR340" s="141" t="s">
        <v>207</v>
      </c>
      <c r="AT340" s="141" t="s">
        <v>148</v>
      </c>
      <c r="AU340" s="141" t="s">
        <v>153</v>
      </c>
      <c r="AY340" s="15" t="s">
        <v>145</v>
      </c>
      <c r="BE340" s="142">
        <f>IF(N340="základní",J340,0)</f>
        <v>0</v>
      </c>
      <c r="BF340" s="142">
        <f>IF(N340="snížená",J340,0)</f>
        <v>0</v>
      </c>
      <c r="BG340" s="142">
        <f>IF(N340="zákl. přenesená",J340,0)</f>
        <v>0</v>
      </c>
      <c r="BH340" s="142">
        <f>IF(N340="sníž. přenesená",J340,0)</f>
        <v>0</v>
      </c>
      <c r="BI340" s="142">
        <f>IF(N340="nulová",J340,0)</f>
        <v>0</v>
      </c>
      <c r="BJ340" s="15" t="s">
        <v>153</v>
      </c>
      <c r="BK340" s="142">
        <f>ROUND(I340*H340,2)</f>
        <v>0</v>
      </c>
      <c r="BL340" s="15" t="s">
        <v>207</v>
      </c>
      <c r="BM340" s="141" t="s">
        <v>714</v>
      </c>
    </row>
    <row r="341" spans="2:65" s="1" customFormat="1" ht="24.2" customHeight="1">
      <c r="B341" s="30"/>
      <c r="C341" s="130" t="s">
        <v>715</v>
      </c>
      <c r="D341" s="130" t="s">
        <v>148</v>
      </c>
      <c r="E341" s="131" t="s">
        <v>716</v>
      </c>
      <c r="F341" s="132" t="s">
        <v>717</v>
      </c>
      <c r="G341" s="133" t="s">
        <v>200</v>
      </c>
      <c r="H341" s="134">
        <v>7</v>
      </c>
      <c r="I341" s="135"/>
      <c r="J341" s="136">
        <f>ROUND(I341*H341,2)</f>
        <v>0</v>
      </c>
      <c r="K341" s="132" t="s">
        <v>1</v>
      </c>
      <c r="L341" s="30"/>
      <c r="M341" s="137" t="s">
        <v>1</v>
      </c>
      <c r="N341" s="138" t="s">
        <v>44</v>
      </c>
      <c r="P341" s="139">
        <f>O341*H341</f>
        <v>0</v>
      </c>
      <c r="Q341" s="139">
        <v>3.1940000000000003E-5</v>
      </c>
      <c r="R341" s="139">
        <f>Q341*H341</f>
        <v>2.2358000000000002E-4</v>
      </c>
      <c r="S341" s="139">
        <v>0</v>
      </c>
      <c r="T341" s="140">
        <f>S341*H341</f>
        <v>0</v>
      </c>
      <c r="AR341" s="141" t="s">
        <v>207</v>
      </c>
      <c r="AT341" s="141" t="s">
        <v>148</v>
      </c>
      <c r="AU341" s="141" t="s">
        <v>153</v>
      </c>
      <c r="AY341" s="15" t="s">
        <v>145</v>
      </c>
      <c r="BE341" s="142">
        <f>IF(N341="základní",J341,0)</f>
        <v>0</v>
      </c>
      <c r="BF341" s="142">
        <f>IF(N341="snížená",J341,0)</f>
        <v>0</v>
      </c>
      <c r="BG341" s="142">
        <f>IF(N341="zákl. přenesená",J341,0)</f>
        <v>0</v>
      </c>
      <c r="BH341" s="142">
        <f>IF(N341="sníž. přenesená",J341,0)</f>
        <v>0</v>
      </c>
      <c r="BI341" s="142">
        <f>IF(N341="nulová",J341,0)</f>
        <v>0</v>
      </c>
      <c r="BJ341" s="15" t="s">
        <v>153</v>
      </c>
      <c r="BK341" s="142">
        <f>ROUND(I341*H341,2)</f>
        <v>0</v>
      </c>
      <c r="BL341" s="15" t="s">
        <v>207</v>
      </c>
      <c r="BM341" s="141" t="s">
        <v>718</v>
      </c>
    </row>
    <row r="342" spans="2:65" s="11" customFormat="1" ht="22.9" customHeight="1">
      <c r="B342" s="118"/>
      <c r="D342" s="119" t="s">
        <v>77</v>
      </c>
      <c r="E342" s="128" t="s">
        <v>719</v>
      </c>
      <c r="F342" s="128" t="s">
        <v>720</v>
      </c>
      <c r="I342" s="121"/>
      <c r="J342" s="129">
        <f>BK342</f>
        <v>0</v>
      </c>
      <c r="L342" s="118"/>
      <c r="M342" s="123"/>
      <c r="P342" s="124">
        <f>SUM(P343:P349)</f>
        <v>0</v>
      </c>
      <c r="R342" s="124">
        <f>SUM(R343:R349)</f>
        <v>0.31290852999999996</v>
      </c>
      <c r="T342" s="125">
        <f>SUM(T343:T349)</f>
        <v>9.700410000000001E-2</v>
      </c>
      <c r="AR342" s="119" t="s">
        <v>153</v>
      </c>
      <c r="AT342" s="126" t="s">
        <v>77</v>
      </c>
      <c r="AU342" s="126" t="s">
        <v>85</v>
      </c>
      <c r="AY342" s="119" t="s">
        <v>145</v>
      </c>
      <c r="BK342" s="127">
        <f>SUM(BK343:BK349)</f>
        <v>0</v>
      </c>
    </row>
    <row r="343" spans="2:65" s="1" customFormat="1" ht="24.2" customHeight="1">
      <c r="B343" s="30"/>
      <c r="C343" s="130" t="s">
        <v>721</v>
      </c>
      <c r="D343" s="130" t="s">
        <v>148</v>
      </c>
      <c r="E343" s="131" t="s">
        <v>722</v>
      </c>
      <c r="F343" s="132" t="s">
        <v>723</v>
      </c>
      <c r="G343" s="133" t="s">
        <v>151</v>
      </c>
      <c r="H343" s="134">
        <v>210.255</v>
      </c>
      <c r="I343" s="135"/>
      <c r="J343" s="136">
        <f>ROUND(I343*H343,2)</f>
        <v>0</v>
      </c>
      <c r="K343" s="132" t="s">
        <v>1</v>
      </c>
      <c r="L343" s="30"/>
      <c r="M343" s="137" t="s">
        <v>1</v>
      </c>
      <c r="N343" s="138" t="s">
        <v>44</v>
      </c>
      <c r="P343" s="139">
        <f>O343*H343</f>
        <v>0</v>
      </c>
      <c r="Q343" s="139">
        <v>0</v>
      </c>
      <c r="R343" s="139">
        <f>Q343*H343</f>
        <v>0</v>
      </c>
      <c r="S343" s="139">
        <v>1.4999999999999999E-4</v>
      </c>
      <c r="T343" s="140">
        <f>S343*H343</f>
        <v>3.1538249999999997E-2</v>
      </c>
      <c r="AR343" s="141" t="s">
        <v>207</v>
      </c>
      <c r="AT343" s="141" t="s">
        <v>148</v>
      </c>
      <c r="AU343" s="141" t="s">
        <v>153</v>
      </c>
      <c r="AY343" s="15" t="s">
        <v>145</v>
      </c>
      <c r="BE343" s="142">
        <f>IF(N343="základní",J343,0)</f>
        <v>0</v>
      </c>
      <c r="BF343" s="142">
        <f>IF(N343="snížená",J343,0)</f>
        <v>0</v>
      </c>
      <c r="BG343" s="142">
        <f>IF(N343="zákl. přenesená",J343,0)</f>
        <v>0</v>
      </c>
      <c r="BH343" s="142">
        <f>IF(N343="sníž. přenesená",J343,0)</f>
        <v>0</v>
      </c>
      <c r="BI343" s="142">
        <f>IF(N343="nulová",J343,0)</f>
        <v>0</v>
      </c>
      <c r="BJ343" s="15" t="s">
        <v>153</v>
      </c>
      <c r="BK343" s="142">
        <f>ROUND(I343*H343,2)</f>
        <v>0</v>
      </c>
      <c r="BL343" s="15" t="s">
        <v>207</v>
      </c>
      <c r="BM343" s="141" t="s">
        <v>724</v>
      </c>
    </row>
    <row r="344" spans="2:65" s="1" customFormat="1" ht="16.5" customHeight="1">
      <c r="B344" s="30"/>
      <c r="C344" s="130" t="s">
        <v>725</v>
      </c>
      <c r="D344" s="130" t="s">
        <v>148</v>
      </c>
      <c r="E344" s="131" t="s">
        <v>726</v>
      </c>
      <c r="F344" s="132" t="s">
        <v>727</v>
      </c>
      <c r="G344" s="133" t="s">
        <v>151</v>
      </c>
      <c r="H344" s="134">
        <v>210.255</v>
      </c>
      <c r="I344" s="135"/>
      <c r="J344" s="136">
        <f>ROUND(I344*H344,2)</f>
        <v>0</v>
      </c>
      <c r="K344" s="132" t="s">
        <v>1</v>
      </c>
      <c r="L344" s="30"/>
      <c r="M344" s="137" t="s">
        <v>1</v>
      </c>
      <c r="N344" s="138" t="s">
        <v>44</v>
      </c>
      <c r="P344" s="139">
        <f>O344*H344</f>
        <v>0</v>
      </c>
      <c r="Q344" s="139">
        <v>1E-3</v>
      </c>
      <c r="R344" s="139">
        <f>Q344*H344</f>
        <v>0.210255</v>
      </c>
      <c r="S344" s="139">
        <v>3.1E-4</v>
      </c>
      <c r="T344" s="140">
        <f>S344*H344</f>
        <v>6.5179050000000002E-2</v>
      </c>
      <c r="AR344" s="141" t="s">
        <v>207</v>
      </c>
      <c r="AT344" s="141" t="s">
        <v>148</v>
      </c>
      <c r="AU344" s="141" t="s">
        <v>153</v>
      </c>
      <c r="AY344" s="15" t="s">
        <v>145</v>
      </c>
      <c r="BE344" s="142">
        <f>IF(N344="základní",J344,0)</f>
        <v>0</v>
      </c>
      <c r="BF344" s="142">
        <f>IF(N344="snížená",J344,0)</f>
        <v>0</v>
      </c>
      <c r="BG344" s="142">
        <f>IF(N344="zákl. přenesená",J344,0)</f>
        <v>0</v>
      </c>
      <c r="BH344" s="142">
        <f>IF(N344="sníž. přenesená",J344,0)</f>
        <v>0</v>
      </c>
      <c r="BI344" s="142">
        <f>IF(N344="nulová",J344,0)</f>
        <v>0</v>
      </c>
      <c r="BJ344" s="15" t="s">
        <v>153</v>
      </c>
      <c r="BK344" s="142">
        <f>ROUND(I344*H344,2)</f>
        <v>0</v>
      </c>
      <c r="BL344" s="15" t="s">
        <v>207</v>
      </c>
      <c r="BM344" s="141" t="s">
        <v>728</v>
      </c>
    </row>
    <row r="345" spans="2:65" s="1" customFormat="1" ht="21.75" customHeight="1">
      <c r="B345" s="30"/>
      <c r="C345" s="130" t="s">
        <v>729</v>
      </c>
      <c r="D345" s="130" t="s">
        <v>148</v>
      </c>
      <c r="E345" s="131" t="s">
        <v>730</v>
      </c>
      <c r="F345" s="132" t="s">
        <v>731</v>
      </c>
      <c r="G345" s="133" t="s">
        <v>151</v>
      </c>
      <c r="H345" s="134">
        <v>9.56</v>
      </c>
      <c r="I345" s="135"/>
      <c r="J345" s="136">
        <f>ROUND(I345*H345,2)</f>
        <v>0</v>
      </c>
      <c r="K345" s="132" t="s">
        <v>1</v>
      </c>
      <c r="L345" s="30"/>
      <c r="M345" s="137" t="s">
        <v>1</v>
      </c>
      <c r="N345" s="138" t="s">
        <v>44</v>
      </c>
      <c r="P345" s="139">
        <f>O345*H345</f>
        <v>0</v>
      </c>
      <c r="Q345" s="139">
        <v>0</v>
      </c>
      <c r="R345" s="139">
        <f>Q345*H345</f>
        <v>0</v>
      </c>
      <c r="S345" s="139">
        <v>3.0000000000000001E-5</v>
      </c>
      <c r="T345" s="140">
        <f>S345*H345</f>
        <v>2.8680000000000003E-4</v>
      </c>
      <c r="AR345" s="141" t="s">
        <v>207</v>
      </c>
      <c r="AT345" s="141" t="s">
        <v>148</v>
      </c>
      <c r="AU345" s="141" t="s">
        <v>153</v>
      </c>
      <c r="AY345" s="15" t="s">
        <v>145</v>
      </c>
      <c r="BE345" s="142">
        <f>IF(N345="základní",J345,0)</f>
        <v>0</v>
      </c>
      <c r="BF345" s="142">
        <f>IF(N345="snížená",J345,0)</f>
        <v>0</v>
      </c>
      <c r="BG345" s="142">
        <f>IF(N345="zákl. přenesená",J345,0)</f>
        <v>0</v>
      </c>
      <c r="BH345" s="142">
        <f>IF(N345="sníž. přenesená",J345,0)</f>
        <v>0</v>
      </c>
      <c r="BI345" s="142">
        <f>IF(N345="nulová",J345,0)</f>
        <v>0</v>
      </c>
      <c r="BJ345" s="15" t="s">
        <v>153</v>
      </c>
      <c r="BK345" s="142">
        <f>ROUND(I345*H345,2)</f>
        <v>0</v>
      </c>
      <c r="BL345" s="15" t="s">
        <v>207</v>
      </c>
      <c r="BM345" s="141" t="s">
        <v>732</v>
      </c>
    </row>
    <row r="346" spans="2:65" s="1" customFormat="1" ht="16.5" customHeight="1">
      <c r="B346" s="30"/>
      <c r="C346" s="143" t="s">
        <v>733</v>
      </c>
      <c r="D346" s="143" t="s">
        <v>269</v>
      </c>
      <c r="E346" s="144" t="s">
        <v>734</v>
      </c>
      <c r="F346" s="145" t="s">
        <v>735</v>
      </c>
      <c r="G346" s="146" t="s">
        <v>151</v>
      </c>
      <c r="H346" s="147">
        <v>10.15</v>
      </c>
      <c r="I346" s="148"/>
      <c r="J346" s="149">
        <f>ROUND(I346*H346,2)</f>
        <v>0</v>
      </c>
      <c r="K346" s="145" t="s">
        <v>1</v>
      </c>
      <c r="L346" s="150"/>
      <c r="M346" s="151" t="s">
        <v>1</v>
      </c>
      <c r="N346" s="152" t="s">
        <v>44</v>
      </c>
      <c r="P346" s="139">
        <f>O346*H346</f>
        <v>0</v>
      </c>
      <c r="Q346" s="139">
        <v>0</v>
      </c>
      <c r="R346" s="139">
        <f>Q346*H346</f>
        <v>0</v>
      </c>
      <c r="S346" s="139">
        <v>0</v>
      </c>
      <c r="T346" s="140">
        <f>S346*H346</f>
        <v>0</v>
      </c>
      <c r="AR346" s="141" t="s">
        <v>273</v>
      </c>
      <c r="AT346" s="141" t="s">
        <v>269</v>
      </c>
      <c r="AU346" s="141" t="s">
        <v>153</v>
      </c>
      <c r="AY346" s="15" t="s">
        <v>145</v>
      </c>
      <c r="BE346" s="142">
        <f>IF(N346="základní",J346,0)</f>
        <v>0</v>
      </c>
      <c r="BF346" s="142">
        <f>IF(N346="snížená",J346,0)</f>
        <v>0</v>
      </c>
      <c r="BG346" s="142">
        <f>IF(N346="zákl. přenesená",J346,0)</f>
        <v>0</v>
      </c>
      <c r="BH346" s="142">
        <f>IF(N346="sníž. přenesená",J346,0)</f>
        <v>0</v>
      </c>
      <c r="BI346" s="142">
        <f>IF(N346="nulová",J346,0)</f>
        <v>0</v>
      </c>
      <c r="BJ346" s="15" t="s">
        <v>153</v>
      </c>
      <c r="BK346" s="142">
        <f>ROUND(I346*H346,2)</f>
        <v>0</v>
      </c>
      <c r="BL346" s="15" t="s">
        <v>207</v>
      </c>
      <c r="BM346" s="141" t="s">
        <v>736</v>
      </c>
    </row>
    <row r="347" spans="2:65" s="1" customFormat="1" ht="24.2" customHeight="1">
      <c r="B347" s="30"/>
      <c r="C347" s="143" t="s">
        <v>737</v>
      </c>
      <c r="D347" s="143" t="s">
        <v>269</v>
      </c>
      <c r="E347" s="144" t="s">
        <v>738</v>
      </c>
      <c r="F347" s="145" t="s">
        <v>739</v>
      </c>
      <c r="G347" s="146" t="s">
        <v>200</v>
      </c>
      <c r="H347" s="147">
        <v>23.48</v>
      </c>
      <c r="I347" s="148"/>
      <c r="J347" s="149">
        <f>ROUND(I347*H347,2)</f>
        <v>0</v>
      </c>
      <c r="K347" s="145" t="s">
        <v>1</v>
      </c>
      <c r="L347" s="150"/>
      <c r="M347" s="151" t="s">
        <v>1</v>
      </c>
      <c r="N347" s="152" t="s">
        <v>44</v>
      </c>
      <c r="P347" s="139">
        <f>O347*H347</f>
        <v>0</v>
      </c>
      <c r="Q347" s="139">
        <v>2.0000000000000002E-5</v>
      </c>
      <c r="R347" s="139">
        <f>Q347*H347</f>
        <v>4.6960000000000003E-4</v>
      </c>
      <c r="S347" s="139">
        <v>0</v>
      </c>
      <c r="T347" s="140">
        <f>S347*H347</f>
        <v>0</v>
      </c>
      <c r="AR347" s="141" t="s">
        <v>273</v>
      </c>
      <c r="AT347" s="141" t="s">
        <v>269</v>
      </c>
      <c r="AU347" s="141" t="s">
        <v>153</v>
      </c>
      <c r="AY347" s="15" t="s">
        <v>145</v>
      </c>
      <c r="BE347" s="142">
        <f>IF(N347="základní",J347,0)</f>
        <v>0</v>
      </c>
      <c r="BF347" s="142">
        <f>IF(N347="snížená",J347,0)</f>
        <v>0</v>
      </c>
      <c r="BG347" s="142">
        <f>IF(N347="zákl. přenesená",J347,0)</f>
        <v>0</v>
      </c>
      <c r="BH347" s="142">
        <f>IF(N347="sníž. přenesená",J347,0)</f>
        <v>0</v>
      </c>
      <c r="BI347" s="142">
        <f>IF(N347="nulová",J347,0)</f>
        <v>0</v>
      </c>
      <c r="BJ347" s="15" t="s">
        <v>153</v>
      </c>
      <c r="BK347" s="142">
        <f>ROUND(I347*H347,2)</f>
        <v>0</v>
      </c>
      <c r="BL347" s="15" t="s">
        <v>207</v>
      </c>
      <c r="BM347" s="141" t="s">
        <v>740</v>
      </c>
    </row>
    <row r="348" spans="2:65" s="1" customFormat="1" ht="33" customHeight="1">
      <c r="B348" s="30"/>
      <c r="C348" s="130" t="s">
        <v>741</v>
      </c>
      <c r="D348" s="130" t="s">
        <v>148</v>
      </c>
      <c r="E348" s="131" t="s">
        <v>742</v>
      </c>
      <c r="F348" s="132" t="s">
        <v>743</v>
      </c>
      <c r="G348" s="133" t="s">
        <v>151</v>
      </c>
      <c r="H348" s="134">
        <v>210.255</v>
      </c>
      <c r="I348" s="135"/>
      <c r="J348" s="136">
        <f>ROUND(I348*H348,2)</f>
        <v>0</v>
      </c>
      <c r="K348" s="132" t="s">
        <v>1</v>
      </c>
      <c r="L348" s="30"/>
      <c r="M348" s="137" t="s">
        <v>1</v>
      </c>
      <c r="N348" s="138" t="s">
        <v>44</v>
      </c>
      <c r="P348" s="139">
        <f>O348*H348</f>
        <v>0</v>
      </c>
      <c r="Q348" s="139">
        <v>2.0000000000000001E-4</v>
      </c>
      <c r="R348" s="139">
        <f>Q348*H348</f>
        <v>4.2050999999999998E-2</v>
      </c>
      <c r="S348" s="139">
        <v>0</v>
      </c>
      <c r="T348" s="140">
        <f>S348*H348</f>
        <v>0</v>
      </c>
      <c r="AR348" s="141" t="s">
        <v>207</v>
      </c>
      <c r="AT348" s="141" t="s">
        <v>148</v>
      </c>
      <c r="AU348" s="141" t="s">
        <v>153</v>
      </c>
      <c r="AY348" s="15" t="s">
        <v>145</v>
      </c>
      <c r="BE348" s="142">
        <f>IF(N348="základní",J348,0)</f>
        <v>0</v>
      </c>
      <c r="BF348" s="142">
        <f>IF(N348="snížená",J348,0)</f>
        <v>0</v>
      </c>
      <c r="BG348" s="142">
        <f>IF(N348="zákl. přenesená",J348,0)</f>
        <v>0</v>
      </c>
      <c r="BH348" s="142">
        <f>IF(N348="sníž. přenesená",J348,0)</f>
        <v>0</v>
      </c>
      <c r="BI348" s="142">
        <f>IF(N348="nulová",J348,0)</f>
        <v>0</v>
      </c>
      <c r="BJ348" s="15" t="s">
        <v>153</v>
      </c>
      <c r="BK348" s="142">
        <f>ROUND(I348*H348,2)</f>
        <v>0</v>
      </c>
      <c r="BL348" s="15" t="s">
        <v>207</v>
      </c>
      <c r="BM348" s="141" t="s">
        <v>744</v>
      </c>
    </row>
    <row r="349" spans="2:65" s="1" customFormat="1" ht="24.2" customHeight="1">
      <c r="B349" s="30"/>
      <c r="C349" s="130" t="s">
        <v>745</v>
      </c>
      <c r="D349" s="130" t="s">
        <v>148</v>
      </c>
      <c r="E349" s="131" t="s">
        <v>746</v>
      </c>
      <c r="F349" s="132" t="s">
        <v>747</v>
      </c>
      <c r="G349" s="133" t="s">
        <v>151</v>
      </c>
      <c r="H349" s="134">
        <v>210.255</v>
      </c>
      <c r="I349" s="135"/>
      <c r="J349" s="136">
        <f>ROUND(I349*H349,2)</f>
        <v>0</v>
      </c>
      <c r="K349" s="132" t="s">
        <v>1</v>
      </c>
      <c r="L349" s="30"/>
      <c r="M349" s="137" t="s">
        <v>1</v>
      </c>
      <c r="N349" s="138" t="s">
        <v>44</v>
      </c>
      <c r="P349" s="139">
        <f>O349*H349</f>
        <v>0</v>
      </c>
      <c r="Q349" s="139">
        <v>2.8600000000000001E-4</v>
      </c>
      <c r="R349" s="139">
        <f>Q349*H349</f>
        <v>6.0132930000000001E-2</v>
      </c>
      <c r="S349" s="139">
        <v>0</v>
      </c>
      <c r="T349" s="140">
        <f>S349*H349</f>
        <v>0</v>
      </c>
      <c r="AR349" s="141" t="s">
        <v>207</v>
      </c>
      <c r="AT349" s="141" t="s">
        <v>148</v>
      </c>
      <c r="AU349" s="141" t="s">
        <v>153</v>
      </c>
      <c r="AY349" s="15" t="s">
        <v>145</v>
      </c>
      <c r="BE349" s="142">
        <f>IF(N349="základní",J349,0)</f>
        <v>0</v>
      </c>
      <c r="BF349" s="142">
        <f>IF(N349="snížená",J349,0)</f>
        <v>0</v>
      </c>
      <c r="BG349" s="142">
        <f>IF(N349="zákl. přenesená",J349,0)</f>
        <v>0</v>
      </c>
      <c r="BH349" s="142">
        <f>IF(N349="sníž. přenesená",J349,0)</f>
        <v>0</v>
      </c>
      <c r="BI349" s="142">
        <f>IF(N349="nulová",J349,0)</f>
        <v>0</v>
      </c>
      <c r="BJ349" s="15" t="s">
        <v>153</v>
      </c>
      <c r="BK349" s="142">
        <f>ROUND(I349*H349,2)</f>
        <v>0</v>
      </c>
      <c r="BL349" s="15" t="s">
        <v>207</v>
      </c>
      <c r="BM349" s="141" t="s">
        <v>748</v>
      </c>
    </row>
    <row r="350" spans="2:65" s="11" customFormat="1" ht="25.9" customHeight="1">
      <c r="B350" s="118"/>
      <c r="D350" s="119" t="s">
        <v>77</v>
      </c>
      <c r="E350" s="120" t="s">
        <v>749</v>
      </c>
      <c r="F350" s="120" t="s">
        <v>750</v>
      </c>
      <c r="I350" s="121"/>
      <c r="J350" s="122">
        <f>BK350</f>
        <v>0</v>
      </c>
      <c r="L350" s="118"/>
      <c r="M350" s="123"/>
      <c r="P350" s="124">
        <f>P351+P354</f>
        <v>0</v>
      </c>
      <c r="R350" s="124">
        <f>R351+R354</f>
        <v>0</v>
      </c>
      <c r="T350" s="125">
        <f>T351+T354</f>
        <v>0</v>
      </c>
      <c r="AR350" s="119" t="s">
        <v>163</v>
      </c>
      <c r="AT350" s="126" t="s">
        <v>77</v>
      </c>
      <c r="AU350" s="126" t="s">
        <v>78</v>
      </c>
      <c r="AY350" s="119" t="s">
        <v>145</v>
      </c>
      <c r="BK350" s="127">
        <f>BK351+BK354</f>
        <v>0</v>
      </c>
    </row>
    <row r="351" spans="2:65" s="11" customFormat="1" ht="22.9" customHeight="1">
      <c r="B351" s="118"/>
      <c r="D351" s="119" t="s">
        <v>77</v>
      </c>
      <c r="E351" s="128" t="s">
        <v>751</v>
      </c>
      <c r="F351" s="128" t="s">
        <v>752</v>
      </c>
      <c r="I351" s="121"/>
      <c r="J351" s="129">
        <f>BK351</f>
        <v>0</v>
      </c>
      <c r="L351" s="118"/>
      <c r="M351" s="123"/>
      <c r="P351" s="124">
        <f>SUM(P352:P353)</f>
        <v>0</v>
      </c>
      <c r="R351" s="124">
        <f>SUM(R352:R353)</f>
        <v>0</v>
      </c>
      <c r="T351" s="125">
        <f>SUM(T352:T353)</f>
        <v>0</v>
      </c>
      <c r="AR351" s="119" t="s">
        <v>163</v>
      </c>
      <c r="AT351" s="126" t="s">
        <v>77</v>
      </c>
      <c r="AU351" s="126" t="s">
        <v>85</v>
      </c>
      <c r="AY351" s="119" t="s">
        <v>145</v>
      </c>
      <c r="BK351" s="127">
        <f>SUM(BK352:BK353)</f>
        <v>0</v>
      </c>
    </row>
    <row r="352" spans="2:65" s="1" customFormat="1" ht="24.2" customHeight="1">
      <c r="B352" s="30"/>
      <c r="C352" s="130" t="s">
        <v>753</v>
      </c>
      <c r="D352" s="130" t="s">
        <v>148</v>
      </c>
      <c r="E352" s="131" t="s">
        <v>754</v>
      </c>
      <c r="F352" s="132" t="s">
        <v>755</v>
      </c>
      <c r="G352" s="133" t="s">
        <v>287</v>
      </c>
      <c r="H352" s="134">
        <v>1</v>
      </c>
      <c r="I352" s="135"/>
      <c r="J352" s="136">
        <f>ROUND(I352*H352,2)</f>
        <v>0</v>
      </c>
      <c r="K352" s="132" t="s">
        <v>1</v>
      </c>
      <c r="L352" s="30"/>
      <c r="M352" s="137" t="s">
        <v>1</v>
      </c>
      <c r="N352" s="138" t="s">
        <v>44</v>
      </c>
      <c r="P352" s="139">
        <f>O352*H352</f>
        <v>0</v>
      </c>
      <c r="Q352" s="139">
        <v>0</v>
      </c>
      <c r="R352" s="139">
        <f>Q352*H352</f>
        <v>0</v>
      </c>
      <c r="S352" s="139">
        <v>0</v>
      </c>
      <c r="T352" s="140">
        <f>S352*H352</f>
        <v>0</v>
      </c>
      <c r="AR352" s="141" t="s">
        <v>756</v>
      </c>
      <c r="AT352" s="141" t="s">
        <v>148</v>
      </c>
      <c r="AU352" s="141" t="s">
        <v>153</v>
      </c>
      <c r="AY352" s="15" t="s">
        <v>145</v>
      </c>
      <c r="BE352" s="142">
        <f>IF(N352="základní",J352,0)</f>
        <v>0</v>
      </c>
      <c r="BF352" s="142">
        <f>IF(N352="snížená",J352,0)</f>
        <v>0</v>
      </c>
      <c r="BG352" s="142">
        <f>IF(N352="zákl. přenesená",J352,0)</f>
        <v>0</v>
      </c>
      <c r="BH352" s="142">
        <f>IF(N352="sníž. přenesená",J352,0)</f>
        <v>0</v>
      </c>
      <c r="BI352" s="142">
        <f>IF(N352="nulová",J352,0)</f>
        <v>0</v>
      </c>
      <c r="BJ352" s="15" t="s">
        <v>153</v>
      </c>
      <c r="BK352" s="142">
        <f>ROUND(I352*H352,2)</f>
        <v>0</v>
      </c>
      <c r="BL352" s="15" t="s">
        <v>756</v>
      </c>
      <c r="BM352" s="141" t="s">
        <v>757</v>
      </c>
    </row>
    <row r="353" spans="2:65" s="12" customFormat="1">
      <c r="B353" s="153"/>
      <c r="D353" s="154" t="s">
        <v>289</v>
      </c>
      <c r="E353" s="155" t="s">
        <v>1</v>
      </c>
      <c r="F353" s="156" t="s">
        <v>85</v>
      </c>
      <c r="H353" s="157">
        <v>1</v>
      </c>
      <c r="I353" s="158"/>
      <c r="L353" s="153"/>
      <c r="M353" s="159"/>
      <c r="T353" s="160"/>
      <c r="AT353" s="155" t="s">
        <v>289</v>
      </c>
      <c r="AU353" s="155" t="s">
        <v>153</v>
      </c>
      <c r="AV353" s="12" t="s">
        <v>153</v>
      </c>
      <c r="AW353" s="12" t="s">
        <v>34</v>
      </c>
      <c r="AX353" s="12" t="s">
        <v>85</v>
      </c>
      <c r="AY353" s="155" t="s">
        <v>145</v>
      </c>
    </row>
    <row r="354" spans="2:65" s="11" customFormat="1" ht="22.9" customHeight="1">
      <c r="B354" s="118"/>
      <c r="D354" s="119" t="s">
        <v>77</v>
      </c>
      <c r="E354" s="128" t="s">
        <v>758</v>
      </c>
      <c r="F354" s="128" t="s">
        <v>759</v>
      </c>
      <c r="I354" s="121"/>
      <c r="J354" s="129">
        <f>BK354</f>
        <v>0</v>
      </c>
      <c r="L354" s="118"/>
      <c r="M354" s="123"/>
      <c r="P354" s="124">
        <f>P355</f>
        <v>0</v>
      </c>
      <c r="R354" s="124">
        <f>R355</f>
        <v>0</v>
      </c>
      <c r="T354" s="125">
        <f>T355</f>
        <v>0</v>
      </c>
      <c r="AR354" s="119" t="s">
        <v>163</v>
      </c>
      <c r="AT354" s="126" t="s">
        <v>77</v>
      </c>
      <c r="AU354" s="126" t="s">
        <v>85</v>
      </c>
      <c r="AY354" s="119" t="s">
        <v>145</v>
      </c>
      <c r="BK354" s="127">
        <f>BK355</f>
        <v>0</v>
      </c>
    </row>
    <row r="355" spans="2:65" s="1" customFormat="1" ht="16.5" customHeight="1">
      <c r="B355" s="30"/>
      <c r="C355" s="130" t="s">
        <v>760</v>
      </c>
      <c r="D355" s="130" t="s">
        <v>148</v>
      </c>
      <c r="E355" s="131" t="s">
        <v>761</v>
      </c>
      <c r="F355" s="132" t="s">
        <v>762</v>
      </c>
      <c r="G355" s="133" t="s">
        <v>411</v>
      </c>
      <c r="H355" s="172"/>
      <c r="I355" s="135"/>
      <c r="J355" s="136">
        <f>ROUND(I355*H355,2)</f>
        <v>0</v>
      </c>
      <c r="K355" s="132" t="s">
        <v>1</v>
      </c>
      <c r="L355" s="30"/>
      <c r="M355" s="173" t="s">
        <v>1</v>
      </c>
      <c r="N355" s="174" t="s">
        <v>44</v>
      </c>
      <c r="O355" s="175"/>
      <c r="P355" s="176">
        <f>O355*H355</f>
        <v>0</v>
      </c>
      <c r="Q355" s="176">
        <v>0</v>
      </c>
      <c r="R355" s="176">
        <f>Q355*H355</f>
        <v>0</v>
      </c>
      <c r="S355" s="176">
        <v>0</v>
      </c>
      <c r="T355" s="177">
        <f>S355*H355</f>
        <v>0</v>
      </c>
      <c r="AR355" s="141" t="s">
        <v>756</v>
      </c>
      <c r="AT355" s="141" t="s">
        <v>148</v>
      </c>
      <c r="AU355" s="141" t="s">
        <v>153</v>
      </c>
      <c r="AY355" s="15" t="s">
        <v>145</v>
      </c>
      <c r="BE355" s="142">
        <f>IF(N355="základní",J355,0)</f>
        <v>0</v>
      </c>
      <c r="BF355" s="142">
        <f>IF(N355="snížená",J355,0)</f>
        <v>0</v>
      </c>
      <c r="BG355" s="142">
        <f>IF(N355="zákl. přenesená",J355,0)</f>
        <v>0</v>
      </c>
      <c r="BH355" s="142">
        <f>IF(N355="sníž. přenesená",J355,0)</f>
        <v>0</v>
      </c>
      <c r="BI355" s="142">
        <f>IF(N355="nulová",J355,0)</f>
        <v>0</v>
      </c>
      <c r="BJ355" s="15" t="s">
        <v>153</v>
      </c>
      <c r="BK355" s="142">
        <f>ROUND(I355*H355,2)</f>
        <v>0</v>
      </c>
      <c r="BL355" s="15" t="s">
        <v>756</v>
      </c>
      <c r="BM355" s="141" t="s">
        <v>763</v>
      </c>
    </row>
    <row r="356" spans="2:65" s="1" customFormat="1" ht="6.95" customHeight="1">
      <c r="B356" s="42"/>
      <c r="C356" s="43"/>
      <c r="D356" s="43"/>
      <c r="E356" s="43"/>
      <c r="F356" s="43"/>
      <c r="G356" s="43"/>
      <c r="H356" s="43"/>
      <c r="I356" s="43"/>
      <c r="J356" s="43"/>
      <c r="K356" s="43"/>
      <c r="L356" s="30"/>
    </row>
  </sheetData>
  <sheetProtection algorithmName="SHA-512" hashValue="dPjGv7bRrH4dw/cnoJ2qq26yjYlgbGv0Qvv9GMRaRXoy+18QtymJbcIyLsrqwcvHGFFtXEFGpxcdRl8vJpWZYQ==" saltValue="K5AIvr8kxq/MwD8gralTHduiTRR/mz5t8QUvqEXW/zUgh72WBaG50QTGKU5lfeKy/ruagCOPrIr7i6SPsjM4KA==" spinCount="100000" sheet="1" objects="1" scenarios="1" formatColumns="0" formatRows="0" autoFilter="0"/>
  <autoFilter ref="C143:K355" xr:uid="{00000000-0009-0000-0000-000001000000}"/>
  <mergeCells count="9">
    <mergeCell ref="E87:H87"/>
    <mergeCell ref="E134:H134"/>
    <mergeCell ref="E136:H136"/>
    <mergeCell ref="L2:V2"/>
    <mergeCell ref="E7:H7"/>
    <mergeCell ref="E9:H9"/>
    <mergeCell ref="E18:H18"/>
    <mergeCell ref="E27:H27"/>
    <mergeCell ref="E85:H85"/>
  </mergeCells>
  <hyperlinks>
    <hyperlink ref="F197" r:id="rId1" xr:uid="{00000000-0004-0000-0100-000000000000}"/>
    <hyperlink ref="F207" r:id="rId2" xr:uid="{00000000-0004-0000-0100-000001000000}"/>
    <hyperlink ref="F210" r:id="rId3" xr:uid="{00000000-0004-0000-0100-000002000000}"/>
    <hyperlink ref="F212" r:id="rId4" xr:uid="{00000000-0004-0000-0100-000003000000}"/>
    <hyperlink ref="F214" r:id="rId5" xr:uid="{00000000-0004-0000-0100-000004000000}"/>
    <hyperlink ref="F220" r:id="rId6" xr:uid="{00000000-0004-0000-0100-000005000000}"/>
    <hyperlink ref="F222" r:id="rId7" xr:uid="{00000000-0004-0000-0100-000006000000}"/>
    <hyperlink ref="F304" r:id="rId8" xr:uid="{00000000-0004-0000-0100-000007000000}"/>
    <hyperlink ref="F307" r:id="rId9" xr:uid="{00000000-0004-0000-0100-000008000000}"/>
    <hyperlink ref="F309" r:id="rId10" xr:uid="{00000000-0004-0000-0100-000009000000}"/>
    <hyperlink ref="F329" r:id="rId11" xr:uid="{00000000-0004-0000-0100-00000A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M217"/>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27"/>
      <c r="M2" s="227"/>
      <c r="N2" s="227"/>
      <c r="O2" s="227"/>
      <c r="P2" s="227"/>
      <c r="Q2" s="227"/>
      <c r="R2" s="227"/>
      <c r="S2" s="227"/>
      <c r="T2" s="227"/>
      <c r="U2" s="227"/>
      <c r="V2" s="227"/>
      <c r="AT2" s="15" t="s">
        <v>89</v>
      </c>
    </row>
    <row r="3" spans="2:46" ht="6.95" customHeight="1">
      <c r="B3" s="16"/>
      <c r="C3" s="17"/>
      <c r="D3" s="17"/>
      <c r="E3" s="17"/>
      <c r="F3" s="17"/>
      <c r="G3" s="17"/>
      <c r="H3" s="17"/>
      <c r="I3" s="17"/>
      <c r="J3" s="17"/>
      <c r="K3" s="17"/>
      <c r="L3" s="18"/>
      <c r="AT3" s="15" t="s">
        <v>85</v>
      </c>
    </row>
    <row r="4" spans="2:46" ht="24.95" customHeight="1">
      <c r="B4" s="18"/>
      <c r="D4" s="19" t="s">
        <v>93</v>
      </c>
      <c r="L4" s="18"/>
      <c r="M4" s="86" t="s">
        <v>10</v>
      </c>
      <c r="AT4" s="15" t="s">
        <v>4</v>
      </c>
    </row>
    <row r="5" spans="2:46" ht="6.95" customHeight="1">
      <c r="B5" s="18"/>
      <c r="L5" s="18"/>
    </row>
    <row r="6" spans="2:46" ht="12" customHeight="1">
      <c r="B6" s="18"/>
      <c r="D6" s="25" t="s">
        <v>16</v>
      </c>
      <c r="L6" s="18"/>
    </row>
    <row r="7" spans="2:46" ht="16.5" customHeight="1">
      <c r="B7" s="18"/>
      <c r="E7" s="223" t="str">
        <f>'Rekapitulace stavby'!K6</f>
        <v>Rekonstrukce bytu ul. Hlavní 705/20</v>
      </c>
      <c r="F7" s="224"/>
      <c r="G7" s="224"/>
      <c r="H7" s="224"/>
      <c r="L7" s="18"/>
    </row>
    <row r="8" spans="2:46" s="1" customFormat="1" ht="12" customHeight="1">
      <c r="B8" s="30"/>
      <c r="D8" s="25" t="s">
        <v>94</v>
      </c>
      <c r="L8" s="30"/>
    </row>
    <row r="9" spans="2:46" s="1" customFormat="1" ht="16.5" customHeight="1">
      <c r="B9" s="30"/>
      <c r="E9" s="204" t="s">
        <v>764</v>
      </c>
      <c r="F9" s="225"/>
      <c r="G9" s="225"/>
      <c r="H9" s="225"/>
      <c r="L9" s="30"/>
    </row>
    <row r="10" spans="2:46" s="1" customFormat="1">
      <c r="B10" s="30"/>
      <c r="L10" s="30"/>
    </row>
    <row r="11" spans="2:46" s="1" customFormat="1" ht="12" customHeight="1">
      <c r="B11" s="30"/>
      <c r="D11" s="25" t="s">
        <v>18</v>
      </c>
      <c r="F11" s="23" t="s">
        <v>1</v>
      </c>
      <c r="I11" s="25" t="s">
        <v>19</v>
      </c>
      <c r="J11" s="23" t="s">
        <v>1</v>
      </c>
      <c r="L11" s="30"/>
    </row>
    <row r="12" spans="2:46" s="1" customFormat="1" ht="12" customHeight="1">
      <c r="B12" s="30"/>
      <c r="D12" s="25" t="s">
        <v>20</v>
      </c>
      <c r="F12" s="23" t="s">
        <v>33</v>
      </c>
      <c r="I12" s="25" t="s">
        <v>22</v>
      </c>
      <c r="J12" s="50" t="str">
        <f>'Rekapitulace stavby'!AN8</f>
        <v>7. 1. 2025</v>
      </c>
      <c r="L12" s="30"/>
    </row>
    <row r="13" spans="2:46" s="1" customFormat="1" ht="10.9" customHeight="1">
      <c r="B13" s="30"/>
      <c r="L13" s="30"/>
    </row>
    <row r="14" spans="2:46" s="1" customFormat="1" ht="12" customHeight="1">
      <c r="B14" s="30"/>
      <c r="D14" s="25" t="s">
        <v>24</v>
      </c>
      <c r="I14" s="25" t="s">
        <v>25</v>
      </c>
      <c r="J14" s="23" t="str">
        <f>IF('Rekapitulace stavby'!AN10="","",'Rekapitulace stavby'!AN10)</f>
        <v>00254843</v>
      </c>
      <c r="L14" s="30"/>
    </row>
    <row r="15" spans="2:46" s="1" customFormat="1" ht="18" customHeight="1">
      <c r="B15" s="30"/>
      <c r="E15" s="23" t="str">
        <f>IF('Rekapitulace stavby'!E11="","",'Rekapitulace stavby'!E11)</f>
        <v>Městský úřad Ostrov</v>
      </c>
      <c r="I15" s="25" t="s">
        <v>28</v>
      </c>
      <c r="J15" s="23" t="str">
        <f>IF('Rekapitulace stavby'!AN11="","",'Rekapitulace stavby'!AN11)</f>
        <v>CZ00254843</v>
      </c>
      <c r="L15" s="30"/>
    </row>
    <row r="16" spans="2:46" s="1" customFormat="1" ht="6.95" customHeight="1">
      <c r="B16" s="30"/>
      <c r="L16" s="30"/>
    </row>
    <row r="17" spans="2:12" s="1" customFormat="1" ht="12" customHeight="1">
      <c r="B17" s="30"/>
      <c r="D17" s="25" t="s">
        <v>30</v>
      </c>
      <c r="I17" s="25" t="s">
        <v>25</v>
      </c>
      <c r="J17" s="26" t="str">
        <f>'Rekapitulace stavby'!AN13</f>
        <v>Vyplň údaj</v>
      </c>
      <c r="L17" s="30"/>
    </row>
    <row r="18" spans="2:12" s="1" customFormat="1" ht="18" customHeight="1">
      <c r="B18" s="30"/>
      <c r="E18" s="226" t="str">
        <f>'Rekapitulace stavby'!E14</f>
        <v>Vyplň údaj</v>
      </c>
      <c r="F18" s="189"/>
      <c r="G18" s="189"/>
      <c r="H18" s="189"/>
      <c r="I18" s="25" t="s">
        <v>28</v>
      </c>
      <c r="J18" s="26" t="str">
        <f>'Rekapitulace stavby'!AN14</f>
        <v>Vyplň údaj</v>
      </c>
      <c r="L18" s="30"/>
    </row>
    <row r="19" spans="2:12" s="1" customFormat="1" ht="6.95" customHeight="1">
      <c r="B19" s="30"/>
      <c r="L19" s="30"/>
    </row>
    <row r="20" spans="2:12" s="1" customFormat="1" ht="12" customHeight="1">
      <c r="B20" s="30"/>
      <c r="D20" s="25" t="s">
        <v>32</v>
      </c>
      <c r="I20" s="25" t="s">
        <v>25</v>
      </c>
      <c r="J20" s="23" t="str">
        <f>IF('Rekapitulace stavby'!AN16="","",'Rekapitulace stavby'!AN16)</f>
        <v/>
      </c>
      <c r="L20" s="30"/>
    </row>
    <row r="21" spans="2:12" s="1" customFormat="1" ht="18" customHeight="1">
      <c r="B21" s="30"/>
      <c r="E21" s="23" t="str">
        <f>IF('Rekapitulace stavby'!E17="","",'Rekapitulace stavby'!E17)</f>
        <v xml:space="preserve"> </v>
      </c>
      <c r="I21" s="25" t="s">
        <v>28</v>
      </c>
      <c r="J21" s="23" t="str">
        <f>IF('Rekapitulace stavby'!AN17="","",'Rekapitulace stavby'!AN17)</f>
        <v/>
      </c>
      <c r="L21" s="30"/>
    </row>
    <row r="22" spans="2:12" s="1" customFormat="1" ht="6.95" customHeight="1">
      <c r="B22" s="30"/>
      <c r="L22" s="30"/>
    </row>
    <row r="23" spans="2:12" s="1" customFormat="1" ht="12" customHeight="1">
      <c r="B23" s="30"/>
      <c r="D23" s="25" t="s">
        <v>35</v>
      </c>
      <c r="I23" s="25" t="s">
        <v>25</v>
      </c>
      <c r="J23" s="23" t="str">
        <f>IF('Rekapitulace stavby'!AN19="","",'Rekapitulace stavby'!AN19)</f>
        <v/>
      </c>
      <c r="L23" s="30"/>
    </row>
    <row r="24" spans="2:12" s="1" customFormat="1" ht="18" customHeight="1">
      <c r="B24" s="30"/>
      <c r="E24" s="23" t="str">
        <f>IF('Rekapitulace stavby'!E20="","",'Rekapitulace stavby'!E20)</f>
        <v xml:space="preserve"> </v>
      </c>
      <c r="I24" s="25" t="s">
        <v>28</v>
      </c>
      <c r="J24" s="23" t="str">
        <f>IF('Rekapitulace stavby'!AN20="","",'Rekapitulace stavby'!AN20)</f>
        <v/>
      </c>
      <c r="L24" s="30"/>
    </row>
    <row r="25" spans="2:12" s="1" customFormat="1" ht="6.95" customHeight="1">
      <c r="B25" s="30"/>
      <c r="L25" s="30"/>
    </row>
    <row r="26" spans="2:12" s="1" customFormat="1" ht="12" customHeight="1">
      <c r="B26" s="30"/>
      <c r="D26" s="25" t="s">
        <v>36</v>
      </c>
      <c r="L26" s="30"/>
    </row>
    <row r="27" spans="2:12" s="7" customFormat="1" ht="16.5" customHeight="1">
      <c r="B27" s="87"/>
      <c r="E27" s="193" t="s">
        <v>1</v>
      </c>
      <c r="F27" s="193"/>
      <c r="G27" s="193"/>
      <c r="H27" s="193"/>
      <c r="L27" s="87"/>
    </row>
    <row r="28" spans="2:12" s="1" customFormat="1" ht="6.95" customHeight="1">
      <c r="B28" s="30"/>
      <c r="L28" s="30"/>
    </row>
    <row r="29" spans="2:12" s="1" customFormat="1" ht="6.95" customHeight="1">
      <c r="B29" s="30"/>
      <c r="D29" s="51"/>
      <c r="E29" s="51"/>
      <c r="F29" s="51"/>
      <c r="G29" s="51"/>
      <c r="H29" s="51"/>
      <c r="I29" s="51"/>
      <c r="J29" s="51"/>
      <c r="K29" s="51"/>
      <c r="L29" s="30"/>
    </row>
    <row r="30" spans="2:12" s="1" customFormat="1" ht="25.35" customHeight="1">
      <c r="B30" s="30"/>
      <c r="D30" s="88" t="s">
        <v>38</v>
      </c>
      <c r="J30" s="64">
        <f>ROUND(J133, 2)</f>
        <v>0</v>
      </c>
      <c r="L30" s="30"/>
    </row>
    <row r="31" spans="2:12" s="1" customFormat="1" ht="6.95" customHeight="1">
      <c r="B31" s="30"/>
      <c r="D31" s="51"/>
      <c r="E31" s="51"/>
      <c r="F31" s="51"/>
      <c r="G31" s="51"/>
      <c r="H31" s="51"/>
      <c r="I31" s="51"/>
      <c r="J31" s="51"/>
      <c r="K31" s="51"/>
      <c r="L31" s="30"/>
    </row>
    <row r="32" spans="2:12" s="1" customFormat="1" ht="14.45" customHeight="1">
      <c r="B32" s="30"/>
      <c r="F32" s="33" t="s">
        <v>40</v>
      </c>
      <c r="I32" s="33" t="s">
        <v>39</v>
      </c>
      <c r="J32" s="33" t="s">
        <v>41</v>
      </c>
      <c r="L32" s="30"/>
    </row>
    <row r="33" spans="2:12" s="1" customFormat="1" ht="14.45" customHeight="1">
      <c r="B33" s="30"/>
      <c r="D33" s="53" t="s">
        <v>42</v>
      </c>
      <c r="E33" s="25" t="s">
        <v>43</v>
      </c>
      <c r="F33" s="89">
        <f>ROUND((SUM(BE133:BE216)),  2)</f>
        <v>0</v>
      </c>
      <c r="I33" s="90">
        <v>0.21</v>
      </c>
      <c r="J33" s="89">
        <f>ROUND(((SUM(BE133:BE216))*I33),  2)</f>
        <v>0</v>
      </c>
      <c r="L33" s="30"/>
    </row>
    <row r="34" spans="2:12" s="1" customFormat="1" ht="14.45" customHeight="1">
      <c r="B34" s="30"/>
      <c r="E34" s="25" t="s">
        <v>44</v>
      </c>
      <c r="F34" s="89">
        <f>ROUND((SUM(BF133:BF216)),  2)</f>
        <v>0</v>
      </c>
      <c r="I34" s="90">
        <v>0.12</v>
      </c>
      <c r="J34" s="89">
        <f>ROUND(((SUM(BF133:BF216))*I34),  2)</f>
        <v>0</v>
      </c>
      <c r="L34" s="30"/>
    </row>
    <row r="35" spans="2:12" s="1" customFormat="1" ht="14.45" hidden="1" customHeight="1">
      <c r="B35" s="30"/>
      <c r="E35" s="25" t="s">
        <v>45</v>
      </c>
      <c r="F35" s="89">
        <f>ROUND((SUM(BG133:BG216)),  2)</f>
        <v>0</v>
      </c>
      <c r="I35" s="90">
        <v>0.21</v>
      </c>
      <c r="J35" s="89">
        <f>0</f>
        <v>0</v>
      </c>
      <c r="L35" s="30"/>
    </row>
    <row r="36" spans="2:12" s="1" customFormat="1" ht="14.45" hidden="1" customHeight="1">
      <c r="B36" s="30"/>
      <c r="E36" s="25" t="s">
        <v>46</v>
      </c>
      <c r="F36" s="89">
        <f>ROUND((SUM(BH133:BH216)),  2)</f>
        <v>0</v>
      </c>
      <c r="I36" s="90">
        <v>0.12</v>
      </c>
      <c r="J36" s="89">
        <f>0</f>
        <v>0</v>
      </c>
      <c r="L36" s="30"/>
    </row>
    <row r="37" spans="2:12" s="1" customFormat="1" ht="14.45" hidden="1" customHeight="1">
      <c r="B37" s="30"/>
      <c r="E37" s="25" t="s">
        <v>47</v>
      </c>
      <c r="F37" s="89">
        <f>ROUND((SUM(BI133:BI216)),  2)</f>
        <v>0</v>
      </c>
      <c r="I37" s="90">
        <v>0</v>
      </c>
      <c r="J37" s="89">
        <f>0</f>
        <v>0</v>
      </c>
      <c r="L37" s="30"/>
    </row>
    <row r="38" spans="2:12" s="1" customFormat="1" ht="6.95" customHeight="1">
      <c r="B38" s="30"/>
      <c r="L38" s="30"/>
    </row>
    <row r="39" spans="2:12" s="1" customFormat="1" ht="25.35" customHeight="1">
      <c r="B39" s="30"/>
      <c r="C39" s="91"/>
      <c r="D39" s="92" t="s">
        <v>48</v>
      </c>
      <c r="E39" s="55"/>
      <c r="F39" s="55"/>
      <c r="G39" s="93" t="s">
        <v>49</v>
      </c>
      <c r="H39" s="94" t="s">
        <v>50</v>
      </c>
      <c r="I39" s="55"/>
      <c r="J39" s="95">
        <f>SUM(J30:J37)</f>
        <v>0</v>
      </c>
      <c r="K39" s="96"/>
      <c r="L39" s="30"/>
    </row>
    <row r="40" spans="2:12" s="1" customFormat="1" ht="14.45" customHeight="1">
      <c r="B40" s="30"/>
      <c r="L40" s="30"/>
    </row>
    <row r="41" spans="2:12" ht="14.45" customHeight="1">
      <c r="B41" s="18"/>
      <c r="L41" s="18"/>
    </row>
    <row r="42" spans="2:12" ht="14.45" customHeight="1">
      <c r="B42" s="18"/>
      <c r="L42" s="18"/>
    </row>
    <row r="43" spans="2:12" ht="14.45" customHeight="1">
      <c r="B43" s="18"/>
      <c r="L43" s="18"/>
    </row>
    <row r="44" spans="2:12" ht="14.45" customHeight="1">
      <c r="B44" s="18"/>
      <c r="L44" s="18"/>
    </row>
    <row r="45" spans="2:12" ht="14.45" customHeight="1">
      <c r="B45" s="18"/>
      <c r="L45" s="18"/>
    </row>
    <row r="46" spans="2:12" ht="14.45" customHeight="1">
      <c r="B46" s="18"/>
      <c r="L46" s="18"/>
    </row>
    <row r="47" spans="2:12" ht="14.45" customHeight="1">
      <c r="B47" s="18"/>
      <c r="L47" s="18"/>
    </row>
    <row r="48" spans="2:12" ht="14.45" customHeight="1">
      <c r="B48" s="18"/>
      <c r="L48" s="18"/>
    </row>
    <row r="49" spans="2:12" ht="14.45" customHeight="1">
      <c r="B49" s="18"/>
      <c r="L49" s="18"/>
    </row>
    <row r="50" spans="2:12" s="1" customFormat="1" ht="14.45" customHeight="1">
      <c r="B50" s="30"/>
      <c r="D50" s="39" t="s">
        <v>51</v>
      </c>
      <c r="E50" s="40"/>
      <c r="F50" s="40"/>
      <c r="G50" s="39" t="s">
        <v>52</v>
      </c>
      <c r="H50" s="40"/>
      <c r="I50" s="40"/>
      <c r="J50" s="40"/>
      <c r="K50" s="40"/>
      <c r="L50" s="30"/>
    </row>
    <row r="51" spans="2:12">
      <c r="B51" s="18"/>
      <c r="L51" s="18"/>
    </row>
    <row r="52" spans="2:12">
      <c r="B52" s="18"/>
      <c r="L52" s="18"/>
    </row>
    <row r="53" spans="2:12">
      <c r="B53" s="18"/>
      <c r="L53" s="18"/>
    </row>
    <row r="54" spans="2:12">
      <c r="B54" s="18"/>
      <c r="L54" s="18"/>
    </row>
    <row r="55" spans="2:12">
      <c r="B55" s="18"/>
      <c r="L55" s="18"/>
    </row>
    <row r="56" spans="2:12">
      <c r="B56" s="18"/>
      <c r="L56" s="18"/>
    </row>
    <row r="57" spans="2:12">
      <c r="B57" s="18"/>
      <c r="L57" s="18"/>
    </row>
    <row r="58" spans="2:12">
      <c r="B58" s="18"/>
      <c r="L58" s="18"/>
    </row>
    <row r="59" spans="2:12">
      <c r="B59" s="18"/>
      <c r="L59" s="18"/>
    </row>
    <row r="60" spans="2:12">
      <c r="B60" s="18"/>
      <c r="L60" s="18"/>
    </row>
    <row r="61" spans="2:12" s="1" customFormat="1">
      <c r="B61" s="30"/>
      <c r="D61" s="41" t="s">
        <v>53</v>
      </c>
      <c r="E61" s="32"/>
      <c r="F61" s="97" t="s">
        <v>54</v>
      </c>
      <c r="G61" s="41" t="s">
        <v>53</v>
      </c>
      <c r="H61" s="32"/>
      <c r="I61" s="32"/>
      <c r="J61" s="98" t="s">
        <v>54</v>
      </c>
      <c r="K61" s="32"/>
      <c r="L61" s="30"/>
    </row>
    <row r="62" spans="2:12">
      <c r="B62" s="18"/>
      <c r="L62" s="18"/>
    </row>
    <row r="63" spans="2:12">
      <c r="B63" s="18"/>
      <c r="L63" s="18"/>
    </row>
    <row r="64" spans="2:12">
      <c r="B64" s="18"/>
      <c r="L64" s="18"/>
    </row>
    <row r="65" spans="2:12" s="1" customFormat="1">
      <c r="B65" s="30"/>
      <c r="D65" s="39" t="s">
        <v>55</v>
      </c>
      <c r="E65" s="40"/>
      <c r="F65" s="40"/>
      <c r="G65" s="39" t="s">
        <v>56</v>
      </c>
      <c r="H65" s="40"/>
      <c r="I65" s="40"/>
      <c r="J65" s="40"/>
      <c r="K65" s="40"/>
      <c r="L65" s="30"/>
    </row>
    <row r="66" spans="2:12">
      <c r="B66" s="18"/>
      <c r="L66" s="18"/>
    </row>
    <row r="67" spans="2:12">
      <c r="B67" s="18"/>
      <c r="L67" s="18"/>
    </row>
    <row r="68" spans="2:12">
      <c r="B68" s="18"/>
      <c r="L68" s="18"/>
    </row>
    <row r="69" spans="2:12">
      <c r="B69" s="18"/>
      <c r="L69" s="18"/>
    </row>
    <row r="70" spans="2:12">
      <c r="B70" s="18"/>
      <c r="L70" s="18"/>
    </row>
    <row r="71" spans="2:12">
      <c r="B71" s="18"/>
      <c r="L71" s="18"/>
    </row>
    <row r="72" spans="2:12">
      <c r="B72" s="18"/>
      <c r="L72" s="18"/>
    </row>
    <row r="73" spans="2:12">
      <c r="B73" s="18"/>
      <c r="L73" s="18"/>
    </row>
    <row r="74" spans="2:12">
      <c r="B74" s="18"/>
      <c r="L74" s="18"/>
    </row>
    <row r="75" spans="2:12">
      <c r="B75" s="18"/>
      <c r="L75" s="18"/>
    </row>
    <row r="76" spans="2:12" s="1" customFormat="1">
      <c r="B76" s="30"/>
      <c r="D76" s="41" t="s">
        <v>53</v>
      </c>
      <c r="E76" s="32"/>
      <c r="F76" s="97" t="s">
        <v>54</v>
      </c>
      <c r="G76" s="41" t="s">
        <v>53</v>
      </c>
      <c r="H76" s="32"/>
      <c r="I76" s="32"/>
      <c r="J76" s="98" t="s">
        <v>54</v>
      </c>
      <c r="K76" s="32"/>
      <c r="L76" s="30"/>
    </row>
    <row r="77" spans="2:12" s="1" customFormat="1" ht="14.45" customHeight="1">
      <c r="B77" s="42"/>
      <c r="C77" s="43"/>
      <c r="D77" s="43"/>
      <c r="E77" s="43"/>
      <c r="F77" s="43"/>
      <c r="G77" s="43"/>
      <c r="H77" s="43"/>
      <c r="I77" s="43"/>
      <c r="J77" s="43"/>
      <c r="K77" s="43"/>
      <c r="L77" s="30"/>
    </row>
    <row r="81" spans="2:47" s="1" customFormat="1" ht="6.95" customHeight="1">
      <c r="B81" s="44"/>
      <c r="C81" s="45"/>
      <c r="D81" s="45"/>
      <c r="E81" s="45"/>
      <c r="F81" s="45"/>
      <c r="G81" s="45"/>
      <c r="H81" s="45"/>
      <c r="I81" s="45"/>
      <c r="J81" s="45"/>
      <c r="K81" s="45"/>
      <c r="L81" s="30"/>
    </row>
    <row r="82" spans="2:47" s="1" customFormat="1" ht="24.95" customHeight="1">
      <c r="B82" s="30"/>
      <c r="C82" s="19" t="s">
        <v>97</v>
      </c>
      <c r="L82" s="30"/>
    </row>
    <row r="83" spans="2:47" s="1" customFormat="1" ht="6.95" customHeight="1">
      <c r="B83" s="30"/>
      <c r="L83" s="30"/>
    </row>
    <row r="84" spans="2:47" s="1" customFormat="1" ht="12" customHeight="1">
      <c r="B84" s="30"/>
      <c r="C84" s="25" t="s">
        <v>16</v>
      </c>
      <c r="L84" s="30"/>
    </row>
    <row r="85" spans="2:47" s="1" customFormat="1" ht="16.5" customHeight="1">
      <c r="B85" s="30"/>
      <c r="E85" s="223" t="str">
        <f>E7</f>
        <v>Rekonstrukce bytu ul. Hlavní 705/20</v>
      </c>
      <c r="F85" s="224"/>
      <c r="G85" s="224"/>
      <c r="H85" s="224"/>
      <c r="L85" s="30"/>
    </row>
    <row r="86" spans="2:47" s="1" customFormat="1" ht="12" customHeight="1">
      <c r="B86" s="30"/>
      <c r="C86" s="25" t="s">
        <v>94</v>
      </c>
      <c r="L86" s="30"/>
    </row>
    <row r="87" spans="2:47" s="1" customFormat="1" ht="16.5" customHeight="1">
      <c r="B87" s="30"/>
      <c r="E87" s="204" t="str">
        <f>E9</f>
        <v>Objekt0 - SIP-Silnoproud</v>
      </c>
      <c r="F87" s="225"/>
      <c r="G87" s="225"/>
      <c r="H87" s="225"/>
      <c r="L87" s="30"/>
    </row>
    <row r="88" spans="2:47" s="1" customFormat="1" ht="6.95" customHeight="1">
      <c r="B88" s="30"/>
      <c r="L88" s="30"/>
    </row>
    <row r="89" spans="2:47" s="1" customFormat="1" ht="12" customHeight="1">
      <c r="B89" s="30"/>
      <c r="C89" s="25" t="s">
        <v>20</v>
      </c>
      <c r="F89" s="23" t="str">
        <f>F12</f>
        <v xml:space="preserve"> </v>
      </c>
      <c r="I89" s="25" t="s">
        <v>22</v>
      </c>
      <c r="J89" s="50" t="str">
        <f>IF(J12="","",J12)</f>
        <v>7. 1. 2025</v>
      </c>
      <c r="L89" s="30"/>
    </row>
    <row r="90" spans="2:47" s="1" customFormat="1" ht="6.95" customHeight="1">
      <c r="B90" s="30"/>
      <c r="L90" s="30"/>
    </row>
    <row r="91" spans="2:47" s="1" customFormat="1" ht="15.2" customHeight="1">
      <c r="B91" s="30"/>
      <c r="C91" s="25" t="s">
        <v>24</v>
      </c>
      <c r="F91" s="23" t="str">
        <f>E15</f>
        <v>Městský úřad Ostrov</v>
      </c>
      <c r="I91" s="25" t="s">
        <v>32</v>
      </c>
      <c r="J91" s="28" t="str">
        <f>E21</f>
        <v xml:space="preserve"> </v>
      </c>
      <c r="L91" s="30"/>
    </row>
    <row r="92" spans="2:47" s="1" customFormat="1" ht="15.2" customHeight="1">
      <c r="B92" s="30"/>
      <c r="C92" s="25" t="s">
        <v>30</v>
      </c>
      <c r="F92" s="23" t="str">
        <f>IF(E18="","",E18)</f>
        <v>Vyplň údaj</v>
      </c>
      <c r="I92" s="25" t="s">
        <v>35</v>
      </c>
      <c r="J92" s="28" t="str">
        <f>E24</f>
        <v xml:space="preserve"> </v>
      </c>
      <c r="L92" s="30"/>
    </row>
    <row r="93" spans="2:47" s="1" customFormat="1" ht="10.35" customHeight="1">
      <c r="B93" s="30"/>
      <c r="L93" s="30"/>
    </row>
    <row r="94" spans="2:47" s="1" customFormat="1" ht="29.25" customHeight="1">
      <c r="B94" s="30"/>
      <c r="C94" s="99" t="s">
        <v>98</v>
      </c>
      <c r="D94" s="91"/>
      <c r="E94" s="91"/>
      <c r="F94" s="91"/>
      <c r="G94" s="91"/>
      <c r="H94" s="91"/>
      <c r="I94" s="91"/>
      <c r="J94" s="100" t="s">
        <v>99</v>
      </c>
      <c r="K94" s="91"/>
      <c r="L94" s="30"/>
    </row>
    <row r="95" spans="2:47" s="1" customFormat="1" ht="10.35" customHeight="1">
      <c r="B95" s="30"/>
      <c r="L95" s="30"/>
    </row>
    <row r="96" spans="2:47" s="1" customFormat="1" ht="22.9" customHeight="1">
      <c r="B96" s="30"/>
      <c r="C96" s="101" t="s">
        <v>100</v>
      </c>
      <c r="J96" s="64">
        <f>J133</f>
        <v>0</v>
      </c>
      <c r="L96" s="30"/>
      <c r="AU96" s="15" t="s">
        <v>101</v>
      </c>
    </row>
    <row r="97" spans="2:12" s="8" customFormat="1" ht="24.95" customHeight="1">
      <c r="B97" s="102"/>
      <c r="D97" s="103" t="s">
        <v>765</v>
      </c>
      <c r="E97" s="104"/>
      <c r="F97" s="104"/>
      <c r="G97" s="104"/>
      <c r="H97" s="104"/>
      <c r="I97" s="104"/>
      <c r="J97" s="105">
        <f>J134</f>
        <v>0</v>
      </c>
      <c r="L97" s="102"/>
    </row>
    <row r="98" spans="2:12" s="8" customFormat="1" ht="24.95" customHeight="1">
      <c r="B98" s="102"/>
      <c r="D98" s="103" t="s">
        <v>766</v>
      </c>
      <c r="E98" s="104"/>
      <c r="F98" s="104"/>
      <c r="G98" s="104"/>
      <c r="H98" s="104"/>
      <c r="I98" s="104"/>
      <c r="J98" s="105">
        <f>J136</f>
        <v>0</v>
      </c>
      <c r="L98" s="102"/>
    </row>
    <row r="99" spans="2:12" s="8" customFormat="1" ht="24.95" customHeight="1">
      <c r="B99" s="102"/>
      <c r="D99" s="103" t="s">
        <v>767</v>
      </c>
      <c r="E99" s="104"/>
      <c r="F99" s="104"/>
      <c r="G99" s="104"/>
      <c r="H99" s="104"/>
      <c r="I99" s="104"/>
      <c r="J99" s="105">
        <f>J141</f>
        <v>0</v>
      </c>
      <c r="L99" s="102"/>
    </row>
    <row r="100" spans="2:12" s="8" customFormat="1" ht="24.95" customHeight="1">
      <c r="B100" s="102"/>
      <c r="D100" s="103" t="s">
        <v>768</v>
      </c>
      <c r="E100" s="104"/>
      <c r="F100" s="104"/>
      <c r="G100" s="104"/>
      <c r="H100" s="104"/>
      <c r="I100" s="104"/>
      <c r="J100" s="105">
        <f>J145</f>
        <v>0</v>
      </c>
      <c r="L100" s="102"/>
    </row>
    <row r="101" spans="2:12" s="9" customFormat="1" ht="19.899999999999999" customHeight="1">
      <c r="B101" s="106"/>
      <c r="D101" s="107" t="s">
        <v>769</v>
      </c>
      <c r="E101" s="108"/>
      <c r="F101" s="108"/>
      <c r="G101" s="108"/>
      <c r="H101" s="108"/>
      <c r="I101" s="108"/>
      <c r="J101" s="109">
        <f>J147</f>
        <v>0</v>
      </c>
      <c r="L101" s="106"/>
    </row>
    <row r="102" spans="2:12" s="8" customFormat="1" ht="24.95" customHeight="1">
      <c r="B102" s="102"/>
      <c r="D102" s="103" t="s">
        <v>770</v>
      </c>
      <c r="E102" s="104"/>
      <c r="F102" s="104"/>
      <c r="G102" s="104"/>
      <c r="H102" s="104"/>
      <c r="I102" s="104"/>
      <c r="J102" s="105">
        <f>J148</f>
        <v>0</v>
      </c>
      <c r="L102" s="102"/>
    </row>
    <row r="103" spans="2:12" s="8" customFormat="1" ht="24.95" customHeight="1">
      <c r="B103" s="102"/>
      <c r="D103" s="103" t="s">
        <v>771</v>
      </c>
      <c r="E103" s="104"/>
      <c r="F103" s="104"/>
      <c r="G103" s="104"/>
      <c r="H103" s="104"/>
      <c r="I103" s="104"/>
      <c r="J103" s="105">
        <f>J159</f>
        <v>0</v>
      </c>
      <c r="L103" s="102"/>
    </row>
    <row r="104" spans="2:12" s="8" customFormat="1" ht="24.95" customHeight="1">
      <c r="B104" s="102"/>
      <c r="D104" s="103" t="s">
        <v>772</v>
      </c>
      <c r="E104" s="104"/>
      <c r="F104" s="104"/>
      <c r="G104" s="104"/>
      <c r="H104" s="104"/>
      <c r="I104" s="104"/>
      <c r="J104" s="105">
        <f>J161</f>
        <v>0</v>
      </c>
      <c r="L104" s="102"/>
    </row>
    <row r="105" spans="2:12" s="8" customFormat="1" ht="24.95" customHeight="1">
      <c r="B105" s="102"/>
      <c r="D105" s="103" t="s">
        <v>773</v>
      </c>
      <c r="E105" s="104"/>
      <c r="F105" s="104"/>
      <c r="G105" s="104"/>
      <c r="H105" s="104"/>
      <c r="I105" s="104"/>
      <c r="J105" s="105">
        <f>J166</f>
        <v>0</v>
      </c>
      <c r="L105" s="102"/>
    </row>
    <row r="106" spans="2:12" s="8" customFormat="1" ht="24.95" customHeight="1">
      <c r="B106" s="102"/>
      <c r="D106" s="103" t="s">
        <v>774</v>
      </c>
      <c r="E106" s="104"/>
      <c r="F106" s="104"/>
      <c r="G106" s="104"/>
      <c r="H106" s="104"/>
      <c r="I106" s="104"/>
      <c r="J106" s="105">
        <f>J168</f>
        <v>0</v>
      </c>
      <c r="L106" s="102"/>
    </row>
    <row r="107" spans="2:12" s="8" customFormat="1" ht="24.95" customHeight="1">
      <c r="B107" s="102"/>
      <c r="D107" s="103" t="s">
        <v>775</v>
      </c>
      <c r="E107" s="104"/>
      <c r="F107" s="104"/>
      <c r="G107" s="104"/>
      <c r="H107" s="104"/>
      <c r="I107" s="104"/>
      <c r="J107" s="105">
        <f>J181</f>
        <v>0</v>
      </c>
      <c r="L107" s="102"/>
    </row>
    <row r="108" spans="2:12" s="8" customFormat="1" ht="24.95" customHeight="1">
      <c r="B108" s="102"/>
      <c r="D108" s="103" t="s">
        <v>776</v>
      </c>
      <c r="E108" s="104"/>
      <c r="F108" s="104"/>
      <c r="G108" s="104"/>
      <c r="H108" s="104"/>
      <c r="I108" s="104"/>
      <c r="J108" s="105">
        <f>J185</f>
        <v>0</v>
      </c>
      <c r="L108" s="102"/>
    </row>
    <row r="109" spans="2:12" s="8" customFormat="1" ht="24.95" customHeight="1">
      <c r="B109" s="102"/>
      <c r="D109" s="103" t="s">
        <v>777</v>
      </c>
      <c r="E109" s="104"/>
      <c r="F109" s="104"/>
      <c r="G109" s="104"/>
      <c r="H109" s="104"/>
      <c r="I109" s="104"/>
      <c r="J109" s="105">
        <f>J197</f>
        <v>0</v>
      </c>
      <c r="L109" s="102"/>
    </row>
    <row r="110" spans="2:12" s="8" customFormat="1" ht="24.95" customHeight="1">
      <c r="B110" s="102"/>
      <c r="D110" s="103" t="s">
        <v>778</v>
      </c>
      <c r="E110" s="104"/>
      <c r="F110" s="104"/>
      <c r="G110" s="104"/>
      <c r="H110" s="104"/>
      <c r="I110" s="104"/>
      <c r="J110" s="105">
        <f>J202</f>
        <v>0</v>
      </c>
      <c r="L110" s="102"/>
    </row>
    <row r="111" spans="2:12" s="8" customFormat="1" ht="24.95" customHeight="1">
      <c r="B111" s="102"/>
      <c r="D111" s="103" t="s">
        <v>779</v>
      </c>
      <c r="E111" s="104"/>
      <c r="F111" s="104"/>
      <c r="G111" s="104"/>
      <c r="H111" s="104"/>
      <c r="I111" s="104"/>
      <c r="J111" s="105">
        <f>J208</f>
        <v>0</v>
      </c>
      <c r="L111" s="102"/>
    </row>
    <row r="112" spans="2:12" s="8" customFormat="1" ht="24.95" customHeight="1">
      <c r="B112" s="102"/>
      <c r="D112" s="103" t="s">
        <v>780</v>
      </c>
      <c r="E112" s="104"/>
      <c r="F112" s="104"/>
      <c r="G112" s="104"/>
      <c r="H112" s="104"/>
      <c r="I112" s="104"/>
      <c r="J112" s="105">
        <f>J211</f>
        <v>0</v>
      </c>
      <c r="L112" s="102"/>
    </row>
    <row r="113" spans="2:12" s="8" customFormat="1" ht="24.95" customHeight="1">
      <c r="B113" s="102"/>
      <c r="D113" s="103" t="s">
        <v>781</v>
      </c>
      <c r="E113" s="104"/>
      <c r="F113" s="104"/>
      <c r="G113" s="104"/>
      <c r="H113" s="104"/>
      <c r="I113" s="104"/>
      <c r="J113" s="105">
        <f>J214</f>
        <v>0</v>
      </c>
      <c r="L113" s="102"/>
    </row>
    <row r="114" spans="2:12" s="1" customFormat="1" ht="21.75" customHeight="1">
      <c r="B114" s="30"/>
      <c r="L114" s="30"/>
    </row>
    <row r="115" spans="2:12" s="1" customFormat="1" ht="6.95" customHeight="1">
      <c r="B115" s="42"/>
      <c r="C115" s="43"/>
      <c r="D115" s="43"/>
      <c r="E115" s="43"/>
      <c r="F115" s="43"/>
      <c r="G115" s="43"/>
      <c r="H115" s="43"/>
      <c r="I115" s="43"/>
      <c r="J115" s="43"/>
      <c r="K115" s="43"/>
      <c r="L115" s="30"/>
    </row>
    <row r="119" spans="2:12" s="1" customFormat="1" ht="6.95" customHeight="1">
      <c r="B119" s="44"/>
      <c r="C119" s="45"/>
      <c r="D119" s="45"/>
      <c r="E119" s="45"/>
      <c r="F119" s="45"/>
      <c r="G119" s="45"/>
      <c r="H119" s="45"/>
      <c r="I119" s="45"/>
      <c r="J119" s="45"/>
      <c r="K119" s="45"/>
      <c r="L119" s="30"/>
    </row>
    <row r="120" spans="2:12" s="1" customFormat="1" ht="24.95" customHeight="1">
      <c r="B120" s="30"/>
      <c r="C120" s="19" t="s">
        <v>130</v>
      </c>
      <c r="L120" s="30"/>
    </row>
    <row r="121" spans="2:12" s="1" customFormat="1" ht="6.95" customHeight="1">
      <c r="B121" s="30"/>
      <c r="L121" s="30"/>
    </row>
    <row r="122" spans="2:12" s="1" customFormat="1" ht="12" customHeight="1">
      <c r="B122" s="30"/>
      <c r="C122" s="25" t="s">
        <v>16</v>
      </c>
      <c r="L122" s="30"/>
    </row>
    <row r="123" spans="2:12" s="1" customFormat="1" ht="16.5" customHeight="1">
      <c r="B123" s="30"/>
      <c r="E123" s="223" t="str">
        <f>E7</f>
        <v>Rekonstrukce bytu ul. Hlavní 705/20</v>
      </c>
      <c r="F123" s="224"/>
      <c r="G123" s="224"/>
      <c r="H123" s="224"/>
      <c r="L123" s="30"/>
    </row>
    <row r="124" spans="2:12" s="1" customFormat="1" ht="12" customHeight="1">
      <c r="B124" s="30"/>
      <c r="C124" s="25" t="s">
        <v>94</v>
      </c>
      <c r="L124" s="30"/>
    </row>
    <row r="125" spans="2:12" s="1" customFormat="1" ht="16.5" customHeight="1">
      <c r="B125" s="30"/>
      <c r="E125" s="204" t="str">
        <f>E9</f>
        <v>Objekt0 - SIP-Silnoproud</v>
      </c>
      <c r="F125" s="225"/>
      <c r="G125" s="225"/>
      <c r="H125" s="225"/>
      <c r="L125" s="30"/>
    </row>
    <row r="126" spans="2:12" s="1" customFormat="1" ht="6.95" customHeight="1">
      <c r="B126" s="30"/>
      <c r="L126" s="30"/>
    </row>
    <row r="127" spans="2:12" s="1" customFormat="1" ht="12" customHeight="1">
      <c r="B127" s="30"/>
      <c r="C127" s="25" t="s">
        <v>20</v>
      </c>
      <c r="F127" s="23" t="str">
        <f>F12</f>
        <v xml:space="preserve"> </v>
      </c>
      <c r="I127" s="25" t="s">
        <v>22</v>
      </c>
      <c r="J127" s="50" t="str">
        <f>IF(J12="","",J12)</f>
        <v>7. 1. 2025</v>
      </c>
      <c r="L127" s="30"/>
    </row>
    <row r="128" spans="2:12" s="1" customFormat="1" ht="6.95" customHeight="1">
      <c r="B128" s="30"/>
      <c r="L128" s="30"/>
    </row>
    <row r="129" spans="2:65" s="1" customFormat="1" ht="15.2" customHeight="1">
      <c r="B129" s="30"/>
      <c r="C129" s="25" t="s">
        <v>24</v>
      </c>
      <c r="F129" s="23" t="str">
        <f>E15</f>
        <v>Městský úřad Ostrov</v>
      </c>
      <c r="I129" s="25" t="s">
        <v>32</v>
      </c>
      <c r="J129" s="28" t="str">
        <f>E21</f>
        <v xml:space="preserve"> </v>
      </c>
      <c r="L129" s="30"/>
    </row>
    <row r="130" spans="2:65" s="1" customFormat="1" ht="15.2" customHeight="1">
      <c r="B130" s="30"/>
      <c r="C130" s="25" t="s">
        <v>30</v>
      </c>
      <c r="F130" s="23" t="str">
        <f>IF(E18="","",E18)</f>
        <v>Vyplň údaj</v>
      </c>
      <c r="I130" s="25" t="s">
        <v>35</v>
      </c>
      <c r="J130" s="28" t="str">
        <f>E24</f>
        <v xml:space="preserve"> </v>
      </c>
      <c r="L130" s="30"/>
    </row>
    <row r="131" spans="2:65" s="1" customFormat="1" ht="10.35" customHeight="1">
      <c r="B131" s="30"/>
      <c r="L131" s="30"/>
    </row>
    <row r="132" spans="2:65" s="10" customFormat="1" ht="29.25" customHeight="1">
      <c r="B132" s="110"/>
      <c r="C132" s="111" t="s">
        <v>131</v>
      </c>
      <c r="D132" s="112" t="s">
        <v>63</v>
      </c>
      <c r="E132" s="112" t="s">
        <v>59</v>
      </c>
      <c r="F132" s="112" t="s">
        <v>60</v>
      </c>
      <c r="G132" s="112" t="s">
        <v>132</v>
      </c>
      <c r="H132" s="112" t="s">
        <v>133</v>
      </c>
      <c r="I132" s="112" t="s">
        <v>134</v>
      </c>
      <c r="J132" s="112" t="s">
        <v>99</v>
      </c>
      <c r="K132" s="113" t="s">
        <v>135</v>
      </c>
      <c r="L132" s="110"/>
      <c r="M132" s="57" t="s">
        <v>1</v>
      </c>
      <c r="N132" s="58" t="s">
        <v>42</v>
      </c>
      <c r="O132" s="58" t="s">
        <v>136</v>
      </c>
      <c r="P132" s="58" t="s">
        <v>137</v>
      </c>
      <c r="Q132" s="58" t="s">
        <v>138</v>
      </c>
      <c r="R132" s="58" t="s">
        <v>139</v>
      </c>
      <c r="S132" s="58" t="s">
        <v>140</v>
      </c>
      <c r="T132" s="59" t="s">
        <v>141</v>
      </c>
    </row>
    <row r="133" spans="2:65" s="1" customFormat="1" ht="22.9" customHeight="1">
      <c r="B133" s="30"/>
      <c r="C133" s="62" t="s">
        <v>142</v>
      </c>
      <c r="J133" s="114">
        <f>BK133</f>
        <v>0</v>
      </c>
      <c r="L133" s="30"/>
      <c r="M133" s="60"/>
      <c r="N133" s="51"/>
      <c r="O133" s="51"/>
      <c r="P133" s="115">
        <f>P134+P136+P141+P145+P148+P159+P161+P166+P168+P181+P185+P197+P202+P208+P211+P214</f>
        <v>0</v>
      </c>
      <c r="Q133" s="51"/>
      <c r="R133" s="115">
        <f>R134+R136+R141+R145+R148+R159+R161+R166+R168+R181+R185+R197+R202+R208+R211+R214</f>
        <v>0</v>
      </c>
      <c r="S133" s="51"/>
      <c r="T133" s="116">
        <f>T134+T136+T141+T145+T148+T159+T161+T166+T168+T181+T185+T197+T202+T208+T211+T214</f>
        <v>0</v>
      </c>
      <c r="AT133" s="15" t="s">
        <v>77</v>
      </c>
      <c r="AU133" s="15" t="s">
        <v>101</v>
      </c>
      <c r="BK133" s="117">
        <f>BK134+BK136+BK141+BK145+BK148+BK159+BK161+BK166+BK168+BK181+BK185+BK197+BK202+BK208+BK211+BK214</f>
        <v>0</v>
      </c>
    </row>
    <row r="134" spans="2:65" s="11" customFormat="1" ht="25.9" customHeight="1">
      <c r="B134" s="118"/>
      <c r="D134" s="119" t="s">
        <v>77</v>
      </c>
      <c r="E134" s="120" t="s">
        <v>782</v>
      </c>
      <c r="F134" s="120" t="s">
        <v>60</v>
      </c>
      <c r="I134" s="121"/>
      <c r="J134" s="122">
        <f>BK134</f>
        <v>0</v>
      </c>
      <c r="L134" s="118"/>
      <c r="M134" s="123"/>
      <c r="P134" s="124">
        <f>P135</f>
        <v>0</v>
      </c>
      <c r="R134" s="124">
        <f>R135</f>
        <v>0</v>
      </c>
      <c r="T134" s="125">
        <f>T135</f>
        <v>0</v>
      </c>
      <c r="AR134" s="119" t="s">
        <v>85</v>
      </c>
      <c r="AT134" s="126" t="s">
        <v>77</v>
      </c>
      <c r="AU134" s="126" t="s">
        <v>78</v>
      </c>
      <c r="AY134" s="119" t="s">
        <v>145</v>
      </c>
      <c r="BK134" s="127">
        <f>BK135</f>
        <v>0</v>
      </c>
    </row>
    <row r="135" spans="2:65" s="1" customFormat="1" ht="21.75" customHeight="1">
      <c r="B135" s="30"/>
      <c r="C135" s="130" t="s">
        <v>78</v>
      </c>
      <c r="D135" s="130" t="s">
        <v>148</v>
      </c>
      <c r="E135" s="131" t="s">
        <v>783</v>
      </c>
      <c r="F135" s="132" t="s">
        <v>784</v>
      </c>
      <c r="G135" s="133" t="s">
        <v>151</v>
      </c>
      <c r="H135" s="134">
        <v>9</v>
      </c>
      <c r="I135" s="135"/>
      <c r="J135" s="136">
        <f>ROUND(I135*H135,2)</f>
        <v>0</v>
      </c>
      <c r="K135" s="132" t="s">
        <v>1</v>
      </c>
      <c r="L135" s="30"/>
      <c r="M135" s="137" t="s">
        <v>1</v>
      </c>
      <c r="N135" s="138" t="s">
        <v>44</v>
      </c>
      <c r="P135" s="139">
        <f>O135*H135</f>
        <v>0</v>
      </c>
      <c r="Q135" s="139">
        <v>0</v>
      </c>
      <c r="R135" s="139">
        <f>Q135*H135</f>
        <v>0</v>
      </c>
      <c r="S135" s="139">
        <v>0</v>
      </c>
      <c r="T135" s="140">
        <f>S135*H135</f>
        <v>0</v>
      </c>
      <c r="AR135" s="141" t="s">
        <v>152</v>
      </c>
      <c r="AT135" s="141" t="s">
        <v>148</v>
      </c>
      <c r="AU135" s="141" t="s">
        <v>85</v>
      </c>
      <c r="AY135" s="15" t="s">
        <v>145</v>
      </c>
      <c r="BE135" s="142">
        <f>IF(N135="základní",J135,0)</f>
        <v>0</v>
      </c>
      <c r="BF135" s="142">
        <f>IF(N135="snížená",J135,0)</f>
        <v>0</v>
      </c>
      <c r="BG135" s="142">
        <f>IF(N135="zákl. přenesená",J135,0)</f>
        <v>0</v>
      </c>
      <c r="BH135" s="142">
        <f>IF(N135="sníž. přenesená",J135,0)</f>
        <v>0</v>
      </c>
      <c r="BI135" s="142">
        <f>IF(N135="nulová",J135,0)</f>
        <v>0</v>
      </c>
      <c r="BJ135" s="15" t="s">
        <v>153</v>
      </c>
      <c r="BK135" s="142">
        <f>ROUND(I135*H135,2)</f>
        <v>0</v>
      </c>
      <c r="BL135" s="15" t="s">
        <v>152</v>
      </c>
      <c r="BM135" s="141" t="s">
        <v>153</v>
      </c>
    </row>
    <row r="136" spans="2:65" s="11" customFormat="1" ht="25.9" customHeight="1">
      <c r="B136" s="118"/>
      <c r="D136" s="119" t="s">
        <v>77</v>
      </c>
      <c r="E136" s="120" t="s">
        <v>785</v>
      </c>
      <c r="F136" s="120" t="s">
        <v>786</v>
      </c>
      <c r="I136" s="121"/>
      <c r="J136" s="122">
        <f>BK136</f>
        <v>0</v>
      </c>
      <c r="L136" s="118"/>
      <c r="M136" s="123"/>
      <c r="P136" s="124">
        <f>SUM(P137:P140)</f>
        <v>0</v>
      </c>
      <c r="R136" s="124">
        <f>SUM(R137:R140)</f>
        <v>0</v>
      </c>
      <c r="T136" s="125">
        <f>SUM(T137:T140)</f>
        <v>0</v>
      </c>
      <c r="AR136" s="119" t="s">
        <v>85</v>
      </c>
      <c r="AT136" s="126" t="s">
        <v>77</v>
      </c>
      <c r="AU136" s="126" t="s">
        <v>78</v>
      </c>
      <c r="AY136" s="119" t="s">
        <v>145</v>
      </c>
      <c r="BK136" s="127">
        <f>SUM(BK137:BK140)</f>
        <v>0</v>
      </c>
    </row>
    <row r="137" spans="2:65" s="1" customFormat="1" ht="24.2" customHeight="1">
      <c r="B137" s="30"/>
      <c r="C137" s="130" t="s">
        <v>78</v>
      </c>
      <c r="D137" s="130" t="s">
        <v>148</v>
      </c>
      <c r="E137" s="131" t="s">
        <v>787</v>
      </c>
      <c r="F137" s="132" t="s">
        <v>788</v>
      </c>
      <c r="G137" s="133" t="s">
        <v>210</v>
      </c>
      <c r="H137" s="134">
        <v>0.5</v>
      </c>
      <c r="I137" s="135"/>
      <c r="J137" s="136">
        <f>ROUND(I137*H137,2)</f>
        <v>0</v>
      </c>
      <c r="K137" s="132" t="s">
        <v>1</v>
      </c>
      <c r="L137" s="30"/>
      <c r="M137" s="137" t="s">
        <v>1</v>
      </c>
      <c r="N137" s="138" t="s">
        <v>44</v>
      </c>
      <c r="P137" s="139">
        <f>O137*H137</f>
        <v>0</v>
      </c>
      <c r="Q137" s="139">
        <v>0</v>
      </c>
      <c r="R137" s="139">
        <f>Q137*H137</f>
        <v>0</v>
      </c>
      <c r="S137" s="139">
        <v>0</v>
      </c>
      <c r="T137" s="140">
        <f>S137*H137</f>
        <v>0</v>
      </c>
      <c r="AR137" s="141" t="s">
        <v>152</v>
      </c>
      <c r="AT137" s="141" t="s">
        <v>148</v>
      </c>
      <c r="AU137" s="141" t="s">
        <v>85</v>
      </c>
      <c r="AY137" s="15" t="s">
        <v>145</v>
      </c>
      <c r="BE137" s="142">
        <f>IF(N137="základní",J137,0)</f>
        <v>0</v>
      </c>
      <c r="BF137" s="142">
        <f>IF(N137="snížená",J137,0)</f>
        <v>0</v>
      </c>
      <c r="BG137" s="142">
        <f>IF(N137="zákl. přenesená",J137,0)</f>
        <v>0</v>
      </c>
      <c r="BH137" s="142">
        <f>IF(N137="sníž. přenesená",J137,0)</f>
        <v>0</v>
      </c>
      <c r="BI137" s="142">
        <f>IF(N137="nulová",J137,0)</f>
        <v>0</v>
      </c>
      <c r="BJ137" s="15" t="s">
        <v>153</v>
      </c>
      <c r="BK137" s="142">
        <f>ROUND(I137*H137,2)</f>
        <v>0</v>
      </c>
      <c r="BL137" s="15" t="s">
        <v>152</v>
      </c>
      <c r="BM137" s="141" t="s">
        <v>152</v>
      </c>
    </row>
    <row r="138" spans="2:65" s="1" customFormat="1" ht="24.2" customHeight="1">
      <c r="B138" s="30"/>
      <c r="C138" s="130" t="s">
        <v>78</v>
      </c>
      <c r="D138" s="130" t="s">
        <v>148</v>
      </c>
      <c r="E138" s="131" t="s">
        <v>789</v>
      </c>
      <c r="F138" s="132" t="s">
        <v>790</v>
      </c>
      <c r="G138" s="133" t="s">
        <v>200</v>
      </c>
      <c r="H138" s="134">
        <v>130</v>
      </c>
      <c r="I138" s="135"/>
      <c r="J138" s="136">
        <f>ROUND(I138*H138,2)</f>
        <v>0</v>
      </c>
      <c r="K138" s="132" t="s">
        <v>1</v>
      </c>
      <c r="L138" s="30"/>
      <c r="M138" s="137" t="s">
        <v>1</v>
      </c>
      <c r="N138" s="138" t="s">
        <v>44</v>
      </c>
      <c r="P138" s="139">
        <f>O138*H138</f>
        <v>0</v>
      </c>
      <c r="Q138" s="139">
        <v>0</v>
      </c>
      <c r="R138" s="139">
        <f>Q138*H138</f>
        <v>0</v>
      </c>
      <c r="S138" s="139">
        <v>0</v>
      </c>
      <c r="T138" s="140">
        <f>S138*H138</f>
        <v>0</v>
      </c>
      <c r="AR138" s="141" t="s">
        <v>152</v>
      </c>
      <c r="AT138" s="141" t="s">
        <v>148</v>
      </c>
      <c r="AU138" s="141" t="s">
        <v>85</v>
      </c>
      <c r="AY138" s="15" t="s">
        <v>145</v>
      </c>
      <c r="BE138" s="142">
        <f>IF(N138="základní",J138,0)</f>
        <v>0</v>
      </c>
      <c r="BF138" s="142">
        <f>IF(N138="snížená",J138,0)</f>
        <v>0</v>
      </c>
      <c r="BG138" s="142">
        <f>IF(N138="zákl. přenesená",J138,0)</f>
        <v>0</v>
      </c>
      <c r="BH138" s="142">
        <f>IF(N138="sníž. přenesená",J138,0)</f>
        <v>0</v>
      </c>
      <c r="BI138" s="142">
        <f>IF(N138="nulová",J138,0)</f>
        <v>0</v>
      </c>
      <c r="BJ138" s="15" t="s">
        <v>153</v>
      </c>
      <c r="BK138" s="142">
        <f>ROUND(I138*H138,2)</f>
        <v>0</v>
      </c>
      <c r="BL138" s="15" t="s">
        <v>152</v>
      </c>
      <c r="BM138" s="141" t="s">
        <v>158</v>
      </c>
    </row>
    <row r="139" spans="2:65" s="1" customFormat="1" ht="24.2" customHeight="1">
      <c r="B139" s="30"/>
      <c r="C139" s="130" t="s">
        <v>78</v>
      </c>
      <c r="D139" s="130" t="s">
        <v>148</v>
      </c>
      <c r="E139" s="131" t="s">
        <v>791</v>
      </c>
      <c r="F139" s="132" t="s">
        <v>792</v>
      </c>
      <c r="G139" s="133" t="s">
        <v>200</v>
      </c>
      <c r="H139" s="134">
        <v>20</v>
      </c>
      <c r="I139" s="135"/>
      <c r="J139" s="136">
        <f>ROUND(I139*H139,2)</f>
        <v>0</v>
      </c>
      <c r="K139" s="132" t="s">
        <v>1</v>
      </c>
      <c r="L139" s="30"/>
      <c r="M139" s="137" t="s">
        <v>1</v>
      </c>
      <c r="N139" s="138" t="s">
        <v>44</v>
      </c>
      <c r="P139" s="139">
        <f>O139*H139</f>
        <v>0</v>
      </c>
      <c r="Q139" s="139">
        <v>0</v>
      </c>
      <c r="R139" s="139">
        <f>Q139*H139</f>
        <v>0</v>
      </c>
      <c r="S139" s="139">
        <v>0</v>
      </c>
      <c r="T139" s="140">
        <f>S139*H139</f>
        <v>0</v>
      </c>
      <c r="AR139" s="141" t="s">
        <v>152</v>
      </c>
      <c r="AT139" s="141" t="s">
        <v>148</v>
      </c>
      <c r="AU139" s="141" t="s">
        <v>85</v>
      </c>
      <c r="AY139" s="15" t="s">
        <v>145</v>
      </c>
      <c r="BE139" s="142">
        <f>IF(N139="základní",J139,0)</f>
        <v>0</v>
      </c>
      <c r="BF139" s="142">
        <f>IF(N139="snížená",J139,0)</f>
        <v>0</v>
      </c>
      <c r="BG139" s="142">
        <f>IF(N139="zákl. přenesená",J139,0)</f>
        <v>0</v>
      </c>
      <c r="BH139" s="142">
        <f>IF(N139="sníž. přenesená",J139,0)</f>
        <v>0</v>
      </c>
      <c r="BI139" s="142">
        <f>IF(N139="nulová",J139,0)</f>
        <v>0</v>
      </c>
      <c r="BJ139" s="15" t="s">
        <v>153</v>
      </c>
      <c r="BK139" s="142">
        <f>ROUND(I139*H139,2)</f>
        <v>0</v>
      </c>
      <c r="BL139" s="15" t="s">
        <v>152</v>
      </c>
      <c r="BM139" s="141" t="s">
        <v>174</v>
      </c>
    </row>
    <row r="140" spans="2:65" s="1" customFormat="1" ht="24.2" customHeight="1">
      <c r="B140" s="30"/>
      <c r="C140" s="130" t="s">
        <v>78</v>
      </c>
      <c r="D140" s="130" t="s">
        <v>148</v>
      </c>
      <c r="E140" s="131" t="s">
        <v>793</v>
      </c>
      <c r="F140" s="132" t="s">
        <v>794</v>
      </c>
      <c r="G140" s="133" t="s">
        <v>200</v>
      </c>
      <c r="H140" s="134">
        <v>5</v>
      </c>
      <c r="I140" s="135"/>
      <c r="J140" s="136">
        <f>ROUND(I140*H140,2)</f>
        <v>0</v>
      </c>
      <c r="K140" s="132" t="s">
        <v>1</v>
      </c>
      <c r="L140" s="30"/>
      <c r="M140" s="137" t="s">
        <v>1</v>
      </c>
      <c r="N140" s="138" t="s">
        <v>44</v>
      </c>
      <c r="P140" s="139">
        <f>O140*H140</f>
        <v>0</v>
      </c>
      <c r="Q140" s="139">
        <v>0</v>
      </c>
      <c r="R140" s="139">
        <f>Q140*H140</f>
        <v>0</v>
      </c>
      <c r="S140" s="139">
        <v>0</v>
      </c>
      <c r="T140" s="140">
        <f>S140*H140</f>
        <v>0</v>
      </c>
      <c r="AR140" s="141" t="s">
        <v>152</v>
      </c>
      <c r="AT140" s="141" t="s">
        <v>148</v>
      </c>
      <c r="AU140" s="141" t="s">
        <v>85</v>
      </c>
      <c r="AY140" s="15" t="s">
        <v>145</v>
      </c>
      <c r="BE140" s="142">
        <f>IF(N140="základní",J140,0)</f>
        <v>0</v>
      </c>
      <c r="BF140" s="142">
        <f>IF(N140="snížená",J140,0)</f>
        <v>0</v>
      </c>
      <c r="BG140" s="142">
        <f>IF(N140="zákl. přenesená",J140,0)</f>
        <v>0</v>
      </c>
      <c r="BH140" s="142">
        <f>IF(N140="sníž. přenesená",J140,0)</f>
        <v>0</v>
      </c>
      <c r="BI140" s="142">
        <f>IF(N140="nulová",J140,0)</f>
        <v>0</v>
      </c>
      <c r="BJ140" s="15" t="s">
        <v>153</v>
      </c>
      <c r="BK140" s="142">
        <f>ROUND(I140*H140,2)</f>
        <v>0</v>
      </c>
      <c r="BL140" s="15" t="s">
        <v>152</v>
      </c>
      <c r="BM140" s="141" t="s">
        <v>182</v>
      </c>
    </row>
    <row r="141" spans="2:65" s="11" customFormat="1" ht="25.9" customHeight="1">
      <c r="B141" s="118"/>
      <c r="D141" s="119" t="s">
        <v>77</v>
      </c>
      <c r="E141" s="120" t="s">
        <v>795</v>
      </c>
      <c r="F141" s="120" t="s">
        <v>229</v>
      </c>
      <c r="I141" s="121"/>
      <c r="J141" s="122">
        <f>BK141</f>
        <v>0</v>
      </c>
      <c r="L141" s="118"/>
      <c r="M141" s="123"/>
      <c r="P141" s="124">
        <f>SUM(P142:P144)</f>
        <v>0</v>
      </c>
      <c r="R141" s="124">
        <f>SUM(R142:R144)</f>
        <v>0</v>
      </c>
      <c r="T141" s="125">
        <f>SUM(T142:T144)</f>
        <v>0</v>
      </c>
      <c r="AR141" s="119" t="s">
        <v>85</v>
      </c>
      <c r="AT141" s="126" t="s">
        <v>77</v>
      </c>
      <c r="AU141" s="126" t="s">
        <v>78</v>
      </c>
      <c r="AY141" s="119" t="s">
        <v>145</v>
      </c>
      <c r="BK141" s="127">
        <f>SUM(BK142:BK144)</f>
        <v>0</v>
      </c>
    </row>
    <row r="142" spans="2:65" s="1" customFormat="1" ht="24.2" customHeight="1">
      <c r="B142" s="30"/>
      <c r="C142" s="130" t="s">
        <v>78</v>
      </c>
      <c r="D142" s="130" t="s">
        <v>148</v>
      </c>
      <c r="E142" s="131" t="s">
        <v>796</v>
      </c>
      <c r="F142" s="132" t="s">
        <v>797</v>
      </c>
      <c r="G142" s="133" t="s">
        <v>232</v>
      </c>
      <c r="H142" s="134">
        <v>1</v>
      </c>
      <c r="I142" s="135"/>
      <c r="J142" s="136">
        <f>ROUND(I142*H142,2)</f>
        <v>0</v>
      </c>
      <c r="K142" s="132" t="s">
        <v>1</v>
      </c>
      <c r="L142" s="30"/>
      <c r="M142" s="137" t="s">
        <v>1</v>
      </c>
      <c r="N142" s="138" t="s">
        <v>44</v>
      </c>
      <c r="P142" s="139">
        <f>O142*H142</f>
        <v>0</v>
      </c>
      <c r="Q142" s="139">
        <v>0</v>
      </c>
      <c r="R142" s="139">
        <f>Q142*H142</f>
        <v>0</v>
      </c>
      <c r="S142" s="139">
        <v>0</v>
      </c>
      <c r="T142" s="140">
        <f>S142*H142</f>
        <v>0</v>
      </c>
      <c r="AR142" s="141" t="s">
        <v>152</v>
      </c>
      <c r="AT142" s="141" t="s">
        <v>148</v>
      </c>
      <c r="AU142" s="141" t="s">
        <v>85</v>
      </c>
      <c r="AY142" s="15" t="s">
        <v>145</v>
      </c>
      <c r="BE142" s="142">
        <f>IF(N142="základní",J142,0)</f>
        <v>0</v>
      </c>
      <c r="BF142" s="142">
        <f>IF(N142="snížená",J142,0)</f>
        <v>0</v>
      </c>
      <c r="BG142" s="142">
        <f>IF(N142="zákl. přenesená",J142,0)</f>
        <v>0</v>
      </c>
      <c r="BH142" s="142">
        <f>IF(N142="sníž. přenesená",J142,0)</f>
        <v>0</v>
      </c>
      <c r="BI142" s="142">
        <f>IF(N142="nulová",J142,0)</f>
        <v>0</v>
      </c>
      <c r="BJ142" s="15" t="s">
        <v>153</v>
      </c>
      <c r="BK142" s="142">
        <f>ROUND(I142*H142,2)</f>
        <v>0</v>
      </c>
      <c r="BL142" s="15" t="s">
        <v>152</v>
      </c>
      <c r="BM142" s="141" t="s">
        <v>8</v>
      </c>
    </row>
    <row r="143" spans="2:65" s="1" customFormat="1" ht="24.2" customHeight="1">
      <c r="B143" s="30"/>
      <c r="C143" s="130" t="s">
        <v>78</v>
      </c>
      <c r="D143" s="130" t="s">
        <v>148</v>
      </c>
      <c r="E143" s="131" t="s">
        <v>798</v>
      </c>
      <c r="F143" s="132" t="s">
        <v>799</v>
      </c>
      <c r="G143" s="133" t="s">
        <v>800</v>
      </c>
      <c r="H143" s="134">
        <v>5</v>
      </c>
      <c r="I143" s="135"/>
      <c r="J143" s="136">
        <f>ROUND(I143*H143,2)</f>
        <v>0</v>
      </c>
      <c r="K143" s="132" t="s">
        <v>1</v>
      </c>
      <c r="L143" s="30"/>
      <c r="M143" s="137" t="s">
        <v>1</v>
      </c>
      <c r="N143" s="138" t="s">
        <v>44</v>
      </c>
      <c r="P143" s="139">
        <f>O143*H143</f>
        <v>0</v>
      </c>
      <c r="Q143" s="139">
        <v>0</v>
      </c>
      <c r="R143" s="139">
        <f>Q143*H143</f>
        <v>0</v>
      </c>
      <c r="S143" s="139">
        <v>0</v>
      </c>
      <c r="T143" s="140">
        <f>S143*H143</f>
        <v>0</v>
      </c>
      <c r="AR143" s="141" t="s">
        <v>152</v>
      </c>
      <c r="AT143" s="141" t="s">
        <v>148</v>
      </c>
      <c r="AU143" s="141" t="s">
        <v>85</v>
      </c>
      <c r="AY143" s="15" t="s">
        <v>145</v>
      </c>
      <c r="BE143" s="142">
        <f>IF(N143="základní",J143,0)</f>
        <v>0</v>
      </c>
      <c r="BF143" s="142">
        <f>IF(N143="snížená",J143,0)</f>
        <v>0</v>
      </c>
      <c r="BG143" s="142">
        <f>IF(N143="zákl. přenesená",J143,0)</f>
        <v>0</v>
      </c>
      <c r="BH143" s="142">
        <f>IF(N143="sníž. přenesená",J143,0)</f>
        <v>0</v>
      </c>
      <c r="BI143" s="142">
        <f>IF(N143="nulová",J143,0)</f>
        <v>0</v>
      </c>
      <c r="BJ143" s="15" t="s">
        <v>153</v>
      </c>
      <c r="BK143" s="142">
        <f>ROUND(I143*H143,2)</f>
        <v>0</v>
      </c>
      <c r="BL143" s="15" t="s">
        <v>152</v>
      </c>
      <c r="BM143" s="141" t="s">
        <v>197</v>
      </c>
    </row>
    <row r="144" spans="2:65" s="1" customFormat="1" ht="24.2" customHeight="1">
      <c r="B144" s="30"/>
      <c r="C144" s="130" t="s">
        <v>78</v>
      </c>
      <c r="D144" s="130" t="s">
        <v>148</v>
      </c>
      <c r="E144" s="131" t="s">
        <v>801</v>
      </c>
      <c r="F144" s="132" t="s">
        <v>802</v>
      </c>
      <c r="G144" s="133" t="s">
        <v>232</v>
      </c>
      <c r="H144" s="134">
        <v>1</v>
      </c>
      <c r="I144" s="135"/>
      <c r="J144" s="136">
        <f>ROUND(I144*H144,2)</f>
        <v>0</v>
      </c>
      <c r="K144" s="132" t="s">
        <v>1</v>
      </c>
      <c r="L144" s="30"/>
      <c r="M144" s="137" t="s">
        <v>1</v>
      </c>
      <c r="N144" s="138" t="s">
        <v>44</v>
      </c>
      <c r="P144" s="139">
        <f>O144*H144</f>
        <v>0</v>
      </c>
      <c r="Q144" s="139">
        <v>0</v>
      </c>
      <c r="R144" s="139">
        <f>Q144*H144</f>
        <v>0</v>
      </c>
      <c r="S144" s="139">
        <v>0</v>
      </c>
      <c r="T144" s="140">
        <f>S144*H144</f>
        <v>0</v>
      </c>
      <c r="AR144" s="141" t="s">
        <v>152</v>
      </c>
      <c r="AT144" s="141" t="s">
        <v>148</v>
      </c>
      <c r="AU144" s="141" t="s">
        <v>85</v>
      </c>
      <c r="AY144" s="15" t="s">
        <v>145</v>
      </c>
      <c r="BE144" s="142">
        <f>IF(N144="základní",J144,0)</f>
        <v>0</v>
      </c>
      <c r="BF144" s="142">
        <f>IF(N144="snížená",J144,0)</f>
        <v>0</v>
      </c>
      <c r="BG144" s="142">
        <f>IF(N144="zákl. přenesená",J144,0)</f>
        <v>0</v>
      </c>
      <c r="BH144" s="142">
        <f>IF(N144="sníž. přenesená",J144,0)</f>
        <v>0</v>
      </c>
      <c r="BI144" s="142">
        <f>IF(N144="nulová",J144,0)</f>
        <v>0</v>
      </c>
      <c r="BJ144" s="15" t="s">
        <v>153</v>
      </c>
      <c r="BK144" s="142">
        <f>ROUND(I144*H144,2)</f>
        <v>0</v>
      </c>
      <c r="BL144" s="15" t="s">
        <v>152</v>
      </c>
      <c r="BM144" s="141" t="s">
        <v>207</v>
      </c>
    </row>
    <row r="145" spans="2:65" s="11" customFormat="1" ht="25.9" customHeight="1">
      <c r="B145" s="118"/>
      <c r="D145" s="119" t="s">
        <v>77</v>
      </c>
      <c r="E145" s="120" t="s">
        <v>803</v>
      </c>
      <c r="F145" s="120" t="s">
        <v>251</v>
      </c>
      <c r="I145" s="121"/>
      <c r="J145" s="122">
        <f>BK145</f>
        <v>0</v>
      </c>
      <c r="L145" s="118"/>
      <c r="M145" s="123"/>
      <c r="P145" s="124">
        <f>SUM(P146:P147)</f>
        <v>0</v>
      </c>
      <c r="R145" s="124">
        <f>SUM(R146:R147)</f>
        <v>0</v>
      </c>
      <c r="T145" s="125">
        <f>SUM(T146:T147)</f>
        <v>0</v>
      </c>
      <c r="AR145" s="119" t="s">
        <v>85</v>
      </c>
      <c r="AT145" s="126" t="s">
        <v>77</v>
      </c>
      <c r="AU145" s="126" t="s">
        <v>78</v>
      </c>
      <c r="AY145" s="119" t="s">
        <v>145</v>
      </c>
      <c r="BK145" s="127">
        <f>SUM(BK146:BK147)</f>
        <v>0</v>
      </c>
    </row>
    <row r="146" spans="2:65" s="1" customFormat="1" ht="16.5" customHeight="1">
      <c r="B146" s="30"/>
      <c r="C146" s="130" t="s">
        <v>78</v>
      </c>
      <c r="D146" s="130" t="s">
        <v>148</v>
      </c>
      <c r="E146" s="131" t="s">
        <v>804</v>
      </c>
      <c r="F146" s="132" t="s">
        <v>805</v>
      </c>
      <c r="G146" s="133" t="s">
        <v>232</v>
      </c>
      <c r="H146" s="134">
        <v>1</v>
      </c>
      <c r="I146" s="135"/>
      <c r="J146" s="136">
        <f>ROUND(I146*H146,2)</f>
        <v>0</v>
      </c>
      <c r="K146" s="132" t="s">
        <v>1</v>
      </c>
      <c r="L146" s="30"/>
      <c r="M146" s="137" t="s">
        <v>1</v>
      </c>
      <c r="N146" s="138" t="s">
        <v>44</v>
      </c>
      <c r="P146" s="139">
        <f>O146*H146</f>
        <v>0</v>
      </c>
      <c r="Q146" s="139">
        <v>0</v>
      </c>
      <c r="R146" s="139">
        <f>Q146*H146</f>
        <v>0</v>
      </c>
      <c r="S146" s="139">
        <v>0</v>
      </c>
      <c r="T146" s="140">
        <f>S146*H146</f>
        <v>0</v>
      </c>
      <c r="AR146" s="141" t="s">
        <v>152</v>
      </c>
      <c r="AT146" s="141" t="s">
        <v>148</v>
      </c>
      <c r="AU146" s="141" t="s">
        <v>85</v>
      </c>
      <c r="AY146" s="15" t="s">
        <v>145</v>
      </c>
      <c r="BE146" s="142">
        <f>IF(N146="základní",J146,0)</f>
        <v>0</v>
      </c>
      <c r="BF146" s="142">
        <f>IF(N146="snížená",J146,0)</f>
        <v>0</v>
      </c>
      <c r="BG146" s="142">
        <f>IF(N146="zákl. přenesená",J146,0)</f>
        <v>0</v>
      </c>
      <c r="BH146" s="142">
        <f>IF(N146="sníž. přenesená",J146,0)</f>
        <v>0</v>
      </c>
      <c r="BI146" s="142">
        <f>IF(N146="nulová",J146,0)</f>
        <v>0</v>
      </c>
      <c r="BJ146" s="15" t="s">
        <v>153</v>
      </c>
      <c r="BK146" s="142">
        <f>ROUND(I146*H146,2)</f>
        <v>0</v>
      </c>
      <c r="BL146" s="15" t="s">
        <v>152</v>
      </c>
      <c r="BM146" s="141" t="s">
        <v>216</v>
      </c>
    </row>
    <row r="147" spans="2:65" s="11" customFormat="1" ht="22.9" customHeight="1">
      <c r="B147" s="118"/>
      <c r="D147" s="119" t="s">
        <v>77</v>
      </c>
      <c r="E147" s="128" t="s">
        <v>806</v>
      </c>
      <c r="F147" s="128" t="s">
        <v>108</v>
      </c>
      <c r="I147" s="121"/>
      <c r="J147" s="129">
        <f>BK147</f>
        <v>0</v>
      </c>
      <c r="L147" s="118"/>
      <c r="M147" s="123"/>
      <c r="P147" s="124">
        <v>0</v>
      </c>
      <c r="R147" s="124">
        <v>0</v>
      </c>
      <c r="T147" s="125">
        <v>0</v>
      </c>
      <c r="AR147" s="119" t="s">
        <v>85</v>
      </c>
      <c r="AT147" s="126" t="s">
        <v>77</v>
      </c>
      <c r="AU147" s="126" t="s">
        <v>85</v>
      </c>
      <c r="AY147" s="119" t="s">
        <v>145</v>
      </c>
      <c r="BK147" s="127">
        <v>0</v>
      </c>
    </row>
    <row r="148" spans="2:65" s="11" customFormat="1" ht="25.9" customHeight="1">
      <c r="B148" s="118"/>
      <c r="D148" s="119" t="s">
        <v>77</v>
      </c>
      <c r="E148" s="120" t="s">
        <v>807</v>
      </c>
      <c r="F148" s="120" t="s">
        <v>808</v>
      </c>
      <c r="I148" s="121"/>
      <c r="J148" s="122">
        <f>BK148</f>
        <v>0</v>
      </c>
      <c r="L148" s="118"/>
      <c r="M148" s="123"/>
      <c r="P148" s="124">
        <f>SUM(P149:P158)</f>
        <v>0</v>
      </c>
      <c r="R148" s="124">
        <f>SUM(R149:R158)</f>
        <v>0</v>
      </c>
      <c r="T148" s="125">
        <f>SUM(T149:T158)</f>
        <v>0</v>
      </c>
      <c r="AR148" s="119" t="s">
        <v>85</v>
      </c>
      <c r="AT148" s="126" t="s">
        <v>77</v>
      </c>
      <c r="AU148" s="126" t="s">
        <v>78</v>
      </c>
      <c r="AY148" s="119" t="s">
        <v>145</v>
      </c>
      <c r="BK148" s="127">
        <f>SUM(BK149:BK158)</f>
        <v>0</v>
      </c>
    </row>
    <row r="149" spans="2:65" s="1" customFormat="1" ht="24.2" customHeight="1">
      <c r="B149" s="30"/>
      <c r="C149" s="143" t="s">
        <v>85</v>
      </c>
      <c r="D149" s="143" t="s">
        <v>269</v>
      </c>
      <c r="E149" s="144" t="s">
        <v>85</v>
      </c>
      <c r="F149" s="145" t="s">
        <v>809</v>
      </c>
      <c r="G149" s="146" t="s">
        <v>810</v>
      </c>
      <c r="H149" s="147">
        <v>1</v>
      </c>
      <c r="I149" s="148"/>
      <c r="J149" s="149">
        <f>ROUND(I149*H149,2)</f>
        <v>0</v>
      </c>
      <c r="K149" s="145" t="s">
        <v>1</v>
      </c>
      <c r="L149" s="150"/>
      <c r="M149" s="151" t="s">
        <v>1</v>
      </c>
      <c r="N149" s="152" t="s">
        <v>44</v>
      </c>
      <c r="P149" s="139">
        <f>O149*H149</f>
        <v>0</v>
      </c>
      <c r="Q149" s="139">
        <v>0</v>
      </c>
      <c r="R149" s="139">
        <f>Q149*H149</f>
        <v>0</v>
      </c>
      <c r="S149" s="139">
        <v>0</v>
      </c>
      <c r="T149" s="140">
        <f>S149*H149</f>
        <v>0</v>
      </c>
      <c r="AR149" s="141" t="s">
        <v>174</v>
      </c>
      <c r="AT149" s="141" t="s">
        <v>269</v>
      </c>
      <c r="AU149" s="141" t="s">
        <v>85</v>
      </c>
      <c r="AY149" s="15" t="s">
        <v>145</v>
      </c>
      <c r="BE149" s="142">
        <f>IF(N149="základní",J149,0)</f>
        <v>0</v>
      </c>
      <c r="BF149" s="142">
        <f>IF(N149="snížená",J149,0)</f>
        <v>0</v>
      </c>
      <c r="BG149" s="142">
        <f>IF(N149="zákl. přenesená",J149,0)</f>
        <v>0</v>
      </c>
      <c r="BH149" s="142">
        <f>IF(N149="sníž. přenesená",J149,0)</f>
        <v>0</v>
      </c>
      <c r="BI149" s="142">
        <f>IF(N149="nulová",J149,0)</f>
        <v>0</v>
      </c>
      <c r="BJ149" s="15" t="s">
        <v>153</v>
      </c>
      <c r="BK149" s="142">
        <f>ROUND(I149*H149,2)</f>
        <v>0</v>
      </c>
      <c r="BL149" s="15" t="s">
        <v>152</v>
      </c>
      <c r="BM149" s="141" t="s">
        <v>811</v>
      </c>
    </row>
    <row r="150" spans="2:65" s="1" customFormat="1" ht="21.75" customHeight="1">
      <c r="B150" s="30"/>
      <c r="C150" s="143" t="s">
        <v>153</v>
      </c>
      <c r="D150" s="143" t="s">
        <v>269</v>
      </c>
      <c r="E150" s="144" t="s">
        <v>153</v>
      </c>
      <c r="F150" s="145" t="s">
        <v>812</v>
      </c>
      <c r="G150" s="146" t="s">
        <v>810</v>
      </c>
      <c r="H150" s="147">
        <v>1</v>
      </c>
      <c r="I150" s="148"/>
      <c r="J150" s="149">
        <f>ROUND(I150*H150,2)</f>
        <v>0</v>
      </c>
      <c r="K150" s="145" t="s">
        <v>1</v>
      </c>
      <c r="L150" s="150"/>
      <c r="M150" s="151" t="s">
        <v>1</v>
      </c>
      <c r="N150" s="152" t="s">
        <v>44</v>
      </c>
      <c r="P150" s="139">
        <f>O150*H150</f>
        <v>0</v>
      </c>
      <c r="Q150" s="139">
        <v>0</v>
      </c>
      <c r="R150" s="139">
        <f>Q150*H150</f>
        <v>0</v>
      </c>
      <c r="S150" s="139">
        <v>0</v>
      </c>
      <c r="T150" s="140">
        <f>S150*H150</f>
        <v>0</v>
      </c>
      <c r="AR150" s="141" t="s">
        <v>174</v>
      </c>
      <c r="AT150" s="141" t="s">
        <v>269</v>
      </c>
      <c r="AU150" s="141" t="s">
        <v>85</v>
      </c>
      <c r="AY150" s="15" t="s">
        <v>145</v>
      </c>
      <c r="BE150" s="142">
        <f>IF(N150="základní",J150,0)</f>
        <v>0</v>
      </c>
      <c r="BF150" s="142">
        <f>IF(N150="snížená",J150,0)</f>
        <v>0</v>
      </c>
      <c r="BG150" s="142">
        <f>IF(N150="zákl. přenesená",J150,0)</f>
        <v>0</v>
      </c>
      <c r="BH150" s="142">
        <f>IF(N150="sníž. přenesená",J150,0)</f>
        <v>0</v>
      </c>
      <c r="BI150" s="142">
        <f>IF(N150="nulová",J150,0)</f>
        <v>0</v>
      </c>
      <c r="BJ150" s="15" t="s">
        <v>153</v>
      </c>
      <c r="BK150" s="142">
        <f>ROUND(I150*H150,2)</f>
        <v>0</v>
      </c>
      <c r="BL150" s="15" t="s">
        <v>152</v>
      </c>
      <c r="BM150" s="141" t="s">
        <v>813</v>
      </c>
    </row>
    <row r="151" spans="2:65" s="1" customFormat="1" ht="16.5" customHeight="1">
      <c r="B151" s="30"/>
      <c r="C151" s="143" t="s">
        <v>146</v>
      </c>
      <c r="D151" s="143" t="s">
        <v>269</v>
      </c>
      <c r="E151" s="144" t="s">
        <v>146</v>
      </c>
      <c r="F151" s="145" t="s">
        <v>814</v>
      </c>
      <c r="G151" s="146" t="s">
        <v>810</v>
      </c>
      <c r="H151" s="147">
        <v>1</v>
      </c>
      <c r="I151" s="148"/>
      <c r="J151" s="149">
        <f>ROUND(I151*H151,2)</f>
        <v>0</v>
      </c>
      <c r="K151" s="145" t="s">
        <v>1</v>
      </c>
      <c r="L151" s="150"/>
      <c r="M151" s="151" t="s">
        <v>1</v>
      </c>
      <c r="N151" s="152" t="s">
        <v>44</v>
      </c>
      <c r="P151" s="139">
        <f>O151*H151</f>
        <v>0</v>
      </c>
      <c r="Q151" s="139">
        <v>0</v>
      </c>
      <c r="R151" s="139">
        <f>Q151*H151</f>
        <v>0</v>
      </c>
      <c r="S151" s="139">
        <v>0</v>
      </c>
      <c r="T151" s="140">
        <f>S151*H151</f>
        <v>0</v>
      </c>
      <c r="AR151" s="141" t="s">
        <v>174</v>
      </c>
      <c r="AT151" s="141" t="s">
        <v>269</v>
      </c>
      <c r="AU151" s="141" t="s">
        <v>85</v>
      </c>
      <c r="AY151" s="15" t="s">
        <v>145</v>
      </c>
      <c r="BE151" s="142">
        <f>IF(N151="základní",J151,0)</f>
        <v>0</v>
      </c>
      <c r="BF151" s="142">
        <f>IF(N151="snížená",J151,0)</f>
        <v>0</v>
      </c>
      <c r="BG151" s="142">
        <f>IF(N151="zákl. přenesená",J151,0)</f>
        <v>0</v>
      </c>
      <c r="BH151" s="142">
        <f>IF(N151="sníž. přenesená",J151,0)</f>
        <v>0</v>
      </c>
      <c r="BI151" s="142">
        <f>IF(N151="nulová",J151,0)</f>
        <v>0</v>
      </c>
      <c r="BJ151" s="15" t="s">
        <v>153</v>
      </c>
      <c r="BK151" s="142">
        <f>ROUND(I151*H151,2)</f>
        <v>0</v>
      </c>
      <c r="BL151" s="15" t="s">
        <v>152</v>
      </c>
      <c r="BM151" s="141" t="s">
        <v>815</v>
      </c>
    </row>
    <row r="152" spans="2:65" s="1" customFormat="1" ht="16.5" customHeight="1">
      <c r="B152" s="30"/>
      <c r="C152" s="143" t="s">
        <v>152</v>
      </c>
      <c r="D152" s="143" t="s">
        <v>269</v>
      </c>
      <c r="E152" s="144" t="s">
        <v>152</v>
      </c>
      <c r="F152" s="145" t="s">
        <v>816</v>
      </c>
      <c r="G152" s="146" t="s">
        <v>810</v>
      </c>
      <c r="H152" s="147">
        <v>10</v>
      </c>
      <c r="I152" s="148"/>
      <c r="J152" s="149">
        <f>ROUND(I152*H152,2)</f>
        <v>0</v>
      </c>
      <c r="K152" s="145" t="s">
        <v>1</v>
      </c>
      <c r="L152" s="150"/>
      <c r="M152" s="151" t="s">
        <v>1</v>
      </c>
      <c r="N152" s="152" t="s">
        <v>44</v>
      </c>
      <c r="P152" s="139">
        <f>O152*H152</f>
        <v>0</v>
      </c>
      <c r="Q152" s="139">
        <v>0</v>
      </c>
      <c r="R152" s="139">
        <f>Q152*H152</f>
        <v>0</v>
      </c>
      <c r="S152" s="139">
        <v>0</v>
      </c>
      <c r="T152" s="140">
        <f>S152*H152</f>
        <v>0</v>
      </c>
      <c r="AR152" s="141" t="s">
        <v>174</v>
      </c>
      <c r="AT152" s="141" t="s">
        <v>269</v>
      </c>
      <c r="AU152" s="141" t="s">
        <v>85</v>
      </c>
      <c r="AY152" s="15" t="s">
        <v>145</v>
      </c>
      <c r="BE152" s="142">
        <f>IF(N152="základní",J152,0)</f>
        <v>0</v>
      </c>
      <c r="BF152" s="142">
        <f>IF(N152="snížená",J152,0)</f>
        <v>0</v>
      </c>
      <c r="BG152" s="142">
        <f>IF(N152="zákl. přenesená",J152,0)</f>
        <v>0</v>
      </c>
      <c r="BH152" s="142">
        <f>IF(N152="sníž. přenesená",J152,0)</f>
        <v>0</v>
      </c>
      <c r="BI152" s="142">
        <f>IF(N152="nulová",J152,0)</f>
        <v>0</v>
      </c>
      <c r="BJ152" s="15" t="s">
        <v>153</v>
      </c>
      <c r="BK152" s="142">
        <f>ROUND(I152*H152,2)</f>
        <v>0</v>
      </c>
      <c r="BL152" s="15" t="s">
        <v>152</v>
      </c>
      <c r="BM152" s="141" t="s">
        <v>817</v>
      </c>
    </row>
    <row r="153" spans="2:65" s="1" customFormat="1" ht="24.2" customHeight="1">
      <c r="B153" s="30"/>
      <c r="C153" s="143" t="s">
        <v>163</v>
      </c>
      <c r="D153" s="143" t="s">
        <v>269</v>
      </c>
      <c r="E153" s="144" t="s">
        <v>163</v>
      </c>
      <c r="F153" s="145" t="s">
        <v>818</v>
      </c>
      <c r="G153" s="146" t="s">
        <v>810</v>
      </c>
      <c r="H153" s="147">
        <v>1</v>
      </c>
      <c r="I153" s="148"/>
      <c r="J153" s="149">
        <f>ROUND(I153*H153,2)</f>
        <v>0</v>
      </c>
      <c r="K153" s="145" t="s">
        <v>1</v>
      </c>
      <c r="L153" s="150"/>
      <c r="M153" s="151" t="s">
        <v>1</v>
      </c>
      <c r="N153" s="152" t="s">
        <v>44</v>
      </c>
      <c r="P153" s="139">
        <f>O153*H153</f>
        <v>0</v>
      </c>
      <c r="Q153" s="139">
        <v>0</v>
      </c>
      <c r="R153" s="139">
        <f>Q153*H153</f>
        <v>0</v>
      </c>
      <c r="S153" s="139">
        <v>0</v>
      </c>
      <c r="T153" s="140">
        <f>S153*H153</f>
        <v>0</v>
      </c>
      <c r="AR153" s="141" t="s">
        <v>174</v>
      </c>
      <c r="AT153" s="141" t="s">
        <v>269</v>
      </c>
      <c r="AU153" s="141" t="s">
        <v>85</v>
      </c>
      <c r="AY153" s="15" t="s">
        <v>145</v>
      </c>
      <c r="BE153" s="142">
        <f>IF(N153="základní",J153,0)</f>
        <v>0</v>
      </c>
      <c r="BF153" s="142">
        <f>IF(N153="snížená",J153,0)</f>
        <v>0</v>
      </c>
      <c r="BG153" s="142">
        <f>IF(N153="zákl. přenesená",J153,0)</f>
        <v>0</v>
      </c>
      <c r="BH153" s="142">
        <f>IF(N153="sníž. přenesená",J153,0)</f>
        <v>0</v>
      </c>
      <c r="BI153" s="142">
        <f>IF(N153="nulová",J153,0)</f>
        <v>0</v>
      </c>
      <c r="BJ153" s="15" t="s">
        <v>153</v>
      </c>
      <c r="BK153" s="142">
        <f>ROUND(I153*H153,2)</f>
        <v>0</v>
      </c>
      <c r="BL153" s="15" t="s">
        <v>152</v>
      </c>
      <c r="BM153" s="141" t="s">
        <v>819</v>
      </c>
    </row>
    <row r="154" spans="2:65" s="1" customFormat="1" ht="16.5" customHeight="1">
      <c r="B154" s="30"/>
      <c r="C154" s="143" t="s">
        <v>158</v>
      </c>
      <c r="D154" s="143" t="s">
        <v>269</v>
      </c>
      <c r="E154" s="144" t="s">
        <v>158</v>
      </c>
      <c r="F154" s="145" t="s">
        <v>820</v>
      </c>
      <c r="G154" s="146" t="s">
        <v>810</v>
      </c>
      <c r="H154" s="147">
        <v>1</v>
      </c>
      <c r="I154" s="148"/>
      <c r="J154" s="149">
        <f>ROUND(I154*H154,2)</f>
        <v>0</v>
      </c>
      <c r="K154" s="145" t="s">
        <v>1</v>
      </c>
      <c r="L154" s="150"/>
      <c r="M154" s="151" t="s">
        <v>1</v>
      </c>
      <c r="N154" s="152" t="s">
        <v>44</v>
      </c>
      <c r="P154" s="139">
        <f>O154*H154</f>
        <v>0</v>
      </c>
      <c r="Q154" s="139">
        <v>0</v>
      </c>
      <c r="R154" s="139">
        <f>Q154*H154</f>
        <v>0</v>
      </c>
      <c r="S154" s="139">
        <v>0</v>
      </c>
      <c r="T154" s="140">
        <f>S154*H154</f>
        <v>0</v>
      </c>
      <c r="AR154" s="141" t="s">
        <v>174</v>
      </c>
      <c r="AT154" s="141" t="s">
        <v>269</v>
      </c>
      <c r="AU154" s="141" t="s">
        <v>85</v>
      </c>
      <c r="AY154" s="15" t="s">
        <v>145</v>
      </c>
      <c r="BE154" s="142">
        <f>IF(N154="základní",J154,0)</f>
        <v>0</v>
      </c>
      <c r="BF154" s="142">
        <f>IF(N154="snížená",J154,0)</f>
        <v>0</v>
      </c>
      <c r="BG154" s="142">
        <f>IF(N154="zákl. přenesená",J154,0)</f>
        <v>0</v>
      </c>
      <c r="BH154" s="142">
        <f>IF(N154="sníž. přenesená",J154,0)</f>
        <v>0</v>
      </c>
      <c r="BI154" s="142">
        <f>IF(N154="nulová",J154,0)</f>
        <v>0</v>
      </c>
      <c r="BJ154" s="15" t="s">
        <v>153</v>
      </c>
      <c r="BK154" s="142">
        <f>ROUND(I154*H154,2)</f>
        <v>0</v>
      </c>
      <c r="BL154" s="15" t="s">
        <v>152</v>
      </c>
      <c r="BM154" s="141" t="s">
        <v>821</v>
      </c>
    </row>
    <row r="155" spans="2:65" s="1" customFormat="1" ht="16.5" customHeight="1">
      <c r="B155" s="30"/>
      <c r="C155" s="143" t="s">
        <v>170</v>
      </c>
      <c r="D155" s="143" t="s">
        <v>269</v>
      </c>
      <c r="E155" s="144" t="s">
        <v>170</v>
      </c>
      <c r="F155" s="145" t="s">
        <v>822</v>
      </c>
      <c r="G155" s="146" t="s">
        <v>810</v>
      </c>
      <c r="H155" s="147">
        <v>1</v>
      </c>
      <c r="I155" s="148"/>
      <c r="J155" s="149">
        <f>ROUND(I155*H155,2)</f>
        <v>0</v>
      </c>
      <c r="K155" s="145" t="s">
        <v>1</v>
      </c>
      <c r="L155" s="150"/>
      <c r="M155" s="151" t="s">
        <v>1</v>
      </c>
      <c r="N155" s="152" t="s">
        <v>44</v>
      </c>
      <c r="P155" s="139">
        <f>O155*H155</f>
        <v>0</v>
      </c>
      <c r="Q155" s="139">
        <v>0</v>
      </c>
      <c r="R155" s="139">
        <f>Q155*H155</f>
        <v>0</v>
      </c>
      <c r="S155" s="139">
        <v>0</v>
      </c>
      <c r="T155" s="140">
        <f>S155*H155</f>
        <v>0</v>
      </c>
      <c r="AR155" s="141" t="s">
        <v>174</v>
      </c>
      <c r="AT155" s="141" t="s">
        <v>269</v>
      </c>
      <c r="AU155" s="141" t="s">
        <v>85</v>
      </c>
      <c r="AY155" s="15" t="s">
        <v>145</v>
      </c>
      <c r="BE155" s="142">
        <f>IF(N155="základní",J155,0)</f>
        <v>0</v>
      </c>
      <c r="BF155" s="142">
        <f>IF(N155="snížená",J155,0)</f>
        <v>0</v>
      </c>
      <c r="BG155" s="142">
        <f>IF(N155="zákl. přenesená",J155,0)</f>
        <v>0</v>
      </c>
      <c r="BH155" s="142">
        <f>IF(N155="sníž. přenesená",J155,0)</f>
        <v>0</v>
      </c>
      <c r="BI155" s="142">
        <f>IF(N155="nulová",J155,0)</f>
        <v>0</v>
      </c>
      <c r="BJ155" s="15" t="s">
        <v>153</v>
      </c>
      <c r="BK155" s="142">
        <f>ROUND(I155*H155,2)</f>
        <v>0</v>
      </c>
      <c r="BL155" s="15" t="s">
        <v>152</v>
      </c>
      <c r="BM155" s="141" t="s">
        <v>823</v>
      </c>
    </row>
    <row r="156" spans="2:65" s="1" customFormat="1" ht="33" customHeight="1">
      <c r="B156" s="30"/>
      <c r="C156" s="143" t="s">
        <v>174</v>
      </c>
      <c r="D156" s="143" t="s">
        <v>269</v>
      </c>
      <c r="E156" s="144" t="s">
        <v>174</v>
      </c>
      <c r="F156" s="145" t="s">
        <v>824</v>
      </c>
      <c r="G156" s="146" t="s">
        <v>810</v>
      </c>
      <c r="H156" s="147">
        <v>2</v>
      </c>
      <c r="I156" s="148"/>
      <c r="J156" s="149">
        <f>ROUND(I156*H156,2)</f>
        <v>0</v>
      </c>
      <c r="K156" s="145" t="s">
        <v>1</v>
      </c>
      <c r="L156" s="150"/>
      <c r="M156" s="151" t="s">
        <v>1</v>
      </c>
      <c r="N156" s="152" t="s">
        <v>44</v>
      </c>
      <c r="P156" s="139">
        <f>O156*H156</f>
        <v>0</v>
      </c>
      <c r="Q156" s="139">
        <v>0</v>
      </c>
      <c r="R156" s="139">
        <f>Q156*H156</f>
        <v>0</v>
      </c>
      <c r="S156" s="139">
        <v>0</v>
      </c>
      <c r="T156" s="140">
        <f>S156*H156</f>
        <v>0</v>
      </c>
      <c r="AR156" s="141" t="s">
        <v>174</v>
      </c>
      <c r="AT156" s="141" t="s">
        <v>269</v>
      </c>
      <c r="AU156" s="141" t="s">
        <v>85</v>
      </c>
      <c r="AY156" s="15" t="s">
        <v>145</v>
      </c>
      <c r="BE156" s="142">
        <f>IF(N156="základní",J156,0)</f>
        <v>0</v>
      </c>
      <c r="BF156" s="142">
        <f>IF(N156="snížená",J156,0)</f>
        <v>0</v>
      </c>
      <c r="BG156" s="142">
        <f>IF(N156="zákl. přenesená",J156,0)</f>
        <v>0</v>
      </c>
      <c r="BH156" s="142">
        <f>IF(N156="sníž. přenesená",J156,0)</f>
        <v>0</v>
      </c>
      <c r="BI156" s="142">
        <f>IF(N156="nulová",J156,0)</f>
        <v>0</v>
      </c>
      <c r="BJ156" s="15" t="s">
        <v>153</v>
      </c>
      <c r="BK156" s="142">
        <f>ROUND(I156*H156,2)</f>
        <v>0</v>
      </c>
      <c r="BL156" s="15" t="s">
        <v>152</v>
      </c>
      <c r="BM156" s="141" t="s">
        <v>825</v>
      </c>
    </row>
    <row r="157" spans="2:65" s="1" customFormat="1" ht="16.5" customHeight="1">
      <c r="B157" s="30"/>
      <c r="C157" s="143" t="s">
        <v>178</v>
      </c>
      <c r="D157" s="143" t="s">
        <v>269</v>
      </c>
      <c r="E157" s="144" t="s">
        <v>178</v>
      </c>
      <c r="F157" s="145" t="s">
        <v>826</v>
      </c>
      <c r="G157" s="146" t="s">
        <v>810</v>
      </c>
      <c r="H157" s="147">
        <v>2</v>
      </c>
      <c r="I157" s="148"/>
      <c r="J157" s="149">
        <f>ROUND(I157*H157,2)</f>
        <v>0</v>
      </c>
      <c r="K157" s="145" t="s">
        <v>1</v>
      </c>
      <c r="L157" s="150"/>
      <c r="M157" s="151" t="s">
        <v>1</v>
      </c>
      <c r="N157" s="152" t="s">
        <v>44</v>
      </c>
      <c r="P157" s="139">
        <f>O157*H157</f>
        <v>0</v>
      </c>
      <c r="Q157" s="139">
        <v>0</v>
      </c>
      <c r="R157" s="139">
        <f>Q157*H157</f>
        <v>0</v>
      </c>
      <c r="S157" s="139">
        <v>0</v>
      </c>
      <c r="T157" s="140">
        <f>S157*H157</f>
        <v>0</v>
      </c>
      <c r="AR157" s="141" t="s">
        <v>174</v>
      </c>
      <c r="AT157" s="141" t="s">
        <v>269</v>
      </c>
      <c r="AU157" s="141" t="s">
        <v>85</v>
      </c>
      <c r="AY157" s="15" t="s">
        <v>145</v>
      </c>
      <c r="BE157" s="142">
        <f>IF(N157="základní",J157,0)</f>
        <v>0</v>
      </c>
      <c r="BF157" s="142">
        <f>IF(N157="snížená",J157,0)</f>
        <v>0</v>
      </c>
      <c r="BG157" s="142">
        <f>IF(N157="zákl. přenesená",J157,0)</f>
        <v>0</v>
      </c>
      <c r="BH157" s="142">
        <f>IF(N157="sníž. přenesená",J157,0)</f>
        <v>0</v>
      </c>
      <c r="BI157" s="142">
        <f>IF(N157="nulová",J157,0)</f>
        <v>0</v>
      </c>
      <c r="BJ157" s="15" t="s">
        <v>153</v>
      </c>
      <c r="BK157" s="142">
        <f>ROUND(I157*H157,2)</f>
        <v>0</v>
      </c>
      <c r="BL157" s="15" t="s">
        <v>152</v>
      </c>
      <c r="BM157" s="141" t="s">
        <v>827</v>
      </c>
    </row>
    <row r="158" spans="2:65" s="1" customFormat="1" ht="24.2" customHeight="1">
      <c r="B158" s="30"/>
      <c r="C158" s="130" t="s">
        <v>78</v>
      </c>
      <c r="D158" s="130" t="s">
        <v>148</v>
      </c>
      <c r="E158" s="131" t="s">
        <v>828</v>
      </c>
      <c r="F158" s="132" t="s">
        <v>829</v>
      </c>
      <c r="G158" s="133" t="s">
        <v>810</v>
      </c>
      <c r="H158" s="134">
        <v>1</v>
      </c>
      <c r="I158" s="135"/>
      <c r="J158" s="136">
        <f>ROUND(I158*H158,2)</f>
        <v>0</v>
      </c>
      <c r="K158" s="132" t="s">
        <v>1</v>
      </c>
      <c r="L158" s="30"/>
      <c r="M158" s="137" t="s">
        <v>1</v>
      </c>
      <c r="N158" s="138" t="s">
        <v>44</v>
      </c>
      <c r="P158" s="139">
        <f>O158*H158</f>
        <v>0</v>
      </c>
      <c r="Q158" s="139">
        <v>0</v>
      </c>
      <c r="R158" s="139">
        <f>Q158*H158</f>
        <v>0</v>
      </c>
      <c r="S158" s="139">
        <v>0</v>
      </c>
      <c r="T158" s="140">
        <f>S158*H158</f>
        <v>0</v>
      </c>
      <c r="AR158" s="141" t="s">
        <v>152</v>
      </c>
      <c r="AT158" s="141" t="s">
        <v>148</v>
      </c>
      <c r="AU158" s="141" t="s">
        <v>85</v>
      </c>
      <c r="AY158" s="15" t="s">
        <v>145</v>
      </c>
      <c r="BE158" s="142">
        <f>IF(N158="základní",J158,0)</f>
        <v>0</v>
      </c>
      <c r="BF158" s="142">
        <f>IF(N158="snížená",J158,0)</f>
        <v>0</v>
      </c>
      <c r="BG158" s="142">
        <f>IF(N158="zákl. přenesená",J158,0)</f>
        <v>0</v>
      </c>
      <c r="BH158" s="142">
        <f>IF(N158="sníž. přenesená",J158,0)</f>
        <v>0</v>
      </c>
      <c r="BI158" s="142">
        <f>IF(N158="nulová",J158,0)</f>
        <v>0</v>
      </c>
      <c r="BJ158" s="15" t="s">
        <v>153</v>
      </c>
      <c r="BK158" s="142">
        <f>ROUND(I158*H158,2)</f>
        <v>0</v>
      </c>
      <c r="BL158" s="15" t="s">
        <v>152</v>
      </c>
      <c r="BM158" s="141" t="s">
        <v>234</v>
      </c>
    </row>
    <row r="159" spans="2:65" s="11" customFormat="1" ht="25.9" customHeight="1">
      <c r="B159" s="118"/>
      <c r="D159" s="119" t="s">
        <v>77</v>
      </c>
      <c r="E159" s="120" t="s">
        <v>830</v>
      </c>
      <c r="F159" s="120" t="s">
        <v>831</v>
      </c>
      <c r="I159" s="121"/>
      <c r="J159" s="122">
        <f>BK159</f>
        <v>0</v>
      </c>
      <c r="L159" s="118"/>
      <c r="M159" s="123"/>
      <c r="P159" s="124">
        <f>P160</f>
        <v>0</v>
      </c>
      <c r="R159" s="124">
        <f>R160</f>
        <v>0</v>
      </c>
      <c r="T159" s="125">
        <f>T160</f>
        <v>0</v>
      </c>
      <c r="AR159" s="119" t="s">
        <v>85</v>
      </c>
      <c r="AT159" s="126" t="s">
        <v>77</v>
      </c>
      <c r="AU159" s="126" t="s">
        <v>78</v>
      </c>
      <c r="AY159" s="119" t="s">
        <v>145</v>
      </c>
      <c r="BK159" s="127">
        <f>BK160</f>
        <v>0</v>
      </c>
    </row>
    <row r="160" spans="2:65" s="1" customFormat="1" ht="24.2" customHeight="1">
      <c r="B160" s="30"/>
      <c r="C160" s="130" t="s">
        <v>78</v>
      </c>
      <c r="D160" s="130" t="s">
        <v>148</v>
      </c>
      <c r="E160" s="131" t="s">
        <v>832</v>
      </c>
      <c r="F160" s="132" t="s">
        <v>833</v>
      </c>
      <c r="G160" s="133" t="s">
        <v>810</v>
      </c>
      <c r="H160" s="134">
        <v>2</v>
      </c>
      <c r="I160" s="135"/>
      <c r="J160" s="136">
        <f>ROUND(I160*H160,2)</f>
        <v>0</v>
      </c>
      <c r="K160" s="132" t="s">
        <v>1</v>
      </c>
      <c r="L160" s="30"/>
      <c r="M160" s="137" t="s">
        <v>1</v>
      </c>
      <c r="N160" s="138" t="s">
        <v>44</v>
      </c>
      <c r="P160" s="139">
        <f>O160*H160</f>
        <v>0</v>
      </c>
      <c r="Q160" s="139">
        <v>0</v>
      </c>
      <c r="R160" s="139">
        <f>Q160*H160</f>
        <v>0</v>
      </c>
      <c r="S160" s="139">
        <v>0</v>
      </c>
      <c r="T160" s="140">
        <f>S160*H160</f>
        <v>0</v>
      </c>
      <c r="AR160" s="141" t="s">
        <v>152</v>
      </c>
      <c r="AT160" s="141" t="s">
        <v>148</v>
      </c>
      <c r="AU160" s="141" t="s">
        <v>85</v>
      </c>
      <c r="AY160" s="15" t="s">
        <v>145</v>
      </c>
      <c r="BE160" s="142">
        <f>IF(N160="základní",J160,0)</f>
        <v>0</v>
      </c>
      <c r="BF160" s="142">
        <f>IF(N160="snížená",J160,0)</f>
        <v>0</v>
      </c>
      <c r="BG160" s="142">
        <f>IF(N160="zákl. přenesená",J160,0)</f>
        <v>0</v>
      </c>
      <c r="BH160" s="142">
        <f>IF(N160="sníž. přenesená",J160,0)</f>
        <v>0</v>
      </c>
      <c r="BI160" s="142">
        <f>IF(N160="nulová",J160,0)</f>
        <v>0</v>
      </c>
      <c r="BJ160" s="15" t="s">
        <v>153</v>
      </c>
      <c r="BK160" s="142">
        <f>ROUND(I160*H160,2)</f>
        <v>0</v>
      </c>
      <c r="BL160" s="15" t="s">
        <v>152</v>
      </c>
      <c r="BM160" s="141" t="s">
        <v>242</v>
      </c>
    </row>
    <row r="161" spans="2:65" s="11" customFormat="1" ht="25.9" customHeight="1">
      <c r="B161" s="118"/>
      <c r="D161" s="119" t="s">
        <v>77</v>
      </c>
      <c r="E161" s="120" t="s">
        <v>834</v>
      </c>
      <c r="F161" s="120" t="s">
        <v>835</v>
      </c>
      <c r="I161" s="121"/>
      <c r="J161" s="122">
        <f>BK161</f>
        <v>0</v>
      </c>
      <c r="L161" s="118"/>
      <c r="M161" s="123"/>
      <c r="P161" s="124">
        <f>SUM(P162:P165)</f>
        <v>0</v>
      </c>
      <c r="R161" s="124">
        <f>SUM(R162:R165)</f>
        <v>0</v>
      </c>
      <c r="T161" s="125">
        <f>SUM(T162:T165)</f>
        <v>0</v>
      </c>
      <c r="AR161" s="119" t="s">
        <v>85</v>
      </c>
      <c r="AT161" s="126" t="s">
        <v>77</v>
      </c>
      <c r="AU161" s="126" t="s">
        <v>78</v>
      </c>
      <c r="AY161" s="119" t="s">
        <v>145</v>
      </c>
      <c r="BK161" s="127">
        <f>SUM(BK162:BK165)</f>
        <v>0</v>
      </c>
    </row>
    <row r="162" spans="2:65" s="1" customFormat="1" ht="37.9" customHeight="1">
      <c r="B162" s="30"/>
      <c r="C162" s="130" t="s">
        <v>78</v>
      </c>
      <c r="D162" s="130" t="s">
        <v>148</v>
      </c>
      <c r="E162" s="131" t="s">
        <v>836</v>
      </c>
      <c r="F162" s="132" t="s">
        <v>837</v>
      </c>
      <c r="G162" s="133" t="s">
        <v>810</v>
      </c>
      <c r="H162" s="134">
        <v>3</v>
      </c>
      <c r="I162" s="135"/>
      <c r="J162" s="136">
        <f>ROUND(I162*H162,2)</f>
        <v>0</v>
      </c>
      <c r="K162" s="132" t="s">
        <v>1</v>
      </c>
      <c r="L162" s="30"/>
      <c r="M162" s="137" t="s">
        <v>1</v>
      </c>
      <c r="N162" s="138" t="s">
        <v>44</v>
      </c>
      <c r="P162" s="139">
        <f>O162*H162</f>
        <v>0</v>
      </c>
      <c r="Q162" s="139">
        <v>0</v>
      </c>
      <c r="R162" s="139">
        <f>Q162*H162</f>
        <v>0</v>
      </c>
      <c r="S162" s="139">
        <v>0</v>
      </c>
      <c r="T162" s="140">
        <f>S162*H162</f>
        <v>0</v>
      </c>
      <c r="AR162" s="141" t="s">
        <v>152</v>
      </c>
      <c r="AT162" s="141" t="s">
        <v>148</v>
      </c>
      <c r="AU162" s="141" t="s">
        <v>85</v>
      </c>
      <c r="AY162" s="15" t="s">
        <v>145</v>
      </c>
      <c r="BE162" s="142">
        <f>IF(N162="základní",J162,0)</f>
        <v>0</v>
      </c>
      <c r="BF162" s="142">
        <f>IF(N162="snížená",J162,0)</f>
        <v>0</v>
      </c>
      <c r="BG162" s="142">
        <f>IF(N162="zákl. přenesená",J162,0)</f>
        <v>0</v>
      </c>
      <c r="BH162" s="142">
        <f>IF(N162="sníž. přenesená",J162,0)</f>
        <v>0</v>
      </c>
      <c r="BI162" s="142">
        <f>IF(N162="nulová",J162,0)</f>
        <v>0</v>
      </c>
      <c r="BJ162" s="15" t="s">
        <v>153</v>
      </c>
      <c r="BK162" s="142">
        <f>ROUND(I162*H162,2)</f>
        <v>0</v>
      </c>
      <c r="BL162" s="15" t="s">
        <v>152</v>
      </c>
      <c r="BM162" s="141" t="s">
        <v>252</v>
      </c>
    </row>
    <row r="163" spans="2:65" s="1" customFormat="1" ht="37.9" customHeight="1">
      <c r="B163" s="30"/>
      <c r="C163" s="130" t="s">
        <v>78</v>
      </c>
      <c r="D163" s="130" t="s">
        <v>148</v>
      </c>
      <c r="E163" s="131" t="s">
        <v>838</v>
      </c>
      <c r="F163" s="132" t="s">
        <v>839</v>
      </c>
      <c r="G163" s="133" t="s">
        <v>810</v>
      </c>
      <c r="H163" s="134">
        <v>1</v>
      </c>
      <c r="I163" s="135"/>
      <c r="J163" s="136">
        <f>ROUND(I163*H163,2)</f>
        <v>0</v>
      </c>
      <c r="K163" s="132" t="s">
        <v>1</v>
      </c>
      <c r="L163" s="30"/>
      <c r="M163" s="137" t="s">
        <v>1</v>
      </c>
      <c r="N163" s="138" t="s">
        <v>44</v>
      </c>
      <c r="P163" s="139">
        <f>O163*H163</f>
        <v>0</v>
      </c>
      <c r="Q163" s="139">
        <v>0</v>
      </c>
      <c r="R163" s="139">
        <f>Q163*H163</f>
        <v>0</v>
      </c>
      <c r="S163" s="139">
        <v>0</v>
      </c>
      <c r="T163" s="140">
        <f>S163*H163</f>
        <v>0</v>
      </c>
      <c r="AR163" s="141" t="s">
        <v>152</v>
      </c>
      <c r="AT163" s="141" t="s">
        <v>148</v>
      </c>
      <c r="AU163" s="141" t="s">
        <v>85</v>
      </c>
      <c r="AY163" s="15" t="s">
        <v>145</v>
      </c>
      <c r="BE163" s="142">
        <f>IF(N163="základní",J163,0)</f>
        <v>0</v>
      </c>
      <c r="BF163" s="142">
        <f>IF(N163="snížená",J163,0)</f>
        <v>0</v>
      </c>
      <c r="BG163" s="142">
        <f>IF(N163="zákl. přenesená",J163,0)</f>
        <v>0</v>
      </c>
      <c r="BH163" s="142">
        <f>IF(N163="sníž. přenesená",J163,0)</f>
        <v>0</v>
      </c>
      <c r="BI163" s="142">
        <f>IF(N163="nulová",J163,0)</f>
        <v>0</v>
      </c>
      <c r="BJ163" s="15" t="s">
        <v>153</v>
      </c>
      <c r="BK163" s="142">
        <f>ROUND(I163*H163,2)</f>
        <v>0</v>
      </c>
      <c r="BL163" s="15" t="s">
        <v>152</v>
      </c>
      <c r="BM163" s="141" t="s">
        <v>264</v>
      </c>
    </row>
    <row r="164" spans="2:65" s="1" customFormat="1" ht="37.9" customHeight="1">
      <c r="B164" s="30"/>
      <c r="C164" s="130" t="s">
        <v>78</v>
      </c>
      <c r="D164" s="130" t="s">
        <v>148</v>
      </c>
      <c r="E164" s="131" t="s">
        <v>840</v>
      </c>
      <c r="F164" s="132" t="s">
        <v>841</v>
      </c>
      <c r="G164" s="133" t="s">
        <v>810</v>
      </c>
      <c r="H164" s="134">
        <v>1</v>
      </c>
      <c r="I164" s="135"/>
      <c r="J164" s="136">
        <f>ROUND(I164*H164,2)</f>
        <v>0</v>
      </c>
      <c r="K164" s="132" t="s">
        <v>1</v>
      </c>
      <c r="L164" s="30"/>
      <c r="M164" s="137" t="s">
        <v>1</v>
      </c>
      <c r="N164" s="138" t="s">
        <v>44</v>
      </c>
      <c r="P164" s="139">
        <f>O164*H164</f>
        <v>0</v>
      </c>
      <c r="Q164" s="139">
        <v>0</v>
      </c>
      <c r="R164" s="139">
        <f>Q164*H164</f>
        <v>0</v>
      </c>
      <c r="S164" s="139">
        <v>0</v>
      </c>
      <c r="T164" s="140">
        <f>S164*H164</f>
        <v>0</v>
      </c>
      <c r="AR164" s="141" t="s">
        <v>152</v>
      </c>
      <c r="AT164" s="141" t="s">
        <v>148</v>
      </c>
      <c r="AU164" s="141" t="s">
        <v>85</v>
      </c>
      <c r="AY164" s="15" t="s">
        <v>145</v>
      </c>
      <c r="BE164" s="142">
        <f>IF(N164="základní",J164,0)</f>
        <v>0</v>
      </c>
      <c r="BF164" s="142">
        <f>IF(N164="snížená",J164,0)</f>
        <v>0</v>
      </c>
      <c r="BG164" s="142">
        <f>IF(N164="zákl. přenesená",J164,0)</f>
        <v>0</v>
      </c>
      <c r="BH164" s="142">
        <f>IF(N164="sníž. přenesená",J164,0)</f>
        <v>0</v>
      </c>
      <c r="BI164" s="142">
        <f>IF(N164="nulová",J164,0)</f>
        <v>0</v>
      </c>
      <c r="BJ164" s="15" t="s">
        <v>153</v>
      </c>
      <c r="BK164" s="142">
        <f>ROUND(I164*H164,2)</f>
        <v>0</v>
      </c>
      <c r="BL164" s="15" t="s">
        <v>152</v>
      </c>
      <c r="BM164" s="141" t="s">
        <v>275</v>
      </c>
    </row>
    <row r="165" spans="2:65" s="1" customFormat="1" ht="24.2" customHeight="1">
      <c r="B165" s="30"/>
      <c r="C165" s="130" t="s">
        <v>78</v>
      </c>
      <c r="D165" s="130" t="s">
        <v>148</v>
      </c>
      <c r="E165" s="131" t="s">
        <v>842</v>
      </c>
      <c r="F165" s="132" t="s">
        <v>843</v>
      </c>
      <c r="G165" s="133" t="s">
        <v>810</v>
      </c>
      <c r="H165" s="134">
        <v>5</v>
      </c>
      <c r="I165" s="135"/>
      <c r="J165" s="136">
        <f>ROUND(I165*H165,2)</f>
        <v>0</v>
      </c>
      <c r="K165" s="132" t="s">
        <v>1</v>
      </c>
      <c r="L165" s="30"/>
      <c r="M165" s="137" t="s">
        <v>1</v>
      </c>
      <c r="N165" s="138" t="s">
        <v>44</v>
      </c>
      <c r="P165" s="139">
        <f>O165*H165</f>
        <v>0</v>
      </c>
      <c r="Q165" s="139">
        <v>0</v>
      </c>
      <c r="R165" s="139">
        <f>Q165*H165</f>
        <v>0</v>
      </c>
      <c r="S165" s="139">
        <v>0</v>
      </c>
      <c r="T165" s="140">
        <f>S165*H165</f>
        <v>0</v>
      </c>
      <c r="AR165" s="141" t="s">
        <v>152</v>
      </c>
      <c r="AT165" s="141" t="s">
        <v>148</v>
      </c>
      <c r="AU165" s="141" t="s">
        <v>85</v>
      </c>
      <c r="AY165" s="15" t="s">
        <v>145</v>
      </c>
      <c r="BE165" s="142">
        <f>IF(N165="základní",J165,0)</f>
        <v>0</v>
      </c>
      <c r="BF165" s="142">
        <f>IF(N165="snížená",J165,0)</f>
        <v>0</v>
      </c>
      <c r="BG165" s="142">
        <f>IF(N165="zákl. přenesená",J165,0)</f>
        <v>0</v>
      </c>
      <c r="BH165" s="142">
        <f>IF(N165="sníž. přenesená",J165,0)</f>
        <v>0</v>
      </c>
      <c r="BI165" s="142">
        <f>IF(N165="nulová",J165,0)</f>
        <v>0</v>
      </c>
      <c r="BJ165" s="15" t="s">
        <v>153</v>
      </c>
      <c r="BK165" s="142">
        <f>ROUND(I165*H165,2)</f>
        <v>0</v>
      </c>
      <c r="BL165" s="15" t="s">
        <v>152</v>
      </c>
      <c r="BM165" s="141" t="s">
        <v>273</v>
      </c>
    </row>
    <row r="166" spans="2:65" s="11" customFormat="1" ht="25.9" customHeight="1">
      <c r="B166" s="118"/>
      <c r="D166" s="119" t="s">
        <v>77</v>
      </c>
      <c r="E166" s="120" t="s">
        <v>844</v>
      </c>
      <c r="F166" s="120" t="s">
        <v>845</v>
      </c>
      <c r="I166" s="121"/>
      <c r="J166" s="122">
        <f>BK166</f>
        <v>0</v>
      </c>
      <c r="L166" s="118"/>
      <c r="M166" s="123"/>
      <c r="P166" s="124">
        <f>P167</f>
        <v>0</v>
      </c>
      <c r="R166" s="124">
        <f>R167</f>
        <v>0</v>
      </c>
      <c r="T166" s="125">
        <f>T167</f>
        <v>0</v>
      </c>
      <c r="AR166" s="119" t="s">
        <v>85</v>
      </c>
      <c r="AT166" s="126" t="s">
        <v>77</v>
      </c>
      <c r="AU166" s="126" t="s">
        <v>78</v>
      </c>
      <c r="AY166" s="119" t="s">
        <v>145</v>
      </c>
      <c r="BK166" s="127">
        <f>BK167</f>
        <v>0</v>
      </c>
    </row>
    <row r="167" spans="2:65" s="1" customFormat="1" ht="16.5" customHeight="1">
      <c r="B167" s="30"/>
      <c r="C167" s="130" t="s">
        <v>78</v>
      </c>
      <c r="D167" s="130" t="s">
        <v>148</v>
      </c>
      <c r="E167" s="131" t="s">
        <v>846</v>
      </c>
      <c r="F167" s="132" t="s">
        <v>847</v>
      </c>
      <c r="G167" s="133" t="s">
        <v>810</v>
      </c>
      <c r="H167" s="134">
        <v>5</v>
      </c>
      <c r="I167" s="135"/>
      <c r="J167" s="136">
        <f>ROUND(I167*H167,2)</f>
        <v>0</v>
      </c>
      <c r="K167" s="132" t="s">
        <v>1</v>
      </c>
      <c r="L167" s="30"/>
      <c r="M167" s="137" t="s">
        <v>1</v>
      </c>
      <c r="N167" s="138" t="s">
        <v>44</v>
      </c>
      <c r="P167" s="139">
        <f>O167*H167</f>
        <v>0</v>
      </c>
      <c r="Q167" s="139">
        <v>0</v>
      </c>
      <c r="R167" s="139">
        <f>Q167*H167</f>
        <v>0</v>
      </c>
      <c r="S167" s="139">
        <v>0</v>
      </c>
      <c r="T167" s="140">
        <f>S167*H167</f>
        <v>0</v>
      </c>
      <c r="AR167" s="141" t="s">
        <v>152</v>
      </c>
      <c r="AT167" s="141" t="s">
        <v>148</v>
      </c>
      <c r="AU167" s="141" t="s">
        <v>85</v>
      </c>
      <c r="AY167" s="15" t="s">
        <v>145</v>
      </c>
      <c r="BE167" s="142">
        <f>IF(N167="základní",J167,0)</f>
        <v>0</v>
      </c>
      <c r="BF167" s="142">
        <f>IF(N167="snížená",J167,0)</f>
        <v>0</v>
      </c>
      <c r="BG167" s="142">
        <f>IF(N167="zákl. přenesená",J167,0)</f>
        <v>0</v>
      </c>
      <c r="BH167" s="142">
        <f>IF(N167="sníž. přenesená",J167,0)</f>
        <v>0</v>
      </c>
      <c r="BI167" s="142">
        <f>IF(N167="nulová",J167,0)</f>
        <v>0</v>
      </c>
      <c r="BJ167" s="15" t="s">
        <v>153</v>
      </c>
      <c r="BK167" s="142">
        <f>ROUND(I167*H167,2)</f>
        <v>0</v>
      </c>
      <c r="BL167" s="15" t="s">
        <v>152</v>
      </c>
      <c r="BM167" s="141" t="s">
        <v>299</v>
      </c>
    </row>
    <row r="168" spans="2:65" s="11" customFormat="1" ht="25.9" customHeight="1">
      <c r="B168" s="118"/>
      <c r="D168" s="119" t="s">
        <v>77</v>
      </c>
      <c r="E168" s="120" t="s">
        <v>848</v>
      </c>
      <c r="F168" s="120" t="s">
        <v>849</v>
      </c>
      <c r="I168" s="121"/>
      <c r="J168" s="122">
        <f>BK168</f>
        <v>0</v>
      </c>
      <c r="L168" s="118"/>
      <c r="M168" s="123"/>
      <c r="P168" s="124">
        <f>SUM(P169:P180)</f>
        <v>0</v>
      </c>
      <c r="R168" s="124">
        <f>SUM(R169:R180)</f>
        <v>0</v>
      </c>
      <c r="T168" s="125">
        <f>SUM(T169:T180)</f>
        <v>0</v>
      </c>
      <c r="AR168" s="119" t="s">
        <v>85</v>
      </c>
      <c r="AT168" s="126" t="s">
        <v>77</v>
      </c>
      <c r="AU168" s="126" t="s">
        <v>78</v>
      </c>
      <c r="AY168" s="119" t="s">
        <v>145</v>
      </c>
      <c r="BK168" s="127">
        <f>SUM(BK169:BK180)</f>
        <v>0</v>
      </c>
    </row>
    <row r="169" spans="2:65" s="1" customFormat="1" ht="24.2" customHeight="1">
      <c r="B169" s="30"/>
      <c r="C169" s="130" t="s">
        <v>78</v>
      </c>
      <c r="D169" s="130" t="s">
        <v>148</v>
      </c>
      <c r="E169" s="131" t="s">
        <v>850</v>
      </c>
      <c r="F169" s="132" t="s">
        <v>851</v>
      </c>
      <c r="G169" s="133" t="s">
        <v>810</v>
      </c>
      <c r="H169" s="134">
        <v>3</v>
      </c>
      <c r="I169" s="135"/>
      <c r="J169" s="136">
        <f>ROUND(I169*H169,2)</f>
        <v>0</v>
      </c>
      <c r="K169" s="132" t="s">
        <v>1</v>
      </c>
      <c r="L169" s="30"/>
      <c r="M169" s="137" t="s">
        <v>1</v>
      </c>
      <c r="N169" s="138" t="s">
        <v>44</v>
      </c>
      <c r="P169" s="139">
        <f>O169*H169</f>
        <v>0</v>
      </c>
      <c r="Q169" s="139">
        <v>0</v>
      </c>
      <c r="R169" s="139">
        <f>Q169*H169</f>
        <v>0</v>
      </c>
      <c r="S169" s="139">
        <v>0</v>
      </c>
      <c r="T169" s="140">
        <f>S169*H169</f>
        <v>0</v>
      </c>
      <c r="AR169" s="141" t="s">
        <v>152</v>
      </c>
      <c r="AT169" s="141" t="s">
        <v>148</v>
      </c>
      <c r="AU169" s="141" t="s">
        <v>85</v>
      </c>
      <c r="AY169" s="15" t="s">
        <v>145</v>
      </c>
      <c r="BE169" s="142">
        <f>IF(N169="základní",J169,0)</f>
        <v>0</v>
      </c>
      <c r="BF169" s="142">
        <f>IF(N169="snížená",J169,0)</f>
        <v>0</v>
      </c>
      <c r="BG169" s="142">
        <f>IF(N169="zákl. přenesená",J169,0)</f>
        <v>0</v>
      </c>
      <c r="BH169" s="142">
        <f>IF(N169="sníž. přenesená",J169,0)</f>
        <v>0</v>
      </c>
      <c r="BI169" s="142">
        <f>IF(N169="nulová",J169,0)</f>
        <v>0</v>
      </c>
      <c r="BJ169" s="15" t="s">
        <v>153</v>
      </c>
      <c r="BK169" s="142">
        <f>ROUND(I169*H169,2)</f>
        <v>0</v>
      </c>
      <c r="BL169" s="15" t="s">
        <v>152</v>
      </c>
      <c r="BM169" s="141" t="s">
        <v>310</v>
      </c>
    </row>
    <row r="170" spans="2:65" s="1" customFormat="1" ht="24.2" customHeight="1">
      <c r="B170" s="30"/>
      <c r="C170" s="130" t="s">
        <v>78</v>
      </c>
      <c r="D170" s="130" t="s">
        <v>148</v>
      </c>
      <c r="E170" s="131" t="s">
        <v>852</v>
      </c>
      <c r="F170" s="132" t="s">
        <v>853</v>
      </c>
      <c r="G170" s="133" t="s">
        <v>810</v>
      </c>
      <c r="H170" s="134">
        <v>2</v>
      </c>
      <c r="I170" s="135"/>
      <c r="J170" s="136">
        <f>ROUND(I170*H170,2)</f>
        <v>0</v>
      </c>
      <c r="K170" s="132" t="s">
        <v>1</v>
      </c>
      <c r="L170" s="30"/>
      <c r="M170" s="137" t="s">
        <v>1</v>
      </c>
      <c r="N170" s="138" t="s">
        <v>44</v>
      </c>
      <c r="P170" s="139">
        <f>O170*H170</f>
        <v>0</v>
      </c>
      <c r="Q170" s="139">
        <v>0</v>
      </c>
      <c r="R170" s="139">
        <f>Q170*H170</f>
        <v>0</v>
      </c>
      <c r="S170" s="139">
        <v>0</v>
      </c>
      <c r="T170" s="140">
        <f>S170*H170</f>
        <v>0</v>
      </c>
      <c r="AR170" s="141" t="s">
        <v>152</v>
      </c>
      <c r="AT170" s="141" t="s">
        <v>148</v>
      </c>
      <c r="AU170" s="141" t="s">
        <v>85</v>
      </c>
      <c r="AY170" s="15" t="s">
        <v>145</v>
      </c>
      <c r="BE170" s="142">
        <f>IF(N170="základní",J170,0)</f>
        <v>0</v>
      </c>
      <c r="BF170" s="142">
        <f>IF(N170="snížená",J170,0)</f>
        <v>0</v>
      </c>
      <c r="BG170" s="142">
        <f>IF(N170="zákl. přenesená",J170,0)</f>
        <v>0</v>
      </c>
      <c r="BH170" s="142">
        <f>IF(N170="sníž. přenesená",J170,0)</f>
        <v>0</v>
      </c>
      <c r="BI170" s="142">
        <f>IF(N170="nulová",J170,0)</f>
        <v>0</v>
      </c>
      <c r="BJ170" s="15" t="s">
        <v>153</v>
      </c>
      <c r="BK170" s="142">
        <f>ROUND(I170*H170,2)</f>
        <v>0</v>
      </c>
      <c r="BL170" s="15" t="s">
        <v>152</v>
      </c>
      <c r="BM170" s="141" t="s">
        <v>854</v>
      </c>
    </row>
    <row r="171" spans="2:65" s="1" customFormat="1" ht="24.2" customHeight="1">
      <c r="B171" s="30"/>
      <c r="C171" s="130" t="s">
        <v>78</v>
      </c>
      <c r="D171" s="130" t="s">
        <v>148</v>
      </c>
      <c r="E171" s="131" t="s">
        <v>855</v>
      </c>
      <c r="F171" s="132" t="s">
        <v>856</v>
      </c>
      <c r="G171" s="133" t="s">
        <v>810</v>
      </c>
      <c r="H171" s="134">
        <v>4</v>
      </c>
      <c r="I171" s="135"/>
      <c r="J171" s="136">
        <f>ROUND(I171*H171,2)</f>
        <v>0</v>
      </c>
      <c r="K171" s="132" t="s">
        <v>1</v>
      </c>
      <c r="L171" s="30"/>
      <c r="M171" s="137" t="s">
        <v>1</v>
      </c>
      <c r="N171" s="138" t="s">
        <v>44</v>
      </c>
      <c r="P171" s="139">
        <f>O171*H171</f>
        <v>0</v>
      </c>
      <c r="Q171" s="139">
        <v>0</v>
      </c>
      <c r="R171" s="139">
        <f>Q171*H171</f>
        <v>0</v>
      </c>
      <c r="S171" s="139">
        <v>0</v>
      </c>
      <c r="T171" s="140">
        <f>S171*H171</f>
        <v>0</v>
      </c>
      <c r="AR171" s="141" t="s">
        <v>152</v>
      </c>
      <c r="AT171" s="141" t="s">
        <v>148</v>
      </c>
      <c r="AU171" s="141" t="s">
        <v>85</v>
      </c>
      <c r="AY171" s="15" t="s">
        <v>145</v>
      </c>
      <c r="BE171" s="142">
        <f>IF(N171="základní",J171,0)</f>
        <v>0</v>
      </c>
      <c r="BF171" s="142">
        <f>IF(N171="snížená",J171,0)</f>
        <v>0</v>
      </c>
      <c r="BG171" s="142">
        <f>IF(N171="zákl. přenesená",J171,0)</f>
        <v>0</v>
      </c>
      <c r="BH171" s="142">
        <f>IF(N171="sníž. přenesená",J171,0)</f>
        <v>0</v>
      </c>
      <c r="BI171" s="142">
        <f>IF(N171="nulová",J171,0)</f>
        <v>0</v>
      </c>
      <c r="BJ171" s="15" t="s">
        <v>153</v>
      </c>
      <c r="BK171" s="142">
        <f>ROUND(I171*H171,2)</f>
        <v>0</v>
      </c>
      <c r="BL171" s="15" t="s">
        <v>152</v>
      </c>
      <c r="BM171" s="141" t="s">
        <v>333</v>
      </c>
    </row>
    <row r="172" spans="2:65" s="1" customFormat="1" ht="24.2" customHeight="1">
      <c r="B172" s="30"/>
      <c r="C172" s="130" t="s">
        <v>78</v>
      </c>
      <c r="D172" s="130" t="s">
        <v>148</v>
      </c>
      <c r="E172" s="131" t="s">
        <v>857</v>
      </c>
      <c r="F172" s="132" t="s">
        <v>858</v>
      </c>
      <c r="G172" s="133" t="s">
        <v>810</v>
      </c>
      <c r="H172" s="134">
        <v>4</v>
      </c>
      <c r="I172" s="135"/>
      <c r="J172" s="136">
        <f>ROUND(I172*H172,2)</f>
        <v>0</v>
      </c>
      <c r="K172" s="132" t="s">
        <v>1</v>
      </c>
      <c r="L172" s="30"/>
      <c r="M172" s="137" t="s">
        <v>1</v>
      </c>
      <c r="N172" s="138" t="s">
        <v>44</v>
      </c>
      <c r="P172" s="139">
        <f>O172*H172</f>
        <v>0</v>
      </c>
      <c r="Q172" s="139">
        <v>0</v>
      </c>
      <c r="R172" s="139">
        <f>Q172*H172</f>
        <v>0</v>
      </c>
      <c r="S172" s="139">
        <v>0</v>
      </c>
      <c r="T172" s="140">
        <f>S172*H172</f>
        <v>0</v>
      </c>
      <c r="AR172" s="141" t="s">
        <v>152</v>
      </c>
      <c r="AT172" s="141" t="s">
        <v>148</v>
      </c>
      <c r="AU172" s="141" t="s">
        <v>85</v>
      </c>
      <c r="AY172" s="15" t="s">
        <v>145</v>
      </c>
      <c r="BE172" s="142">
        <f>IF(N172="základní",J172,0)</f>
        <v>0</v>
      </c>
      <c r="BF172" s="142">
        <f>IF(N172="snížená",J172,0)</f>
        <v>0</v>
      </c>
      <c r="BG172" s="142">
        <f>IF(N172="zákl. přenesená",J172,0)</f>
        <v>0</v>
      </c>
      <c r="BH172" s="142">
        <f>IF(N172="sníž. přenesená",J172,0)</f>
        <v>0</v>
      </c>
      <c r="BI172" s="142">
        <f>IF(N172="nulová",J172,0)</f>
        <v>0</v>
      </c>
      <c r="BJ172" s="15" t="s">
        <v>153</v>
      </c>
      <c r="BK172" s="142">
        <f>ROUND(I172*H172,2)</f>
        <v>0</v>
      </c>
      <c r="BL172" s="15" t="s">
        <v>152</v>
      </c>
      <c r="BM172" s="141" t="s">
        <v>859</v>
      </c>
    </row>
    <row r="173" spans="2:65" s="1" customFormat="1" ht="24.2" customHeight="1">
      <c r="B173" s="30"/>
      <c r="C173" s="130" t="s">
        <v>78</v>
      </c>
      <c r="D173" s="130" t="s">
        <v>148</v>
      </c>
      <c r="E173" s="131" t="s">
        <v>860</v>
      </c>
      <c r="F173" s="132" t="s">
        <v>861</v>
      </c>
      <c r="G173" s="133" t="s">
        <v>810</v>
      </c>
      <c r="H173" s="134">
        <v>24</v>
      </c>
      <c r="I173" s="135"/>
      <c r="J173" s="136">
        <f>ROUND(I173*H173,2)</f>
        <v>0</v>
      </c>
      <c r="K173" s="132" t="s">
        <v>1</v>
      </c>
      <c r="L173" s="30"/>
      <c r="M173" s="137" t="s">
        <v>1</v>
      </c>
      <c r="N173" s="138" t="s">
        <v>44</v>
      </c>
      <c r="P173" s="139">
        <f>O173*H173</f>
        <v>0</v>
      </c>
      <c r="Q173" s="139">
        <v>0</v>
      </c>
      <c r="R173" s="139">
        <f>Q173*H173</f>
        <v>0</v>
      </c>
      <c r="S173" s="139">
        <v>0</v>
      </c>
      <c r="T173" s="140">
        <f>S173*H173</f>
        <v>0</v>
      </c>
      <c r="AR173" s="141" t="s">
        <v>152</v>
      </c>
      <c r="AT173" s="141" t="s">
        <v>148</v>
      </c>
      <c r="AU173" s="141" t="s">
        <v>85</v>
      </c>
      <c r="AY173" s="15" t="s">
        <v>145</v>
      </c>
      <c r="BE173" s="142">
        <f>IF(N173="základní",J173,0)</f>
        <v>0</v>
      </c>
      <c r="BF173" s="142">
        <f>IF(N173="snížená",J173,0)</f>
        <v>0</v>
      </c>
      <c r="BG173" s="142">
        <f>IF(N173="zákl. přenesená",J173,0)</f>
        <v>0</v>
      </c>
      <c r="BH173" s="142">
        <f>IF(N173="sníž. přenesená",J173,0)</f>
        <v>0</v>
      </c>
      <c r="BI173" s="142">
        <f>IF(N173="nulová",J173,0)</f>
        <v>0</v>
      </c>
      <c r="BJ173" s="15" t="s">
        <v>153</v>
      </c>
      <c r="BK173" s="142">
        <f>ROUND(I173*H173,2)</f>
        <v>0</v>
      </c>
      <c r="BL173" s="15" t="s">
        <v>152</v>
      </c>
      <c r="BM173" s="141" t="s">
        <v>862</v>
      </c>
    </row>
    <row r="174" spans="2:65" s="1" customFormat="1" ht="24.2" customHeight="1">
      <c r="B174" s="30"/>
      <c r="C174" s="130" t="s">
        <v>78</v>
      </c>
      <c r="D174" s="130" t="s">
        <v>148</v>
      </c>
      <c r="E174" s="131" t="s">
        <v>863</v>
      </c>
      <c r="F174" s="132" t="s">
        <v>864</v>
      </c>
      <c r="G174" s="133" t="s">
        <v>810</v>
      </c>
      <c r="H174" s="134">
        <v>4</v>
      </c>
      <c r="I174" s="135"/>
      <c r="J174" s="136">
        <f>ROUND(I174*H174,2)</f>
        <v>0</v>
      </c>
      <c r="K174" s="132" t="s">
        <v>1</v>
      </c>
      <c r="L174" s="30"/>
      <c r="M174" s="137" t="s">
        <v>1</v>
      </c>
      <c r="N174" s="138" t="s">
        <v>44</v>
      </c>
      <c r="P174" s="139">
        <f>O174*H174</f>
        <v>0</v>
      </c>
      <c r="Q174" s="139">
        <v>0</v>
      </c>
      <c r="R174" s="139">
        <f>Q174*H174</f>
        <v>0</v>
      </c>
      <c r="S174" s="139">
        <v>0</v>
      </c>
      <c r="T174" s="140">
        <f>S174*H174</f>
        <v>0</v>
      </c>
      <c r="AR174" s="141" t="s">
        <v>152</v>
      </c>
      <c r="AT174" s="141" t="s">
        <v>148</v>
      </c>
      <c r="AU174" s="141" t="s">
        <v>85</v>
      </c>
      <c r="AY174" s="15" t="s">
        <v>145</v>
      </c>
      <c r="BE174" s="142">
        <f>IF(N174="základní",J174,0)</f>
        <v>0</v>
      </c>
      <c r="BF174" s="142">
        <f>IF(N174="snížená",J174,0)</f>
        <v>0</v>
      </c>
      <c r="BG174" s="142">
        <f>IF(N174="zákl. přenesená",J174,0)</f>
        <v>0</v>
      </c>
      <c r="BH174" s="142">
        <f>IF(N174="sníž. přenesená",J174,0)</f>
        <v>0</v>
      </c>
      <c r="BI174" s="142">
        <f>IF(N174="nulová",J174,0)</f>
        <v>0</v>
      </c>
      <c r="BJ174" s="15" t="s">
        <v>153</v>
      </c>
      <c r="BK174" s="142">
        <f>ROUND(I174*H174,2)</f>
        <v>0</v>
      </c>
      <c r="BL174" s="15" t="s">
        <v>152</v>
      </c>
      <c r="BM174" s="141" t="s">
        <v>865</v>
      </c>
    </row>
    <row r="175" spans="2:65" s="1" customFormat="1" ht="33" customHeight="1">
      <c r="B175" s="30"/>
      <c r="C175" s="130" t="s">
        <v>78</v>
      </c>
      <c r="D175" s="130" t="s">
        <v>148</v>
      </c>
      <c r="E175" s="131" t="s">
        <v>866</v>
      </c>
      <c r="F175" s="132" t="s">
        <v>867</v>
      </c>
      <c r="G175" s="133" t="s">
        <v>810</v>
      </c>
      <c r="H175" s="134">
        <v>1</v>
      </c>
      <c r="I175" s="135"/>
      <c r="J175" s="136">
        <f>ROUND(I175*H175,2)</f>
        <v>0</v>
      </c>
      <c r="K175" s="132" t="s">
        <v>1</v>
      </c>
      <c r="L175" s="30"/>
      <c r="M175" s="137" t="s">
        <v>1</v>
      </c>
      <c r="N175" s="138" t="s">
        <v>44</v>
      </c>
      <c r="P175" s="139">
        <f>O175*H175</f>
        <v>0</v>
      </c>
      <c r="Q175" s="139">
        <v>0</v>
      </c>
      <c r="R175" s="139">
        <f>Q175*H175</f>
        <v>0</v>
      </c>
      <c r="S175" s="139">
        <v>0</v>
      </c>
      <c r="T175" s="140">
        <f>S175*H175</f>
        <v>0</v>
      </c>
      <c r="AR175" s="141" t="s">
        <v>152</v>
      </c>
      <c r="AT175" s="141" t="s">
        <v>148</v>
      </c>
      <c r="AU175" s="141" t="s">
        <v>85</v>
      </c>
      <c r="AY175" s="15" t="s">
        <v>145</v>
      </c>
      <c r="BE175" s="142">
        <f>IF(N175="základní",J175,0)</f>
        <v>0</v>
      </c>
      <c r="BF175" s="142">
        <f>IF(N175="snížená",J175,0)</f>
        <v>0</v>
      </c>
      <c r="BG175" s="142">
        <f>IF(N175="zákl. přenesená",J175,0)</f>
        <v>0</v>
      </c>
      <c r="BH175" s="142">
        <f>IF(N175="sníž. přenesená",J175,0)</f>
        <v>0</v>
      </c>
      <c r="BI175" s="142">
        <f>IF(N175="nulová",J175,0)</f>
        <v>0</v>
      </c>
      <c r="BJ175" s="15" t="s">
        <v>153</v>
      </c>
      <c r="BK175" s="142">
        <f>ROUND(I175*H175,2)</f>
        <v>0</v>
      </c>
      <c r="BL175" s="15" t="s">
        <v>152</v>
      </c>
      <c r="BM175" s="141" t="s">
        <v>868</v>
      </c>
    </row>
    <row r="176" spans="2:65" s="1" customFormat="1" ht="24.2" customHeight="1">
      <c r="B176" s="30"/>
      <c r="C176" s="130" t="s">
        <v>78</v>
      </c>
      <c r="D176" s="130" t="s">
        <v>148</v>
      </c>
      <c r="E176" s="131" t="s">
        <v>869</v>
      </c>
      <c r="F176" s="132" t="s">
        <v>870</v>
      </c>
      <c r="G176" s="133" t="s">
        <v>810</v>
      </c>
      <c r="H176" s="134">
        <v>2</v>
      </c>
      <c r="I176" s="135"/>
      <c r="J176" s="136">
        <f>ROUND(I176*H176,2)</f>
        <v>0</v>
      </c>
      <c r="K176" s="132" t="s">
        <v>1</v>
      </c>
      <c r="L176" s="30"/>
      <c r="M176" s="137" t="s">
        <v>1</v>
      </c>
      <c r="N176" s="138" t="s">
        <v>44</v>
      </c>
      <c r="P176" s="139">
        <f>O176*H176</f>
        <v>0</v>
      </c>
      <c r="Q176" s="139">
        <v>0</v>
      </c>
      <c r="R176" s="139">
        <f>Q176*H176</f>
        <v>0</v>
      </c>
      <c r="S176" s="139">
        <v>0</v>
      </c>
      <c r="T176" s="140">
        <f>S176*H176</f>
        <v>0</v>
      </c>
      <c r="AR176" s="141" t="s">
        <v>152</v>
      </c>
      <c r="AT176" s="141" t="s">
        <v>148</v>
      </c>
      <c r="AU176" s="141" t="s">
        <v>85</v>
      </c>
      <c r="AY176" s="15" t="s">
        <v>145</v>
      </c>
      <c r="BE176" s="142">
        <f>IF(N176="základní",J176,0)</f>
        <v>0</v>
      </c>
      <c r="BF176" s="142">
        <f>IF(N176="snížená",J176,0)</f>
        <v>0</v>
      </c>
      <c r="BG176" s="142">
        <f>IF(N176="zákl. přenesená",J176,0)</f>
        <v>0</v>
      </c>
      <c r="BH176" s="142">
        <f>IF(N176="sníž. přenesená",J176,0)</f>
        <v>0</v>
      </c>
      <c r="BI176" s="142">
        <f>IF(N176="nulová",J176,0)</f>
        <v>0</v>
      </c>
      <c r="BJ176" s="15" t="s">
        <v>153</v>
      </c>
      <c r="BK176" s="142">
        <f>ROUND(I176*H176,2)</f>
        <v>0</v>
      </c>
      <c r="BL176" s="15" t="s">
        <v>152</v>
      </c>
      <c r="BM176" s="141" t="s">
        <v>871</v>
      </c>
    </row>
    <row r="177" spans="2:65" s="1" customFormat="1" ht="24.2" customHeight="1">
      <c r="B177" s="30"/>
      <c r="C177" s="130" t="s">
        <v>78</v>
      </c>
      <c r="D177" s="130" t="s">
        <v>148</v>
      </c>
      <c r="E177" s="131" t="s">
        <v>872</v>
      </c>
      <c r="F177" s="132" t="s">
        <v>873</v>
      </c>
      <c r="G177" s="133" t="s">
        <v>810</v>
      </c>
      <c r="H177" s="134">
        <v>23</v>
      </c>
      <c r="I177" s="135"/>
      <c r="J177" s="136">
        <f>ROUND(I177*H177,2)</f>
        <v>0</v>
      </c>
      <c r="K177" s="132" t="s">
        <v>1</v>
      </c>
      <c r="L177" s="30"/>
      <c r="M177" s="137" t="s">
        <v>1</v>
      </c>
      <c r="N177" s="138" t="s">
        <v>44</v>
      </c>
      <c r="P177" s="139">
        <f>O177*H177</f>
        <v>0</v>
      </c>
      <c r="Q177" s="139">
        <v>0</v>
      </c>
      <c r="R177" s="139">
        <f>Q177*H177</f>
        <v>0</v>
      </c>
      <c r="S177" s="139">
        <v>0</v>
      </c>
      <c r="T177" s="140">
        <f>S177*H177</f>
        <v>0</v>
      </c>
      <c r="AR177" s="141" t="s">
        <v>152</v>
      </c>
      <c r="AT177" s="141" t="s">
        <v>148</v>
      </c>
      <c r="AU177" s="141" t="s">
        <v>85</v>
      </c>
      <c r="AY177" s="15" t="s">
        <v>145</v>
      </c>
      <c r="BE177" s="142">
        <f>IF(N177="základní",J177,0)</f>
        <v>0</v>
      </c>
      <c r="BF177" s="142">
        <f>IF(N177="snížená",J177,0)</f>
        <v>0</v>
      </c>
      <c r="BG177" s="142">
        <f>IF(N177="zákl. přenesená",J177,0)</f>
        <v>0</v>
      </c>
      <c r="BH177" s="142">
        <f>IF(N177="sníž. přenesená",J177,0)</f>
        <v>0</v>
      </c>
      <c r="BI177" s="142">
        <f>IF(N177="nulová",J177,0)</f>
        <v>0</v>
      </c>
      <c r="BJ177" s="15" t="s">
        <v>153</v>
      </c>
      <c r="BK177" s="142">
        <f>ROUND(I177*H177,2)</f>
        <v>0</v>
      </c>
      <c r="BL177" s="15" t="s">
        <v>152</v>
      </c>
      <c r="BM177" s="141" t="s">
        <v>384</v>
      </c>
    </row>
    <row r="178" spans="2:65" s="1" customFormat="1" ht="24.2" customHeight="1">
      <c r="B178" s="30"/>
      <c r="C178" s="130" t="s">
        <v>78</v>
      </c>
      <c r="D178" s="130" t="s">
        <v>148</v>
      </c>
      <c r="E178" s="131" t="s">
        <v>874</v>
      </c>
      <c r="F178" s="132" t="s">
        <v>875</v>
      </c>
      <c r="G178" s="133" t="s">
        <v>810</v>
      </c>
      <c r="H178" s="134">
        <v>6</v>
      </c>
      <c r="I178" s="135"/>
      <c r="J178" s="136">
        <f>ROUND(I178*H178,2)</f>
        <v>0</v>
      </c>
      <c r="K178" s="132" t="s">
        <v>1</v>
      </c>
      <c r="L178" s="30"/>
      <c r="M178" s="137" t="s">
        <v>1</v>
      </c>
      <c r="N178" s="138" t="s">
        <v>44</v>
      </c>
      <c r="P178" s="139">
        <f>O178*H178</f>
        <v>0</v>
      </c>
      <c r="Q178" s="139">
        <v>0</v>
      </c>
      <c r="R178" s="139">
        <f>Q178*H178</f>
        <v>0</v>
      </c>
      <c r="S178" s="139">
        <v>0</v>
      </c>
      <c r="T178" s="140">
        <f>S178*H178</f>
        <v>0</v>
      </c>
      <c r="AR178" s="141" t="s">
        <v>152</v>
      </c>
      <c r="AT178" s="141" t="s">
        <v>148</v>
      </c>
      <c r="AU178" s="141" t="s">
        <v>85</v>
      </c>
      <c r="AY178" s="15" t="s">
        <v>145</v>
      </c>
      <c r="BE178" s="142">
        <f>IF(N178="základní",J178,0)</f>
        <v>0</v>
      </c>
      <c r="BF178" s="142">
        <f>IF(N178="snížená",J178,0)</f>
        <v>0</v>
      </c>
      <c r="BG178" s="142">
        <f>IF(N178="zákl. přenesená",J178,0)</f>
        <v>0</v>
      </c>
      <c r="BH178" s="142">
        <f>IF(N178="sníž. přenesená",J178,0)</f>
        <v>0</v>
      </c>
      <c r="BI178" s="142">
        <f>IF(N178="nulová",J178,0)</f>
        <v>0</v>
      </c>
      <c r="BJ178" s="15" t="s">
        <v>153</v>
      </c>
      <c r="BK178" s="142">
        <f>ROUND(I178*H178,2)</f>
        <v>0</v>
      </c>
      <c r="BL178" s="15" t="s">
        <v>152</v>
      </c>
      <c r="BM178" s="141" t="s">
        <v>396</v>
      </c>
    </row>
    <row r="179" spans="2:65" s="1" customFormat="1" ht="24.2" customHeight="1">
      <c r="B179" s="30"/>
      <c r="C179" s="130" t="s">
        <v>78</v>
      </c>
      <c r="D179" s="130" t="s">
        <v>148</v>
      </c>
      <c r="E179" s="131" t="s">
        <v>876</v>
      </c>
      <c r="F179" s="132" t="s">
        <v>877</v>
      </c>
      <c r="G179" s="133" t="s">
        <v>810</v>
      </c>
      <c r="H179" s="134">
        <v>2</v>
      </c>
      <c r="I179" s="135"/>
      <c r="J179" s="136">
        <f>ROUND(I179*H179,2)</f>
        <v>0</v>
      </c>
      <c r="K179" s="132" t="s">
        <v>1</v>
      </c>
      <c r="L179" s="30"/>
      <c r="M179" s="137" t="s">
        <v>1</v>
      </c>
      <c r="N179" s="138" t="s">
        <v>44</v>
      </c>
      <c r="P179" s="139">
        <f>O179*H179</f>
        <v>0</v>
      </c>
      <c r="Q179" s="139">
        <v>0</v>
      </c>
      <c r="R179" s="139">
        <f>Q179*H179</f>
        <v>0</v>
      </c>
      <c r="S179" s="139">
        <v>0</v>
      </c>
      <c r="T179" s="140">
        <f>S179*H179</f>
        <v>0</v>
      </c>
      <c r="AR179" s="141" t="s">
        <v>152</v>
      </c>
      <c r="AT179" s="141" t="s">
        <v>148</v>
      </c>
      <c r="AU179" s="141" t="s">
        <v>85</v>
      </c>
      <c r="AY179" s="15" t="s">
        <v>145</v>
      </c>
      <c r="BE179" s="142">
        <f>IF(N179="základní",J179,0)</f>
        <v>0</v>
      </c>
      <c r="BF179" s="142">
        <f>IF(N179="snížená",J179,0)</f>
        <v>0</v>
      </c>
      <c r="BG179" s="142">
        <f>IF(N179="zákl. přenesená",J179,0)</f>
        <v>0</v>
      </c>
      <c r="BH179" s="142">
        <f>IF(N179="sníž. přenesená",J179,0)</f>
        <v>0</v>
      </c>
      <c r="BI179" s="142">
        <f>IF(N179="nulová",J179,0)</f>
        <v>0</v>
      </c>
      <c r="BJ179" s="15" t="s">
        <v>153</v>
      </c>
      <c r="BK179" s="142">
        <f>ROUND(I179*H179,2)</f>
        <v>0</v>
      </c>
      <c r="BL179" s="15" t="s">
        <v>152</v>
      </c>
      <c r="BM179" s="141" t="s">
        <v>404</v>
      </c>
    </row>
    <row r="180" spans="2:65" s="1" customFormat="1" ht="24.2" customHeight="1">
      <c r="B180" s="30"/>
      <c r="C180" s="130" t="s">
        <v>78</v>
      </c>
      <c r="D180" s="130" t="s">
        <v>148</v>
      </c>
      <c r="E180" s="131" t="s">
        <v>878</v>
      </c>
      <c r="F180" s="132" t="s">
        <v>879</v>
      </c>
      <c r="G180" s="133" t="s">
        <v>810</v>
      </c>
      <c r="H180" s="134">
        <v>1</v>
      </c>
      <c r="I180" s="135"/>
      <c r="J180" s="136">
        <f>ROUND(I180*H180,2)</f>
        <v>0</v>
      </c>
      <c r="K180" s="132" t="s">
        <v>1</v>
      </c>
      <c r="L180" s="30"/>
      <c r="M180" s="137" t="s">
        <v>1</v>
      </c>
      <c r="N180" s="138" t="s">
        <v>44</v>
      </c>
      <c r="P180" s="139">
        <f>O180*H180</f>
        <v>0</v>
      </c>
      <c r="Q180" s="139">
        <v>0</v>
      </c>
      <c r="R180" s="139">
        <f>Q180*H180</f>
        <v>0</v>
      </c>
      <c r="S180" s="139">
        <v>0</v>
      </c>
      <c r="T180" s="140">
        <f>S180*H180</f>
        <v>0</v>
      </c>
      <c r="AR180" s="141" t="s">
        <v>152</v>
      </c>
      <c r="AT180" s="141" t="s">
        <v>148</v>
      </c>
      <c r="AU180" s="141" t="s">
        <v>85</v>
      </c>
      <c r="AY180" s="15" t="s">
        <v>145</v>
      </c>
      <c r="BE180" s="142">
        <f>IF(N180="základní",J180,0)</f>
        <v>0</v>
      </c>
      <c r="BF180" s="142">
        <f>IF(N180="snížená",J180,0)</f>
        <v>0</v>
      </c>
      <c r="BG180" s="142">
        <f>IF(N180="zákl. přenesená",J180,0)</f>
        <v>0</v>
      </c>
      <c r="BH180" s="142">
        <f>IF(N180="sníž. přenesená",J180,0)</f>
        <v>0</v>
      </c>
      <c r="BI180" s="142">
        <f>IF(N180="nulová",J180,0)</f>
        <v>0</v>
      </c>
      <c r="BJ180" s="15" t="s">
        <v>153</v>
      </c>
      <c r="BK180" s="142">
        <f>ROUND(I180*H180,2)</f>
        <v>0</v>
      </c>
      <c r="BL180" s="15" t="s">
        <v>152</v>
      </c>
      <c r="BM180" s="141" t="s">
        <v>415</v>
      </c>
    </row>
    <row r="181" spans="2:65" s="11" customFormat="1" ht="25.9" customHeight="1">
      <c r="B181" s="118"/>
      <c r="D181" s="119" t="s">
        <v>77</v>
      </c>
      <c r="E181" s="120" t="s">
        <v>880</v>
      </c>
      <c r="F181" s="120" t="s">
        <v>881</v>
      </c>
      <c r="I181" s="121"/>
      <c r="J181" s="122">
        <f>BK181</f>
        <v>0</v>
      </c>
      <c r="L181" s="118"/>
      <c r="M181" s="123"/>
      <c r="P181" s="124">
        <f>SUM(P182:P184)</f>
        <v>0</v>
      </c>
      <c r="R181" s="124">
        <f>SUM(R182:R184)</f>
        <v>0</v>
      </c>
      <c r="T181" s="125">
        <f>SUM(T182:T184)</f>
        <v>0</v>
      </c>
      <c r="AR181" s="119" t="s">
        <v>85</v>
      </c>
      <c r="AT181" s="126" t="s">
        <v>77</v>
      </c>
      <c r="AU181" s="126" t="s">
        <v>78</v>
      </c>
      <c r="AY181" s="119" t="s">
        <v>145</v>
      </c>
      <c r="BK181" s="127">
        <f>SUM(BK182:BK184)</f>
        <v>0</v>
      </c>
    </row>
    <row r="182" spans="2:65" s="1" customFormat="1" ht="16.5" customHeight="1">
      <c r="B182" s="30"/>
      <c r="C182" s="130" t="s">
        <v>78</v>
      </c>
      <c r="D182" s="130" t="s">
        <v>148</v>
      </c>
      <c r="E182" s="131" t="s">
        <v>882</v>
      </c>
      <c r="F182" s="132" t="s">
        <v>883</v>
      </c>
      <c r="G182" s="133" t="s">
        <v>810</v>
      </c>
      <c r="H182" s="134">
        <v>13</v>
      </c>
      <c r="I182" s="135"/>
      <c r="J182" s="136">
        <f>ROUND(I182*H182,2)</f>
        <v>0</v>
      </c>
      <c r="K182" s="132" t="s">
        <v>1</v>
      </c>
      <c r="L182" s="30"/>
      <c r="M182" s="137" t="s">
        <v>1</v>
      </c>
      <c r="N182" s="138" t="s">
        <v>44</v>
      </c>
      <c r="P182" s="139">
        <f>O182*H182</f>
        <v>0</v>
      </c>
      <c r="Q182" s="139">
        <v>0</v>
      </c>
      <c r="R182" s="139">
        <f>Q182*H182</f>
        <v>0</v>
      </c>
      <c r="S182" s="139">
        <v>0</v>
      </c>
      <c r="T182" s="140">
        <f>S182*H182</f>
        <v>0</v>
      </c>
      <c r="AR182" s="141" t="s">
        <v>152</v>
      </c>
      <c r="AT182" s="141" t="s">
        <v>148</v>
      </c>
      <c r="AU182" s="141" t="s">
        <v>85</v>
      </c>
      <c r="AY182" s="15" t="s">
        <v>145</v>
      </c>
      <c r="BE182" s="142">
        <f>IF(N182="základní",J182,0)</f>
        <v>0</v>
      </c>
      <c r="BF182" s="142">
        <f>IF(N182="snížená",J182,0)</f>
        <v>0</v>
      </c>
      <c r="BG182" s="142">
        <f>IF(N182="zákl. přenesená",J182,0)</f>
        <v>0</v>
      </c>
      <c r="BH182" s="142">
        <f>IF(N182="sníž. přenesená",J182,0)</f>
        <v>0</v>
      </c>
      <c r="BI182" s="142">
        <f>IF(N182="nulová",J182,0)</f>
        <v>0</v>
      </c>
      <c r="BJ182" s="15" t="s">
        <v>153</v>
      </c>
      <c r="BK182" s="142">
        <f>ROUND(I182*H182,2)</f>
        <v>0</v>
      </c>
      <c r="BL182" s="15" t="s">
        <v>152</v>
      </c>
      <c r="BM182" s="141" t="s">
        <v>423</v>
      </c>
    </row>
    <row r="183" spans="2:65" s="1" customFormat="1" ht="16.5" customHeight="1">
      <c r="B183" s="30"/>
      <c r="C183" s="130" t="s">
        <v>78</v>
      </c>
      <c r="D183" s="130" t="s">
        <v>148</v>
      </c>
      <c r="E183" s="131" t="s">
        <v>884</v>
      </c>
      <c r="F183" s="132" t="s">
        <v>885</v>
      </c>
      <c r="G183" s="133" t="s">
        <v>810</v>
      </c>
      <c r="H183" s="134">
        <v>31</v>
      </c>
      <c r="I183" s="135"/>
      <c r="J183" s="136">
        <f>ROUND(I183*H183,2)</f>
        <v>0</v>
      </c>
      <c r="K183" s="132" t="s">
        <v>1</v>
      </c>
      <c r="L183" s="30"/>
      <c r="M183" s="137" t="s">
        <v>1</v>
      </c>
      <c r="N183" s="138" t="s">
        <v>44</v>
      </c>
      <c r="P183" s="139">
        <f>O183*H183</f>
        <v>0</v>
      </c>
      <c r="Q183" s="139">
        <v>0</v>
      </c>
      <c r="R183" s="139">
        <f>Q183*H183</f>
        <v>0</v>
      </c>
      <c r="S183" s="139">
        <v>0</v>
      </c>
      <c r="T183" s="140">
        <f>S183*H183</f>
        <v>0</v>
      </c>
      <c r="AR183" s="141" t="s">
        <v>152</v>
      </c>
      <c r="AT183" s="141" t="s">
        <v>148</v>
      </c>
      <c r="AU183" s="141" t="s">
        <v>85</v>
      </c>
      <c r="AY183" s="15" t="s">
        <v>145</v>
      </c>
      <c r="BE183" s="142">
        <f>IF(N183="základní",J183,0)</f>
        <v>0</v>
      </c>
      <c r="BF183" s="142">
        <f>IF(N183="snížená",J183,0)</f>
        <v>0</v>
      </c>
      <c r="BG183" s="142">
        <f>IF(N183="zákl. přenesená",J183,0)</f>
        <v>0</v>
      </c>
      <c r="BH183" s="142">
        <f>IF(N183="sníž. přenesená",J183,0)</f>
        <v>0</v>
      </c>
      <c r="BI183" s="142">
        <f>IF(N183="nulová",J183,0)</f>
        <v>0</v>
      </c>
      <c r="BJ183" s="15" t="s">
        <v>153</v>
      </c>
      <c r="BK183" s="142">
        <f>ROUND(I183*H183,2)</f>
        <v>0</v>
      </c>
      <c r="BL183" s="15" t="s">
        <v>152</v>
      </c>
      <c r="BM183" s="141" t="s">
        <v>436</v>
      </c>
    </row>
    <row r="184" spans="2:65" s="1" customFormat="1" ht="16.5" customHeight="1">
      <c r="B184" s="30"/>
      <c r="C184" s="130" t="s">
        <v>78</v>
      </c>
      <c r="D184" s="130" t="s">
        <v>148</v>
      </c>
      <c r="E184" s="131" t="s">
        <v>886</v>
      </c>
      <c r="F184" s="132" t="s">
        <v>887</v>
      </c>
      <c r="G184" s="133" t="s">
        <v>810</v>
      </c>
      <c r="H184" s="134">
        <v>32</v>
      </c>
      <c r="I184" s="135"/>
      <c r="J184" s="136">
        <f>ROUND(I184*H184,2)</f>
        <v>0</v>
      </c>
      <c r="K184" s="132" t="s">
        <v>1</v>
      </c>
      <c r="L184" s="30"/>
      <c r="M184" s="137" t="s">
        <v>1</v>
      </c>
      <c r="N184" s="138" t="s">
        <v>44</v>
      </c>
      <c r="P184" s="139">
        <f>O184*H184</f>
        <v>0</v>
      </c>
      <c r="Q184" s="139">
        <v>0</v>
      </c>
      <c r="R184" s="139">
        <f>Q184*H184</f>
        <v>0</v>
      </c>
      <c r="S184" s="139">
        <v>0</v>
      </c>
      <c r="T184" s="140">
        <f>S184*H184</f>
        <v>0</v>
      </c>
      <c r="AR184" s="141" t="s">
        <v>152</v>
      </c>
      <c r="AT184" s="141" t="s">
        <v>148</v>
      </c>
      <c r="AU184" s="141" t="s">
        <v>85</v>
      </c>
      <c r="AY184" s="15" t="s">
        <v>145</v>
      </c>
      <c r="BE184" s="142">
        <f>IF(N184="základní",J184,0)</f>
        <v>0</v>
      </c>
      <c r="BF184" s="142">
        <f>IF(N184="snížená",J184,0)</f>
        <v>0</v>
      </c>
      <c r="BG184" s="142">
        <f>IF(N184="zákl. přenesená",J184,0)</f>
        <v>0</v>
      </c>
      <c r="BH184" s="142">
        <f>IF(N184="sníž. přenesená",J184,0)</f>
        <v>0</v>
      </c>
      <c r="BI184" s="142">
        <f>IF(N184="nulová",J184,0)</f>
        <v>0</v>
      </c>
      <c r="BJ184" s="15" t="s">
        <v>153</v>
      </c>
      <c r="BK184" s="142">
        <f>ROUND(I184*H184,2)</f>
        <v>0</v>
      </c>
      <c r="BL184" s="15" t="s">
        <v>152</v>
      </c>
      <c r="BM184" s="141" t="s">
        <v>444</v>
      </c>
    </row>
    <row r="185" spans="2:65" s="11" customFormat="1" ht="25.9" customHeight="1">
      <c r="B185" s="118"/>
      <c r="D185" s="119" t="s">
        <v>77</v>
      </c>
      <c r="E185" s="120" t="s">
        <v>888</v>
      </c>
      <c r="F185" s="120" t="s">
        <v>889</v>
      </c>
      <c r="I185" s="121"/>
      <c r="J185" s="122">
        <f>BK185</f>
        <v>0</v>
      </c>
      <c r="L185" s="118"/>
      <c r="M185" s="123"/>
      <c r="P185" s="124">
        <f>SUM(P186:P196)</f>
        <v>0</v>
      </c>
      <c r="R185" s="124">
        <f>SUM(R186:R196)</f>
        <v>0</v>
      </c>
      <c r="T185" s="125">
        <f>SUM(T186:T196)</f>
        <v>0</v>
      </c>
      <c r="AR185" s="119" t="s">
        <v>85</v>
      </c>
      <c r="AT185" s="126" t="s">
        <v>77</v>
      </c>
      <c r="AU185" s="126" t="s">
        <v>78</v>
      </c>
      <c r="AY185" s="119" t="s">
        <v>145</v>
      </c>
      <c r="BK185" s="127">
        <f>SUM(BK186:BK196)</f>
        <v>0</v>
      </c>
    </row>
    <row r="186" spans="2:65" s="1" customFormat="1" ht="16.5" customHeight="1">
      <c r="B186" s="30"/>
      <c r="C186" s="130" t="s">
        <v>78</v>
      </c>
      <c r="D186" s="130" t="s">
        <v>148</v>
      </c>
      <c r="E186" s="131" t="s">
        <v>890</v>
      </c>
      <c r="F186" s="132" t="s">
        <v>891</v>
      </c>
      <c r="G186" s="133" t="s">
        <v>200</v>
      </c>
      <c r="H186" s="134">
        <v>10</v>
      </c>
      <c r="I186" s="135"/>
      <c r="J186" s="136">
        <f>ROUND(I186*H186,2)</f>
        <v>0</v>
      </c>
      <c r="K186" s="132" t="s">
        <v>1</v>
      </c>
      <c r="L186" s="30"/>
      <c r="M186" s="137" t="s">
        <v>1</v>
      </c>
      <c r="N186" s="138" t="s">
        <v>44</v>
      </c>
      <c r="P186" s="139">
        <f>O186*H186</f>
        <v>0</v>
      </c>
      <c r="Q186" s="139">
        <v>0</v>
      </c>
      <c r="R186" s="139">
        <f>Q186*H186</f>
        <v>0</v>
      </c>
      <c r="S186" s="139">
        <v>0</v>
      </c>
      <c r="T186" s="140">
        <f>S186*H186</f>
        <v>0</v>
      </c>
      <c r="AR186" s="141" t="s">
        <v>152</v>
      </c>
      <c r="AT186" s="141" t="s">
        <v>148</v>
      </c>
      <c r="AU186" s="141" t="s">
        <v>85</v>
      </c>
      <c r="AY186" s="15" t="s">
        <v>145</v>
      </c>
      <c r="BE186" s="142">
        <f>IF(N186="základní",J186,0)</f>
        <v>0</v>
      </c>
      <c r="BF186" s="142">
        <f>IF(N186="snížená",J186,0)</f>
        <v>0</v>
      </c>
      <c r="BG186" s="142">
        <f>IF(N186="zákl. přenesená",J186,0)</f>
        <v>0</v>
      </c>
      <c r="BH186" s="142">
        <f>IF(N186="sníž. přenesená",J186,0)</f>
        <v>0</v>
      </c>
      <c r="BI186" s="142">
        <f>IF(N186="nulová",J186,0)</f>
        <v>0</v>
      </c>
      <c r="BJ186" s="15" t="s">
        <v>153</v>
      </c>
      <c r="BK186" s="142">
        <f>ROUND(I186*H186,2)</f>
        <v>0</v>
      </c>
      <c r="BL186" s="15" t="s">
        <v>152</v>
      </c>
      <c r="BM186" s="141" t="s">
        <v>892</v>
      </c>
    </row>
    <row r="187" spans="2:65" s="1" customFormat="1" ht="16.5" customHeight="1">
      <c r="B187" s="30"/>
      <c r="C187" s="130" t="s">
        <v>78</v>
      </c>
      <c r="D187" s="130" t="s">
        <v>148</v>
      </c>
      <c r="E187" s="131" t="s">
        <v>893</v>
      </c>
      <c r="F187" s="132" t="s">
        <v>894</v>
      </c>
      <c r="G187" s="133" t="s">
        <v>200</v>
      </c>
      <c r="H187" s="134">
        <v>110</v>
      </c>
      <c r="I187" s="135"/>
      <c r="J187" s="136">
        <f>ROUND(I187*H187,2)</f>
        <v>0</v>
      </c>
      <c r="K187" s="132" t="s">
        <v>1</v>
      </c>
      <c r="L187" s="30"/>
      <c r="M187" s="137" t="s">
        <v>1</v>
      </c>
      <c r="N187" s="138" t="s">
        <v>44</v>
      </c>
      <c r="P187" s="139">
        <f>O187*H187</f>
        <v>0</v>
      </c>
      <c r="Q187" s="139">
        <v>0</v>
      </c>
      <c r="R187" s="139">
        <f>Q187*H187</f>
        <v>0</v>
      </c>
      <c r="S187" s="139">
        <v>0</v>
      </c>
      <c r="T187" s="140">
        <f>S187*H187</f>
        <v>0</v>
      </c>
      <c r="AR187" s="141" t="s">
        <v>152</v>
      </c>
      <c r="AT187" s="141" t="s">
        <v>148</v>
      </c>
      <c r="AU187" s="141" t="s">
        <v>85</v>
      </c>
      <c r="AY187" s="15" t="s">
        <v>145</v>
      </c>
      <c r="BE187" s="142">
        <f>IF(N187="základní",J187,0)</f>
        <v>0</v>
      </c>
      <c r="BF187" s="142">
        <f>IF(N187="snížená",J187,0)</f>
        <v>0</v>
      </c>
      <c r="BG187" s="142">
        <f>IF(N187="zákl. přenesená",J187,0)</f>
        <v>0</v>
      </c>
      <c r="BH187" s="142">
        <f>IF(N187="sníž. přenesená",J187,0)</f>
        <v>0</v>
      </c>
      <c r="BI187" s="142">
        <f>IF(N187="nulová",J187,0)</f>
        <v>0</v>
      </c>
      <c r="BJ187" s="15" t="s">
        <v>153</v>
      </c>
      <c r="BK187" s="142">
        <f>ROUND(I187*H187,2)</f>
        <v>0</v>
      </c>
      <c r="BL187" s="15" t="s">
        <v>152</v>
      </c>
      <c r="BM187" s="141" t="s">
        <v>460</v>
      </c>
    </row>
    <row r="188" spans="2:65" s="1" customFormat="1" ht="16.5" customHeight="1">
      <c r="B188" s="30"/>
      <c r="C188" s="130" t="s">
        <v>78</v>
      </c>
      <c r="D188" s="130" t="s">
        <v>148</v>
      </c>
      <c r="E188" s="131" t="s">
        <v>895</v>
      </c>
      <c r="F188" s="132" t="s">
        <v>896</v>
      </c>
      <c r="G188" s="133" t="s">
        <v>200</v>
      </c>
      <c r="H188" s="134">
        <v>300</v>
      </c>
      <c r="I188" s="135"/>
      <c r="J188" s="136">
        <f>ROUND(I188*H188,2)</f>
        <v>0</v>
      </c>
      <c r="K188" s="132" t="s">
        <v>1</v>
      </c>
      <c r="L188" s="30"/>
      <c r="M188" s="137" t="s">
        <v>1</v>
      </c>
      <c r="N188" s="138" t="s">
        <v>44</v>
      </c>
      <c r="P188" s="139">
        <f>O188*H188</f>
        <v>0</v>
      </c>
      <c r="Q188" s="139">
        <v>0</v>
      </c>
      <c r="R188" s="139">
        <f>Q188*H188</f>
        <v>0</v>
      </c>
      <c r="S188" s="139">
        <v>0</v>
      </c>
      <c r="T188" s="140">
        <f>S188*H188</f>
        <v>0</v>
      </c>
      <c r="AR188" s="141" t="s">
        <v>152</v>
      </c>
      <c r="AT188" s="141" t="s">
        <v>148</v>
      </c>
      <c r="AU188" s="141" t="s">
        <v>85</v>
      </c>
      <c r="AY188" s="15" t="s">
        <v>145</v>
      </c>
      <c r="BE188" s="142">
        <f>IF(N188="základní",J188,0)</f>
        <v>0</v>
      </c>
      <c r="BF188" s="142">
        <f>IF(N188="snížená",J188,0)</f>
        <v>0</v>
      </c>
      <c r="BG188" s="142">
        <f>IF(N188="zákl. přenesená",J188,0)</f>
        <v>0</v>
      </c>
      <c r="BH188" s="142">
        <f>IF(N188="sníž. přenesená",J188,0)</f>
        <v>0</v>
      </c>
      <c r="BI188" s="142">
        <f>IF(N188="nulová",J188,0)</f>
        <v>0</v>
      </c>
      <c r="BJ188" s="15" t="s">
        <v>153</v>
      </c>
      <c r="BK188" s="142">
        <f>ROUND(I188*H188,2)</f>
        <v>0</v>
      </c>
      <c r="BL188" s="15" t="s">
        <v>152</v>
      </c>
      <c r="BM188" s="141" t="s">
        <v>468</v>
      </c>
    </row>
    <row r="189" spans="2:65" s="1" customFormat="1" ht="16.5" customHeight="1">
      <c r="B189" s="30"/>
      <c r="C189" s="130" t="s">
        <v>78</v>
      </c>
      <c r="D189" s="130" t="s">
        <v>148</v>
      </c>
      <c r="E189" s="131" t="s">
        <v>897</v>
      </c>
      <c r="F189" s="132" t="s">
        <v>898</v>
      </c>
      <c r="G189" s="133" t="s">
        <v>200</v>
      </c>
      <c r="H189" s="134">
        <v>17</v>
      </c>
      <c r="I189" s="135"/>
      <c r="J189" s="136">
        <f>ROUND(I189*H189,2)</f>
        <v>0</v>
      </c>
      <c r="K189" s="132" t="s">
        <v>1</v>
      </c>
      <c r="L189" s="30"/>
      <c r="M189" s="137" t="s">
        <v>1</v>
      </c>
      <c r="N189" s="138" t="s">
        <v>44</v>
      </c>
      <c r="P189" s="139">
        <f>O189*H189</f>
        <v>0</v>
      </c>
      <c r="Q189" s="139">
        <v>0</v>
      </c>
      <c r="R189" s="139">
        <f>Q189*H189</f>
        <v>0</v>
      </c>
      <c r="S189" s="139">
        <v>0</v>
      </c>
      <c r="T189" s="140">
        <f>S189*H189</f>
        <v>0</v>
      </c>
      <c r="AR189" s="141" t="s">
        <v>152</v>
      </c>
      <c r="AT189" s="141" t="s">
        <v>148</v>
      </c>
      <c r="AU189" s="141" t="s">
        <v>85</v>
      </c>
      <c r="AY189" s="15" t="s">
        <v>145</v>
      </c>
      <c r="BE189" s="142">
        <f>IF(N189="základní",J189,0)</f>
        <v>0</v>
      </c>
      <c r="BF189" s="142">
        <f>IF(N189="snížená",J189,0)</f>
        <v>0</v>
      </c>
      <c r="BG189" s="142">
        <f>IF(N189="zákl. přenesená",J189,0)</f>
        <v>0</v>
      </c>
      <c r="BH189" s="142">
        <f>IF(N189="sníž. přenesená",J189,0)</f>
        <v>0</v>
      </c>
      <c r="BI189" s="142">
        <f>IF(N189="nulová",J189,0)</f>
        <v>0</v>
      </c>
      <c r="BJ189" s="15" t="s">
        <v>153</v>
      </c>
      <c r="BK189" s="142">
        <f>ROUND(I189*H189,2)</f>
        <v>0</v>
      </c>
      <c r="BL189" s="15" t="s">
        <v>152</v>
      </c>
      <c r="BM189" s="141" t="s">
        <v>486</v>
      </c>
    </row>
    <row r="190" spans="2:65" s="1" customFormat="1" ht="16.5" customHeight="1">
      <c r="B190" s="30"/>
      <c r="C190" s="130" t="s">
        <v>78</v>
      </c>
      <c r="D190" s="130" t="s">
        <v>148</v>
      </c>
      <c r="E190" s="131" t="s">
        <v>899</v>
      </c>
      <c r="F190" s="132" t="s">
        <v>900</v>
      </c>
      <c r="G190" s="133" t="s">
        <v>200</v>
      </c>
      <c r="H190" s="134">
        <v>40</v>
      </c>
      <c r="I190" s="135"/>
      <c r="J190" s="136">
        <f>ROUND(I190*H190,2)</f>
        <v>0</v>
      </c>
      <c r="K190" s="132" t="s">
        <v>1</v>
      </c>
      <c r="L190" s="30"/>
      <c r="M190" s="137" t="s">
        <v>1</v>
      </c>
      <c r="N190" s="138" t="s">
        <v>44</v>
      </c>
      <c r="P190" s="139">
        <f>O190*H190</f>
        <v>0</v>
      </c>
      <c r="Q190" s="139">
        <v>0</v>
      </c>
      <c r="R190" s="139">
        <f>Q190*H190</f>
        <v>0</v>
      </c>
      <c r="S190" s="139">
        <v>0</v>
      </c>
      <c r="T190" s="140">
        <f>S190*H190</f>
        <v>0</v>
      </c>
      <c r="AR190" s="141" t="s">
        <v>152</v>
      </c>
      <c r="AT190" s="141" t="s">
        <v>148</v>
      </c>
      <c r="AU190" s="141" t="s">
        <v>85</v>
      </c>
      <c r="AY190" s="15" t="s">
        <v>145</v>
      </c>
      <c r="BE190" s="142">
        <f>IF(N190="základní",J190,0)</f>
        <v>0</v>
      </c>
      <c r="BF190" s="142">
        <f>IF(N190="snížená",J190,0)</f>
        <v>0</v>
      </c>
      <c r="BG190" s="142">
        <f>IF(N190="zákl. přenesená",J190,0)</f>
        <v>0</v>
      </c>
      <c r="BH190" s="142">
        <f>IF(N190="sníž. přenesená",J190,0)</f>
        <v>0</v>
      </c>
      <c r="BI190" s="142">
        <f>IF(N190="nulová",J190,0)</f>
        <v>0</v>
      </c>
      <c r="BJ190" s="15" t="s">
        <v>153</v>
      </c>
      <c r="BK190" s="142">
        <f>ROUND(I190*H190,2)</f>
        <v>0</v>
      </c>
      <c r="BL190" s="15" t="s">
        <v>152</v>
      </c>
      <c r="BM190" s="141" t="s">
        <v>499</v>
      </c>
    </row>
    <row r="191" spans="2:65" s="1" customFormat="1" ht="16.5" customHeight="1">
      <c r="B191" s="30"/>
      <c r="C191" s="130" t="s">
        <v>78</v>
      </c>
      <c r="D191" s="130" t="s">
        <v>148</v>
      </c>
      <c r="E191" s="131" t="s">
        <v>901</v>
      </c>
      <c r="F191" s="132" t="s">
        <v>902</v>
      </c>
      <c r="G191" s="133" t="s">
        <v>200</v>
      </c>
      <c r="H191" s="134">
        <v>40</v>
      </c>
      <c r="I191" s="135"/>
      <c r="J191" s="136">
        <f>ROUND(I191*H191,2)</f>
        <v>0</v>
      </c>
      <c r="K191" s="132" t="s">
        <v>1</v>
      </c>
      <c r="L191" s="30"/>
      <c r="M191" s="137" t="s">
        <v>1</v>
      </c>
      <c r="N191" s="138" t="s">
        <v>44</v>
      </c>
      <c r="P191" s="139">
        <f>O191*H191</f>
        <v>0</v>
      </c>
      <c r="Q191" s="139">
        <v>0</v>
      </c>
      <c r="R191" s="139">
        <f>Q191*H191</f>
        <v>0</v>
      </c>
      <c r="S191" s="139">
        <v>0</v>
      </c>
      <c r="T191" s="140">
        <f>S191*H191</f>
        <v>0</v>
      </c>
      <c r="AR191" s="141" t="s">
        <v>152</v>
      </c>
      <c r="AT191" s="141" t="s">
        <v>148</v>
      </c>
      <c r="AU191" s="141" t="s">
        <v>85</v>
      </c>
      <c r="AY191" s="15" t="s">
        <v>145</v>
      </c>
      <c r="BE191" s="142">
        <f>IF(N191="základní",J191,0)</f>
        <v>0</v>
      </c>
      <c r="BF191" s="142">
        <f>IF(N191="snížená",J191,0)</f>
        <v>0</v>
      </c>
      <c r="BG191" s="142">
        <f>IF(N191="zákl. přenesená",J191,0)</f>
        <v>0</v>
      </c>
      <c r="BH191" s="142">
        <f>IF(N191="sníž. přenesená",J191,0)</f>
        <v>0</v>
      </c>
      <c r="BI191" s="142">
        <f>IF(N191="nulová",J191,0)</f>
        <v>0</v>
      </c>
      <c r="BJ191" s="15" t="s">
        <v>153</v>
      </c>
      <c r="BK191" s="142">
        <f>ROUND(I191*H191,2)</f>
        <v>0</v>
      </c>
      <c r="BL191" s="15" t="s">
        <v>152</v>
      </c>
      <c r="BM191" s="141" t="s">
        <v>507</v>
      </c>
    </row>
    <row r="192" spans="2:65" s="1" customFormat="1" ht="16.5" customHeight="1">
      <c r="B192" s="30"/>
      <c r="C192" s="130" t="s">
        <v>78</v>
      </c>
      <c r="D192" s="130" t="s">
        <v>148</v>
      </c>
      <c r="E192" s="131" t="s">
        <v>903</v>
      </c>
      <c r="F192" s="132" t="s">
        <v>904</v>
      </c>
      <c r="G192" s="133" t="s">
        <v>200</v>
      </c>
      <c r="H192" s="134">
        <v>40</v>
      </c>
      <c r="I192" s="135"/>
      <c r="J192" s="136">
        <f>ROUND(I192*H192,2)</f>
        <v>0</v>
      </c>
      <c r="K192" s="132" t="s">
        <v>1</v>
      </c>
      <c r="L192" s="30"/>
      <c r="M192" s="137" t="s">
        <v>1</v>
      </c>
      <c r="N192" s="138" t="s">
        <v>44</v>
      </c>
      <c r="P192" s="139">
        <f>O192*H192</f>
        <v>0</v>
      </c>
      <c r="Q192" s="139">
        <v>0</v>
      </c>
      <c r="R192" s="139">
        <f>Q192*H192</f>
        <v>0</v>
      </c>
      <c r="S192" s="139">
        <v>0</v>
      </c>
      <c r="T192" s="140">
        <f>S192*H192</f>
        <v>0</v>
      </c>
      <c r="AR192" s="141" t="s">
        <v>152</v>
      </c>
      <c r="AT192" s="141" t="s">
        <v>148</v>
      </c>
      <c r="AU192" s="141" t="s">
        <v>85</v>
      </c>
      <c r="AY192" s="15" t="s">
        <v>145</v>
      </c>
      <c r="BE192" s="142">
        <f>IF(N192="základní",J192,0)</f>
        <v>0</v>
      </c>
      <c r="BF192" s="142">
        <f>IF(N192="snížená",J192,0)</f>
        <v>0</v>
      </c>
      <c r="BG192" s="142">
        <f>IF(N192="zákl. přenesená",J192,0)</f>
        <v>0</v>
      </c>
      <c r="BH192" s="142">
        <f>IF(N192="sníž. přenesená",J192,0)</f>
        <v>0</v>
      </c>
      <c r="BI192" s="142">
        <f>IF(N192="nulová",J192,0)</f>
        <v>0</v>
      </c>
      <c r="BJ192" s="15" t="s">
        <v>153</v>
      </c>
      <c r="BK192" s="142">
        <f>ROUND(I192*H192,2)</f>
        <v>0</v>
      </c>
      <c r="BL192" s="15" t="s">
        <v>152</v>
      </c>
      <c r="BM192" s="141" t="s">
        <v>517</v>
      </c>
    </row>
    <row r="193" spans="2:65" s="1" customFormat="1" ht="16.5" customHeight="1">
      <c r="B193" s="30"/>
      <c r="C193" s="130" t="s">
        <v>78</v>
      </c>
      <c r="D193" s="130" t="s">
        <v>148</v>
      </c>
      <c r="E193" s="131" t="s">
        <v>905</v>
      </c>
      <c r="F193" s="132" t="s">
        <v>906</v>
      </c>
      <c r="G193" s="133" t="s">
        <v>200</v>
      </c>
      <c r="H193" s="134">
        <v>25</v>
      </c>
      <c r="I193" s="135"/>
      <c r="J193" s="136">
        <f>ROUND(I193*H193,2)</f>
        <v>0</v>
      </c>
      <c r="K193" s="132" t="s">
        <v>1</v>
      </c>
      <c r="L193" s="30"/>
      <c r="M193" s="137" t="s">
        <v>1</v>
      </c>
      <c r="N193" s="138" t="s">
        <v>44</v>
      </c>
      <c r="P193" s="139">
        <f>O193*H193</f>
        <v>0</v>
      </c>
      <c r="Q193" s="139">
        <v>0</v>
      </c>
      <c r="R193" s="139">
        <f>Q193*H193</f>
        <v>0</v>
      </c>
      <c r="S193" s="139">
        <v>0</v>
      </c>
      <c r="T193" s="140">
        <f>S193*H193</f>
        <v>0</v>
      </c>
      <c r="AR193" s="141" t="s">
        <v>152</v>
      </c>
      <c r="AT193" s="141" t="s">
        <v>148</v>
      </c>
      <c r="AU193" s="141" t="s">
        <v>85</v>
      </c>
      <c r="AY193" s="15" t="s">
        <v>145</v>
      </c>
      <c r="BE193" s="142">
        <f>IF(N193="základní",J193,0)</f>
        <v>0</v>
      </c>
      <c r="BF193" s="142">
        <f>IF(N193="snížená",J193,0)</f>
        <v>0</v>
      </c>
      <c r="BG193" s="142">
        <f>IF(N193="zákl. přenesená",J193,0)</f>
        <v>0</v>
      </c>
      <c r="BH193" s="142">
        <f>IF(N193="sníž. přenesená",J193,0)</f>
        <v>0</v>
      </c>
      <c r="BI193" s="142">
        <f>IF(N193="nulová",J193,0)</f>
        <v>0</v>
      </c>
      <c r="BJ193" s="15" t="s">
        <v>153</v>
      </c>
      <c r="BK193" s="142">
        <f>ROUND(I193*H193,2)</f>
        <v>0</v>
      </c>
      <c r="BL193" s="15" t="s">
        <v>152</v>
      </c>
      <c r="BM193" s="141" t="s">
        <v>526</v>
      </c>
    </row>
    <row r="194" spans="2:65" s="1" customFormat="1" ht="16.5" customHeight="1">
      <c r="B194" s="30"/>
      <c r="C194" s="130" t="s">
        <v>78</v>
      </c>
      <c r="D194" s="130" t="s">
        <v>148</v>
      </c>
      <c r="E194" s="131" t="s">
        <v>907</v>
      </c>
      <c r="F194" s="132" t="s">
        <v>908</v>
      </c>
      <c r="G194" s="133" t="s">
        <v>200</v>
      </c>
      <c r="H194" s="134">
        <v>20</v>
      </c>
      <c r="I194" s="135"/>
      <c r="J194" s="136">
        <f>ROUND(I194*H194,2)</f>
        <v>0</v>
      </c>
      <c r="K194" s="132" t="s">
        <v>1</v>
      </c>
      <c r="L194" s="30"/>
      <c r="M194" s="137" t="s">
        <v>1</v>
      </c>
      <c r="N194" s="138" t="s">
        <v>44</v>
      </c>
      <c r="P194" s="139">
        <f>O194*H194</f>
        <v>0</v>
      </c>
      <c r="Q194" s="139">
        <v>0</v>
      </c>
      <c r="R194" s="139">
        <f>Q194*H194</f>
        <v>0</v>
      </c>
      <c r="S194" s="139">
        <v>0</v>
      </c>
      <c r="T194" s="140">
        <f>S194*H194</f>
        <v>0</v>
      </c>
      <c r="AR194" s="141" t="s">
        <v>152</v>
      </c>
      <c r="AT194" s="141" t="s">
        <v>148</v>
      </c>
      <c r="AU194" s="141" t="s">
        <v>85</v>
      </c>
      <c r="AY194" s="15" t="s">
        <v>145</v>
      </c>
      <c r="BE194" s="142">
        <f>IF(N194="základní",J194,0)</f>
        <v>0</v>
      </c>
      <c r="BF194" s="142">
        <f>IF(N194="snížená",J194,0)</f>
        <v>0</v>
      </c>
      <c r="BG194" s="142">
        <f>IF(N194="zákl. přenesená",J194,0)</f>
        <v>0</v>
      </c>
      <c r="BH194" s="142">
        <f>IF(N194="sníž. přenesená",J194,0)</f>
        <v>0</v>
      </c>
      <c r="BI194" s="142">
        <f>IF(N194="nulová",J194,0)</f>
        <v>0</v>
      </c>
      <c r="BJ194" s="15" t="s">
        <v>153</v>
      </c>
      <c r="BK194" s="142">
        <f>ROUND(I194*H194,2)</f>
        <v>0</v>
      </c>
      <c r="BL194" s="15" t="s">
        <v>152</v>
      </c>
      <c r="BM194" s="141" t="s">
        <v>534</v>
      </c>
    </row>
    <row r="195" spans="2:65" s="1" customFormat="1" ht="16.5" customHeight="1">
      <c r="B195" s="30"/>
      <c r="C195" s="130" t="s">
        <v>78</v>
      </c>
      <c r="D195" s="130" t="s">
        <v>148</v>
      </c>
      <c r="E195" s="131" t="s">
        <v>909</v>
      </c>
      <c r="F195" s="132" t="s">
        <v>910</v>
      </c>
      <c r="G195" s="133" t="s">
        <v>200</v>
      </c>
      <c r="H195" s="134">
        <v>35</v>
      </c>
      <c r="I195" s="135"/>
      <c r="J195" s="136">
        <f>ROUND(I195*H195,2)</f>
        <v>0</v>
      </c>
      <c r="K195" s="132" t="s">
        <v>1</v>
      </c>
      <c r="L195" s="30"/>
      <c r="M195" s="137" t="s">
        <v>1</v>
      </c>
      <c r="N195" s="138" t="s">
        <v>44</v>
      </c>
      <c r="P195" s="139">
        <f>O195*H195</f>
        <v>0</v>
      </c>
      <c r="Q195" s="139">
        <v>0</v>
      </c>
      <c r="R195" s="139">
        <f>Q195*H195</f>
        <v>0</v>
      </c>
      <c r="S195" s="139">
        <v>0</v>
      </c>
      <c r="T195" s="140">
        <f>S195*H195</f>
        <v>0</v>
      </c>
      <c r="AR195" s="141" t="s">
        <v>152</v>
      </c>
      <c r="AT195" s="141" t="s">
        <v>148</v>
      </c>
      <c r="AU195" s="141" t="s">
        <v>85</v>
      </c>
      <c r="AY195" s="15" t="s">
        <v>145</v>
      </c>
      <c r="BE195" s="142">
        <f>IF(N195="základní",J195,0)</f>
        <v>0</v>
      </c>
      <c r="BF195" s="142">
        <f>IF(N195="snížená",J195,0)</f>
        <v>0</v>
      </c>
      <c r="BG195" s="142">
        <f>IF(N195="zákl. přenesená",J195,0)</f>
        <v>0</v>
      </c>
      <c r="BH195" s="142">
        <f>IF(N195="sníž. přenesená",J195,0)</f>
        <v>0</v>
      </c>
      <c r="BI195" s="142">
        <f>IF(N195="nulová",J195,0)</f>
        <v>0</v>
      </c>
      <c r="BJ195" s="15" t="s">
        <v>153</v>
      </c>
      <c r="BK195" s="142">
        <f>ROUND(I195*H195,2)</f>
        <v>0</v>
      </c>
      <c r="BL195" s="15" t="s">
        <v>152</v>
      </c>
      <c r="BM195" s="141" t="s">
        <v>542</v>
      </c>
    </row>
    <row r="196" spans="2:65" s="1" customFormat="1" ht="16.5" customHeight="1">
      <c r="B196" s="30"/>
      <c r="C196" s="130" t="s">
        <v>78</v>
      </c>
      <c r="D196" s="130" t="s">
        <v>148</v>
      </c>
      <c r="E196" s="131" t="s">
        <v>911</v>
      </c>
      <c r="F196" s="132" t="s">
        <v>912</v>
      </c>
      <c r="G196" s="133" t="s">
        <v>810</v>
      </c>
      <c r="H196" s="134">
        <v>6</v>
      </c>
      <c r="I196" s="135"/>
      <c r="J196" s="136">
        <f>ROUND(I196*H196,2)</f>
        <v>0</v>
      </c>
      <c r="K196" s="132" t="s">
        <v>1</v>
      </c>
      <c r="L196" s="30"/>
      <c r="M196" s="137" t="s">
        <v>1</v>
      </c>
      <c r="N196" s="138" t="s">
        <v>44</v>
      </c>
      <c r="P196" s="139">
        <f>O196*H196</f>
        <v>0</v>
      </c>
      <c r="Q196" s="139">
        <v>0</v>
      </c>
      <c r="R196" s="139">
        <f>Q196*H196</f>
        <v>0</v>
      </c>
      <c r="S196" s="139">
        <v>0</v>
      </c>
      <c r="T196" s="140">
        <f>S196*H196</f>
        <v>0</v>
      </c>
      <c r="AR196" s="141" t="s">
        <v>152</v>
      </c>
      <c r="AT196" s="141" t="s">
        <v>148</v>
      </c>
      <c r="AU196" s="141" t="s">
        <v>85</v>
      </c>
      <c r="AY196" s="15" t="s">
        <v>145</v>
      </c>
      <c r="BE196" s="142">
        <f>IF(N196="základní",J196,0)</f>
        <v>0</v>
      </c>
      <c r="BF196" s="142">
        <f>IF(N196="snížená",J196,0)</f>
        <v>0</v>
      </c>
      <c r="BG196" s="142">
        <f>IF(N196="zákl. přenesená",J196,0)</f>
        <v>0</v>
      </c>
      <c r="BH196" s="142">
        <f>IF(N196="sníž. přenesená",J196,0)</f>
        <v>0</v>
      </c>
      <c r="BI196" s="142">
        <f>IF(N196="nulová",J196,0)</f>
        <v>0</v>
      </c>
      <c r="BJ196" s="15" t="s">
        <v>153</v>
      </c>
      <c r="BK196" s="142">
        <f>ROUND(I196*H196,2)</f>
        <v>0</v>
      </c>
      <c r="BL196" s="15" t="s">
        <v>152</v>
      </c>
      <c r="BM196" s="141" t="s">
        <v>550</v>
      </c>
    </row>
    <row r="197" spans="2:65" s="11" customFormat="1" ht="25.9" customHeight="1">
      <c r="B197" s="118"/>
      <c r="D197" s="119" t="s">
        <v>77</v>
      </c>
      <c r="E197" s="120" t="s">
        <v>913</v>
      </c>
      <c r="F197" s="120" t="s">
        <v>914</v>
      </c>
      <c r="I197" s="121"/>
      <c r="J197" s="122">
        <f>BK197</f>
        <v>0</v>
      </c>
      <c r="L197" s="118"/>
      <c r="M197" s="123"/>
      <c r="P197" s="124">
        <f>SUM(P198:P201)</f>
        <v>0</v>
      </c>
      <c r="R197" s="124">
        <f>SUM(R198:R201)</f>
        <v>0</v>
      </c>
      <c r="T197" s="125">
        <f>SUM(T198:T201)</f>
        <v>0</v>
      </c>
      <c r="AR197" s="119" t="s">
        <v>85</v>
      </c>
      <c r="AT197" s="126" t="s">
        <v>77</v>
      </c>
      <c r="AU197" s="126" t="s">
        <v>78</v>
      </c>
      <c r="AY197" s="119" t="s">
        <v>145</v>
      </c>
      <c r="BK197" s="127">
        <f>SUM(BK198:BK201)</f>
        <v>0</v>
      </c>
    </row>
    <row r="198" spans="2:65" s="1" customFormat="1" ht="16.5" customHeight="1">
      <c r="B198" s="30"/>
      <c r="C198" s="130" t="s">
        <v>78</v>
      </c>
      <c r="D198" s="130" t="s">
        <v>148</v>
      </c>
      <c r="E198" s="131" t="s">
        <v>915</v>
      </c>
      <c r="F198" s="132" t="s">
        <v>916</v>
      </c>
      <c r="G198" s="133" t="s">
        <v>200</v>
      </c>
      <c r="H198" s="134">
        <v>572</v>
      </c>
      <c r="I198" s="135"/>
      <c r="J198" s="136">
        <f>ROUND(I198*H198,2)</f>
        <v>0</v>
      </c>
      <c r="K198" s="132" t="s">
        <v>1</v>
      </c>
      <c r="L198" s="30"/>
      <c r="M198" s="137" t="s">
        <v>1</v>
      </c>
      <c r="N198" s="138" t="s">
        <v>44</v>
      </c>
      <c r="P198" s="139">
        <f>O198*H198</f>
        <v>0</v>
      </c>
      <c r="Q198" s="139">
        <v>0</v>
      </c>
      <c r="R198" s="139">
        <f>Q198*H198</f>
        <v>0</v>
      </c>
      <c r="S198" s="139">
        <v>0</v>
      </c>
      <c r="T198" s="140">
        <f>S198*H198</f>
        <v>0</v>
      </c>
      <c r="AR198" s="141" t="s">
        <v>152</v>
      </c>
      <c r="AT198" s="141" t="s">
        <v>148</v>
      </c>
      <c r="AU198" s="141" t="s">
        <v>85</v>
      </c>
      <c r="AY198" s="15" t="s">
        <v>145</v>
      </c>
      <c r="BE198" s="142">
        <f>IF(N198="základní",J198,0)</f>
        <v>0</v>
      </c>
      <c r="BF198" s="142">
        <f>IF(N198="snížená",J198,0)</f>
        <v>0</v>
      </c>
      <c r="BG198" s="142">
        <f>IF(N198="zákl. přenesená",J198,0)</f>
        <v>0</v>
      </c>
      <c r="BH198" s="142">
        <f>IF(N198="sníž. přenesená",J198,0)</f>
        <v>0</v>
      </c>
      <c r="BI198" s="142">
        <f>IF(N198="nulová",J198,0)</f>
        <v>0</v>
      </c>
      <c r="BJ198" s="15" t="s">
        <v>153</v>
      </c>
      <c r="BK198" s="142">
        <f>ROUND(I198*H198,2)</f>
        <v>0</v>
      </c>
      <c r="BL198" s="15" t="s">
        <v>152</v>
      </c>
      <c r="BM198" s="141" t="s">
        <v>559</v>
      </c>
    </row>
    <row r="199" spans="2:65" s="1" customFormat="1" ht="16.5" customHeight="1">
      <c r="B199" s="30"/>
      <c r="C199" s="130" t="s">
        <v>78</v>
      </c>
      <c r="D199" s="130" t="s">
        <v>148</v>
      </c>
      <c r="E199" s="131" t="s">
        <v>917</v>
      </c>
      <c r="F199" s="132" t="s">
        <v>918</v>
      </c>
      <c r="G199" s="133" t="s">
        <v>200</v>
      </c>
      <c r="H199" s="134">
        <v>10</v>
      </c>
      <c r="I199" s="135"/>
      <c r="J199" s="136">
        <f>ROUND(I199*H199,2)</f>
        <v>0</v>
      </c>
      <c r="K199" s="132" t="s">
        <v>1</v>
      </c>
      <c r="L199" s="30"/>
      <c r="M199" s="137" t="s">
        <v>1</v>
      </c>
      <c r="N199" s="138" t="s">
        <v>44</v>
      </c>
      <c r="P199" s="139">
        <f>O199*H199</f>
        <v>0</v>
      </c>
      <c r="Q199" s="139">
        <v>0</v>
      </c>
      <c r="R199" s="139">
        <f>Q199*H199</f>
        <v>0</v>
      </c>
      <c r="S199" s="139">
        <v>0</v>
      </c>
      <c r="T199" s="140">
        <f>S199*H199</f>
        <v>0</v>
      </c>
      <c r="AR199" s="141" t="s">
        <v>152</v>
      </c>
      <c r="AT199" s="141" t="s">
        <v>148</v>
      </c>
      <c r="AU199" s="141" t="s">
        <v>85</v>
      </c>
      <c r="AY199" s="15" t="s">
        <v>145</v>
      </c>
      <c r="BE199" s="142">
        <f>IF(N199="základní",J199,0)</f>
        <v>0</v>
      </c>
      <c r="BF199" s="142">
        <f>IF(N199="snížená",J199,0)</f>
        <v>0</v>
      </c>
      <c r="BG199" s="142">
        <f>IF(N199="zákl. přenesená",J199,0)</f>
        <v>0</v>
      </c>
      <c r="BH199" s="142">
        <f>IF(N199="sníž. přenesená",J199,0)</f>
        <v>0</v>
      </c>
      <c r="BI199" s="142">
        <f>IF(N199="nulová",J199,0)</f>
        <v>0</v>
      </c>
      <c r="BJ199" s="15" t="s">
        <v>153</v>
      </c>
      <c r="BK199" s="142">
        <f>ROUND(I199*H199,2)</f>
        <v>0</v>
      </c>
      <c r="BL199" s="15" t="s">
        <v>152</v>
      </c>
      <c r="BM199" s="141" t="s">
        <v>567</v>
      </c>
    </row>
    <row r="200" spans="2:65" s="1" customFormat="1" ht="16.5" customHeight="1">
      <c r="B200" s="30"/>
      <c r="C200" s="130" t="s">
        <v>78</v>
      </c>
      <c r="D200" s="130" t="s">
        <v>148</v>
      </c>
      <c r="E200" s="131" t="s">
        <v>919</v>
      </c>
      <c r="F200" s="132" t="s">
        <v>920</v>
      </c>
      <c r="G200" s="133" t="s">
        <v>200</v>
      </c>
      <c r="H200" s="134">
        <v>55</v>
      </c>
      <c r="I200" s="135"/>
      <c r="J200" s="136">
        <f>ROUND(I200*H200,2)</f>
        <v>0</v>
      </c>
      <c r="K200" s="132" t="s">
        <v>1</v>
      </c>
      <c r="L200" s="30"/>
      <c r="M200" s="137" t="s">
        <v>1</v>
      </c>
      <c r="N200" s="138" t="s">
        <v>44</v>
      </c>
      <c r="P200" s="139">
        <f>O200*H200</f>
        <v>0</v>
      </c>
      <c r="Q200" s="139">
        <v>0</v>
      </c>
      <c r="R200" s="139">
        <f>Q200*H200</f>
        <v>0</v>
      </c>
      <c r="S200" s="139">
        <v>0</v>
      </c>
      <c r="T200" s="140">
        <f>S200*H200</f>
        <v>0</v>
      </c>
      <c r="AR200" s="141" t="s">
        <v>152</v>
      </c>
      <c r="AT200" s="141" t="s">
        <v>148</v>
      </c>
      <c r="AU200" s="141" t="s">
        <v>85</v>
      </c>
      <c r="AY200" s="15" t="s">
        <v>145</v>
      </c>
      <c r="BE200" s="142">
        <f>IF(N200="základní",J200,0)</f>
        <v>0</v>
      </c>
      <c r="BF200" s="142">
        <f>IF(N200="snížená",J200,0)</f>
        <v>0</v>
      </c>
      <c r="BG200" s="142">
        <f>IF(N200="zákl. přenesená",J200,0)</f>
        <v>0</v>
      </c>
      <c r="BH200" s="142">
        <f>IF(N200="sníž. přenesená",J200,0)</f>
        <v>0</v>
      </c>
      <c r="BI200" s="142">
        <f>IF(N200="nulová",J200,0)</f>
        <v>0</v>
      </c>
      <c r="BJ200" s="15" t="s">
        <v>153</v>
      </c>
      <c r="BK200" s="142">
        <f>ROUND(I200*H200,2)</f>
        <v>0</v>
      </c>
      <c r="BL200" s="15" t="s">
        <v>152</v>
      </c>
      <c r="BM200" s="141" t="s">
        <v>577</v>
      </c>
    </row>
    <row r="201" spans="2:65" s="1" customFormat="1" ht="16.5" customHeight="1">
      <c r="B201" s="30"/>
      <c r="C201" s="130" t="s">
        <v>78</v>
      </c>
      <c r="D201" s="130" t="s">
        <v>148</v>
      </c>
      <c r="E201" s="131" t="s">
        <v>921</v>
      </c>
      <c r="F201" s="132" t="s">
        <v>922</v>
      </c>
      <c r="G201" s="133" t="s">
        <v>810</v>
      </c>
      <c r="H201" s="134">
        <v>6</v>
      </c>
      <c r="I201" s="135"/>
      <c r="J201" s="136">
        <f>ROUND(I201*H201,2)</f>
        <v>0</v>
      </c>
      <c r="K201" s="132" t="s">
        <v>1</v>
      </c>
      <c r="L201" s="30"/>
      <c r="M201" s="137" t="s">
        <v>1</v>
      </c>
      <c r="N201" s="138" t="s">
        <v>44</v>
      </c>
      <c r="P201" s="139">
        <f>O201*H201</f>
        <v>0</v>
      </c>
      <c r="Q201" s="139">
        <v>0</v>
      </c>
      <c r="R201" s="139">
        <f>Q201*H201</f>
        <v>0</v>
      </c>
      <c r="S201" s="139">
        <v>0</v>
      </c>
      <c r="T201" s="140">
        <f>S201*H201</f>
        <v>0</v>
      </c>
      <c r="AR201" s="141" t="s">
        <v>152</v>
      </c>
      <c r="AT201" s="141" t="s">
        <v>148</v>
      </c>
      <c r="AU201" s="141" t="s">
        <v>85</v>
      </c>
      <c r="AY201" s="15" t="s">
        <v>145</v>
      </c>
      <c r="BE201" s="142">
        <f>IF(N201="základní",J201,0)</f>
        <v>0</v>
      </c>
      <c r="BF201" s="142">
        <f>IF(N201="snížená",J201,0)</f>
        <v>0</v>
      </c>
      <c r="BG201" s="142">
        <f>IF(N201="zákl. přenesená",J201,0)</f>
        <v>0</v>
      </c>
      <c r="BH201" s="142">
        <f>IF(N201="sníž. přenesená",J201,0)</f>
        <v>0</v>
      </c>
      <c r="BI201" s="142">
        <f>IF(N201="nulová",J201,0)</f>
        <v>0</v>
      </c>
      <c r="BJ201" s="15" t="s">
        <v>153</v>
      </c>
      <c r="BK201" s="142">
        <f>ROUND(I201*H201,2)</f>
        <v>0</v>
      </c>
      <c r="BL201" s="15" t="s">
        <v>152</v>
      </c>
      <c r="BM201" s="141" t="s">
        <v>585</v>
      </c>
    </row>
    <row r="202" spans="2:65" s="11" customFormat="1" ht="25.9" customHeight="1">
      <c r="B202" s="118"/>
      <c r="D202" s="119" t="s">
        <v>77</v>
      </c>
      <c r="E202" s="120" t="s">
        <v>923</v>
      </c>
      <c r="F202" s="120" t="s">
        <v>924</v>
      </c>
      <c r="I202" s="121"/>
      <c r="J202" s="122">
        <f>BK202</f>
        <v>0</v>
      </c>
      <c r="L202" s="118"/>
      <c r="M202" s="123"/>
      <c r="P202" s="124">
        <f>SUM(P203:P207)</f>
        <v>0</v>
      </c>
      <c r="R202" s="124">
        <f>SUM(R203:R207)</f>
        <v>0</v>
      </c>
      <c r="T202" s="125">
        <f>SUM(T203:T207)</f>
        <v>0</v>
      </c>
      <c r="AR202" s="119" t="s">
        <v>85</v>
      </c>
      <c r="AT202" s="126" t="s">
        <v>77</v>
      </c>
      <c r="AU202" s="126" t="s">
        <v>78</v>
      </c>
      <c r="AY202" s="119" t="s">
        <v>145</v>
      </c>
      <c r="BK202" s="127">
        <f>SUM(BK203:BK207)</f>
        <v>0</v>
      </c>
    </row>
    <row r="203" spans="2:65" s="1" customFormat="1" ht="16.5" customHeight="1">
      <c r="B203" s="30"/>
      <c r="C203" s="130" t="s">
        <v>78</v>
      </c>
      <c r="D203" s="130" t="s">
        <v>148</v>
      </c>
      <c r="E203" s="131" t="s">
        <v>925</v>
      </c>
      <c r="F203" s="132" t="s">
        <v>926</v>
      </c>
      <c r="G203" s="133" t="s">
        <v>810</v>
      </c>
      <c r="H203" s="134">
        <v>44</v>
      </c>
      <c r="I203" s="135"/>
      <c r="J203" s="136">
        <f>ROUND(I203*H203,2)</f>
        <v>0</v>
      </c>
      <c r="K203" s="132" t="s">
        <v>1</v>
      </c>
      <c r="L203" s="30"/>
      <c r="M203" s="137" t="s">
        <v>1</v>
      </c>
      <c r="N203" s="138" t="s">
        <v>44</v>
      </c>
      <c r="P203" s="139">
        <f>O203*H203</f>
        <v>0</v>
      </c>
      <c r="Q203" s="139">
        <v>0</v>
      </c>
      <c r="R203" s="139">
        <f>Q203*H203</f>
        <v>0</v>
      </c>
      <c r="S203" s="139">
        <v>0</v>
      </c>
      <c r="T203" s="140">
        <f>S203*H203</f>
        <v>0</v>
      </c>
      <c r="AR203" s="141" t="s">
        <v>152</v>
      </c>
      <c r="AT203" s="141" t="s">
        <v>148</v>
      </c>
      <c r="AU203" s="141" t="s">
        <v>85</v>
      </c>
      <c r="AY203" s="15" t="s">
        <v>145</v>
      </c>
      <c r="BE203" s="142">
        <f>IF(N203="základní",J203,0)</f>
        <v>0</v>
      </c>
      <c r="BF203" s="142">
        <f>IF(N203="snížená",J203,0)</f>
        <v>0</v>
      </c>
      <c r="BG203" s="142">
        <f>IF(N203="zákl. přenesená",J203,0)</f>
        <v>0</v>
      </c>
      <c r="BH203" s="142">
        <f>IF(N203="sníž. přenesená",J203,0)</f>
        <v>0</v>
      </c>
      <c r="BI203" s="142">
        <f>IF(N203="nulová",J203,0)</f>
        <v>0</v>
      </c>
      <c r="BJ203" s="15" t="s">
        <v>153</v>
      </c>
      <c r="BK203" s="142">
        <f>ROUND(I203*H203,2)</f>
        <v>0</v>
      </c>
      <c r="BL203" s="15" t="s">
        <v>152</v>
      </c>
      <c r="BM203" s="141" t="s">
        <v>598</v>
      </c>
    </row>
    <row r="204" spans="2:65" s="1" customFormat="1" ht="21.75" customHeight="1">
      <c r="B204" s="30"/>
      <c r="C204" s="130" t="s">
        <v>78</v>
      </c>
      <c r="D204" s="130" t="s">
        <v>148</v>
      </c>
      <c r="E204" s="131" t="s">
        <v>927</v>
      </c>
      <c r="F204" s="132" t="s">
        <v>928</v>
      </c>
      <c r="G204" s="133" t="s">
        <v>810</v>
      </c>
      <c r="H204" s="134">
        <v>15</v>
      </c>
      <c r="I204" s="135"/>
      <c r="J204" s="136">
        <f>ROUND(I204*H204,2)</f>
        <v>0</v>
      </c>
      <c r="K204" s="132" t="s">
        <v>1</v>
      </c>
      <c r="L204" s="30"/>
      <c r="M204" s="137" t="s">
        <v>1</v>
      </c>
      <c r="N204" s="138" t="s">
        <v>44</v>
      </c>
      <c r="P204" s="139">
        <f>O204*H204</f>
        <v>0</v>
      </c>
      <c r="Q204" s="139">
        <v>0</v>
      </c>
      <c r="R204" s="139">
        <f>Q204*H204</f>
        <v>0</v>
      </c>
      <c r="S204" s="139">
        <v>0</v>
      </c>
      <c r="T204" s="140">
        <f>S204*H204</f>
        <v>0</v>
      </c>
      <c r="AR204" s="141" t="s">
        <v>152</v>
      </c>
      <c r="AT204" s="141" t="s">
        <v>148</v>
      </c>
      <c r="AU204" s="141" t="s">
        <v>85</v>
      </c>
      <c r="AY204" s="15" t="s">
        <v>145</v>
      </c>
      <c r="BE204" s="142">
        <f>IF(N204="základní",J204,0)</f>
        <v>0</v>
      </c>
      <c r="BF204" s="142">
        <f>IF(N204="snížená",J204,0)</f>
        <v>0</v>
      </c>
      <c r="BG204" s="142">
        <f>IF(N204="zákl. přenesená",J204,0)</f>
        <v>0</v>
      </c>
      <c r="BH204" s="142">
        <f>IF(N204="sníž. přenesená",J204,0)</f>
        <v>0</v>
      </c>
      <c r="BI204" s="142">
        <f>IF(N204="nulová",J204,0)</f>
        <v>0</v>
      </c>
      <c r="BJ204" s="15" t="s">
        <v>153</v>
      </c>
      <c r="BK204" s="142">
        <f>ROUND(I204*H204,2)</f>
        <v>0</v>
      </c>
      <c r="BL204" s="15" t="s">
        <v>152</v>
      </c>
      <c r="BM204" s="141" t="s">
        <v>618</v>
      </c>
    </row>
    <row r="205" spans="2:65" s="1" customFormat="1" ht="16.5" customHeight="1">
      <c r="B205" s="30"/>
      <c r="C205" s="130" t="s">
        <v>78</v>
      </c>
      <c r="D205" s="130" t="s">
        <v>148</v>
      </c>
      <c r="E205" s="131" t="s">
        <v>929</v>
      </c>
      <c r="F205" s="132" t="s">
        <v>930</v>
      </c>
      <c r="G205" s="133" t="s">
        <v>810</v>
      </c>
      <c r="H205" s="134">
        <v>2</v>
      </c>
      <c r="I205" s="135"/>
      <c r="J205" s="136">
        <f>ROUND(I205*H205,2)</f>
        <v>0</v>
      </c>
      <c r="K205" s="132" t="s">
        <v>1</v>
      </c>
      <c r="L205" s="30"/>
      <c r="M205" s="137" t="s">
        <v>1</v>
      </c>
      <c r="N205" s="138" t="s">
        <v>44</v>
      </c>
      <c r="P205" s="139">
        <f>O205*H205</f>
        <v>0</v>
      </c>
      <c r="Q205" s="139">
        <v>0</v>
      </c>
      <c r="R205" s="139">
        <f>Q205*H205</f>
        <v>0</v>
      </c>
      <c r="S205" s="139">
        <v>0</v>
      </c>
      <c r="T205" s="140">
        <f>S205*H205</f>
        <v>0</v>
      </c>
      <c r="AR205" s="141" t="s">
        <v>152</v>
      </c>
      <c r="AT205" s="141" t="s">
        <v>148</v>
      </c>
      <c r="AU205" s="141" t="s">
        <v>85</v>
      </c>
      <c r="AY205" s="15" t="s">
        <v>145</v>
      </c>
      <c r="BE205" s="142">
        <f>IF(N205="základní",J205,0)</f>
        <v>0</v>
      </c>
      <c r="BF205" s="142">
        <f>IF(N205="snížená",J205,0)</f>
        <v>0</v>
      </c>
      <c r="BG205" s="142">
        <f>IF(N205="zákl. přenesená",J205,0)</f>
        <v>0</v>
      </c>
      <c r="BH205" s="142">
        <f>IF(N205="sníž. přenesená",J205,0)</f>
        <v>0</v>
      </c>
      <c r="BI205" s="142">
        <f>IF(N205="nulová",J205,0)</f>
        <v>0</v>
      </c>
      <c r="BJ205" s="15" t="s">
        <v>153</v>
      </c>
      <c r="BK205" s="142">
        <f>ROUND(I205*H205,2)</f>
        <v>0</v>
      </c>
      <c r="BL205" s="15" t="s">
        <v>152</v>
      </c>
      <c r="BM205" s="141" t="s">
        <v>628</v>
      </c>
    </row>
    <row r="206" spans="2:65" s="1" customFormat="1" ht="16.5" customHeight="1">
      <c r="B206" s="30"/>
      <c r="C206" s="130" t="s">
        <v>78</v>
      </c>
      <c r="D206" s="130" t="s">
        <v>148</v>
      </c>
      <c r="E206" s="131" t="s">
        <v>931</v>
      </c>
      <c r="F206" s="132" t="s">
        <v>932</v>
      </c>
      <c r="G206" s="133" t="s">
        <v>200</v>
      </c>
      <c r="H206" s="134">
        <v>3</v>
      </c>
      <c r="I206" s="135"/>
      <c r="J206" s="136">
        <f>ROUND(I206*H206,2)</f>
        <v>0</v>
      </c>
      <c r="K206" s="132" t="s">
        <v>1</v>
      </c>
      <c r="L206" s="30"/>
      <c r="M206" s="137" t="s">
        <v>1</v>
      </c>
      <c r="N206" s="138" t="s">
        <v>44</v>
      </c>
      <c r="P206" s="139">
        <f>O206*H206</f>
        <v>0</v>
      </c>
      <c r="Q206" s="139">
        <v>0</v>
      </c>
      <c r="R206" s="139">
        <f>Q206*H206</f>
        <v>0</v>
      </c>
      <c r="S206" s="139">
        <v>0</v>
      </c>
      <c r="T206" s="140">
        <f>S206*H206</f>
        <v>0</v>
      </c>
      <c r="AR206" s="141" t="s">
        <v>152</v>
      </c>
      <c r="AT206" s="141" t="s">
        <v>148</v>
      </c>
      <c r="AU206" s="141" t="s">
        <v>85</v>
      </c>
      <c r="AY206" s="15" t="s">
        <v>145</v>
      </c>
      <c r="BE206" s="142">
        <f>IF(N206="základní",J206,0)</f>
        <v>0</v>
      </c>
      <c r="BF206" s="142">
        <f>IF(N206="snížená",J206,0)</f>
        <v>0</v>
      </c>
      <c r="BG206" s="142">
        <f>IF(N206="zákl. přenesená",J206,0)</f>
        <v>0</v>
      </c>
      <c r="BH206" s="142">
        <f>IF(N206="sníž. přenesená",J206,0)</f>
        <v>0</v>
      </c>
      <c r="BI206" s="142">
        <f>IF(N206="nulová",J206,0)</f>
        <v>0</v>
      </c>
      <c r="BJ206" s="15" t="s">
        <v>153</v>
      </c>
      <c r="BK206" s="142">
        <f>ROUND(I206*H206,2)</f>
        <v>0</v>
      </c>
      <c r="BL206" s="15" t="s">
        <v>152</v>
      </c>
      <c r="BM206" s="141" t="s">
        <v>636</v>
      </c>
    </row>
    <row r="207" spans="2:65" s="1" customFormat="1" ht="24.2" customHeight="1">
      <c r="B207" s="30"/>
      <c r="C207" s="130" t="s">
        <v>78</v>
      </c>
      <c r="D207" s="130" t="s">
        <v>148</v>
      </c>
      <c r="E207" s="131" t="s">
        <v>933</v>
      </c>
      <c r="F207" s="132" t="s">
        <v>934</v>
      </c>
      <c r="G207" s="133" t="s">
        <v>200</v>
      </c>
      <c r="H207" s="134">
        <v>80</v>
      </c>
      <c r="I207" s="135"/>
      <c r="J207" s="136">
        <f>ROUND(I207*H207,2)</f>
        <v>0</v>
      </c>
      <c r="K207" s="132" t="s">
        <v>1</v>
      </c>
      <c r="L207" s="30"/>
      <c r="M207" s="137" t="s">
        <v>1</v>
      </c>
      <c r="N207" s="138" t="s">
        <v>44</v>
      </c>
      <c r="P207" s="139">
        <f>O207*H207</f>
        <v>0</v>
      </c>
      <c r="Q207" s="139">
        <v>0</v>
      </c>
      <c r="R207" s="139">
        <f>Q207*H207</f>
        <v>0</v>
      </c>
      <c r="S207" s="139">
        <v>0</v>
      </c>
      <c r="T207" s="140">
        <f>S207*H207</f>
        <v>0</v>
      </c>
      <c r="AR207" s="141" t="s">
        <v>152</v>
      </c>
      <c r="AT207" s="141" t="s">
        <v>148</v>
      </c>
      <c r="AU207" s="141" t="s">
        <v>85</v>
      </c>
      <c r="AY207" s="15" t="s">
        <v>145</v>
      </c>
      <c r="BE207" s="142">
        <f>IF(N207="základní",J207,0)</f>
        <v>0</v>
      </c>
      <c r="BF207" s="142">
        <f>IF(N207="snížená",J207,0)</f>
        <v>0</v>
      </c>
      <c r="BG207" s="142">
        <f>IF(N207="zákl. přenesená",J207,0)</f>
        <v>0</v>
      </c>
      <c r="BH207" s="142">
        <f>IF(N207="sníž. přenesená",J207,0)</f>
        <v>0</v>
      </c>
      <c r="BI207" s="142">
        <f>IF(N207="nulová",J207,0)</f>
        <v>0</v>
      </c>
      <c r="BJ207" s="15" t="s">
        <v>153</v>
      </c>
      <c r="BK207" s="142">
        <f>ROUND(I207*H207,2)</f>
        <v>0</v>
      </c>
      <c r="BL207" s="15" t="s">
        <v>152</v>
      </c>
      <c r="BM207" s="141" t="s">
        <v>644</v>
      </c>
    </row>
    <row r="208" spans="2:65" s="11" customFormat="1" ht="25.9" customHeight="1">
      <c r="B208" s="118"/>
      <c r="D208" s="119" t="s">
        <v>77</v>
      </c>
      <c r="E208" s="120" t="s">
        <v>935</v>
      </c>
      <c r="F208" s="120" t="s">
        <v>936</v>
      </c>
      <c r="I208" s="121"/>
      <c r="J208" s="122">
        <f>BK208</f>
        <v>0</v>
      </c>
      <c r="L208" s="118"/>
      <c r="M208" s="123"/>
      <c r="P208" s="124">
        <f>SUM(P209:P210)</f>
        <v>0</v>
      </c>
      <c r="R208" s="124">
        <f>SUM(R209:R210)</f>
        <v>0</v>
      </c>
      <c r="T208" s="125">
        <f>SUM(T209:T210)</f>
        <v>0</v>
      </c>
      <c r="AR208" s="119" t="s">
        <v>85</v>
      </c>
      <c r="AT208" s="126" t="s">
        <v>77</v>
      </c>
      <c r="AU208" s="126" t="s">
        <v>78</v>
      </c>
      <c r="AY208" s="119" t="s">
        <v>145</v>
      </c>
      <c r="BK208" s="127">
        <f>SUM(BK209:BK210)</f>
        <v>0</v>
      </c>
    </row>
    <row r="209" spans="2:65" s="1" customFormat="1" ht="16.5" customHeight="1">
      <c r="B209" s="30"/>
      <c r="C209" s="130" t="s">
        <v>78</v>
      </c>
      <c r="D209" s="130" t="s">
        <v>148</v>
      </c>
      <c r="E209" s="131" t="s">
        <v>937</v>
      </c>
      <c r="F209" s="132" t="s">
        <v>938</v>
      </c>
      <c r="G209" s="133" t="s">
        <v>810</v>
      </c>
      <c r="H209" s="134">
        <v>59</v>
      </c>
      <c r="I209" s="135"/>
      <c r="J209" s="136">
        <f>ROUND(I209*H209,2)</f>
        <v>0</v>
      </c>
      <c r="K209" s="132" t="s">
        <v>1</v>
      </c>
      <c r="L209" s="30"/>
      <c r="M209" s="137" t="s">
        <v>1</v>
      </c>
      <c r="N209" s="138" t="s">
        <v>44</v>
      </c>
      <c r="P209" s="139">
        <f>O209*H209</f>
        <v>0</v>
      </c>
      <c r="Q209" s="139">
        <v>0</v>
      </c>
      <c r="R209" s="139">
        <f>Q209*H209</f>
        <v>0</v>
      </c>
      <c r="S209" s="139">
        <v>0</v>
      </c>
      <c r="T209" s="140">
        <f>S209*H209</f>
        <v>0</v>
      </c>
      <c r="AR209" s="141" t="s">
        <v>152</v>
      </c>
      <c r="AT209" s="141" t="s">
        <v>148</v>
      </c>
      <c r="AU209" s="141" t="s">
        <v>85</v>
      </c>
      <c r="AY209" s="15" t="s">
        <v>145</v>
      </c>
      <c r="BE209" s="142">
        <f>IF(N209="základní",J209,0)</f>
        <v>0</v>
      </c>
      <c r="BF209" s="142">
        <f>IF(N209="snížená",J209,0)</f>
        <v>0</v>
      </c>
      <c r="BG209" s="142">
        <f>IF(N209="zákl. přenesená",J209,0)</f>
        <v>0</v>
      </c>
      <c r="BH209" s="142">
        <f>IF(N209="sníž. přenesená",J209,0)</f>
        <v>0</v>
      </c>
      <c r="BI209" s="142">
        <f>IF(N209="nulová",J209,0)</f>
        <v>0</v>
      </c>
      <c r="BJ209" s="15" t="s">
        <v>153</v>
      </c>
      <c r="BK209" s="142">
        <f>ROUND(I209*H209,2)</f>
        <v>0</v>
      </c>
      <c r="BL209" s="15" t="s">
        <v>152</v>
      </c>
      <c r="BM209" s="141" t="s">
        <v>652</v>
      </c>
    </row>
    <row r="210" spans="2:65" s="1" customFormat="1" ht="21.75" customHeight="1">
      <c r="B210" s="30"/>
      <c r="C210" s="130" t="s">
        <v>78</v>
      </c>
      <c r="D210" s="130" t="s">
        <v>148</v>
      </c>
      <c r="E210" s="131" t="s">
        <v>939</v>
      </c>
      <c r="F210" s="132" t="s">
        <v>940</v>
      </c>
      <c r="G210" s="133" t="s">
        <v>200</v>
      </c>
      <c r="H210" s="134">
        <v>83</v>
      </c>
      <c r="I210" s="135"/>
      <c r="J210" s="136">
        <f>ROUND(I210*H210,2)</f>
        <v>0</v>
      </c>
      <c r="K210" s="132" t="s">
        <v>1</v>
      </c>
      <c r="L210" s="30"/>
      <c r="M210" s="137" t="s">
        <v>1</v>
      </c>
      <c r="N210" s="138" t="s">
        <v>44</v>
      </c>
      <c r="P210" s="139">
        <f>O210*H210</f>
        <v>0</v>
      </c>
      <c r="Q210" s="139">
        <v>0</v>
      </c>
      <c r="R210" s="139">
        <f>Q210*H210</f>
        <v>0</v>
      </c>
      <c r="S210" s="139">
        <v>0</v>
      </c>
      <c r="T210" s="140">
        <f>S210*H210</f>
        <v>0</v>
      </c>
      <c r="AR210" s="141" t="s">
        <v>152</v>
      </c>
      <c r="AT210" s="141" t="s">
        <v>148</v>
      </c>
      <c r="AU210" s="141" t="s">
        <v>85</v>
      </c>
      <c r="AY210" s="15" t="s">
        <v>145</v>
      </c>
      <c r="BE210" s="142">
        <f>IF(N210="základní",J210,0)</f>
        <v>0</v>
      </c>
      <c r="BF210" s="142">
        <f>IF(N210="snížená",J210,0)</f>
        <v>0</v>
      </c>
      <c r="BG210" s="142">
        <f>IF(N210="zákl. přenesená",J210,0)</f>
        <v>0</v>
      </c>
      <c r="BH210" s="142">
        <f>IF(N210="sníž. přenesená",J210,0)</f>
        <v>0</v>
      </c>
      <c r="BI210" s="142">
        <f>IF(N210="nulová",J210,0)</f>
        <v>0</v>
      </c>
      <c r="BJ210" s="15" t="s">
        <v>153</v>
      </c>
      <c r="BK210" s="142">
        <f>ROUND(I210*H210,2)</f>
        <v>0</v>
      </c>
      <c r="BL210" s="15" t="s">
        <v>152</v>
      </c>
      <c r="BM210" s="141" t="s">
        <v>660</v>
      </c>
    </row>
    <row r="211" spans="2:65" s="11" customFormat="1" ht="25.9" customHeight="1">
      <c r="B211" s="118"/>
      <c r="D211" s="119" t="s">
        <v>77</v>
      </c>
      <c r="E211" s="120" t="s">
        <v>941</v>
      </c>
      <c r="F211" s="120" t="s">
        <v>942</v>
      </c>
      <c r="I211" s="121"/>
      <c r="J211" s="122">
        <f>BK211</f>
        <v>0</v>
      </c>
      <c r="L211" s="118"/>
      <c r="M211" s="123"/>
      <c r="P211" s="124">
        <f>SUM(P212:P213)</f>
        <v>0</v>
      </c>
      <c r="R211" s="124">
        <f>SUM(R212:R213)</f>
        <v>0</v>
      </c>
      <c r="T211" s="125">
        <f>SUM(T212:T213)</f>
        <v>0</v>
      </c>
      <c r="AR211" s="119" t="s">
        <v>85</v>
      </c>
      <c r="AT211" s="126" t="s">
        <v>77</v>
      </c>
      <c r="AU211" s="126" t="s">
        <v>78</v>
      </c>
      <c r="AY211" s="119" t="s">
        <v>145</v>
      </c>
      <c r="BK211" s="127">
        <f>SUM(BK212:BK213)</f>
        <v>0</v>
      </c>
    </row>
    <row r="212" spans="2:65" s="1" customFormat="1" ht="24.2" customHeight="1">
      <c r="B212" s="30"/>
      <c r="C212" s="130" t="s">
        <v>78</v>
      </c>
      <c r="D212" s="130" t="s">
        <v>148</v>
      </c>
      <c r="E212" s="131" t="s">
        <v>943</v>
      </c>
      <c r="F212" s="132" t="s">
        <v>944</v>
      </c>
      <c r="G212" s="133" t="s">
        <v>810</v>
      </c>
      <c r="H212" s="134">
        <v>1</v>
      </c>
      <c r="I212" s="135"/>
      <c r="J212" s="136">
        <f>ROUND(I212*H212,2)</f>
        <v>0</v>
      </c>
      <c r="K212" s="132" t="s">
        <v>1</v>
      </c>
      <c r="L212" s="30"/>
      <c r="M212" s="137" t="s">
        <v>1</v>
      </c>
      <c r="N212" s="138" t="s">
        <v>44</v>
      </c>
      <c r="P212" s="139">
        <f>O212*H212</f>
        <v>0</v>
      </c>
      <c r="Q212" s="139">
        <v>0</v>
      </c>
      <c r="R212" s="139">
        <f>Q212*H212</f>
        <v>0</v>
      </c>
      <c r="S212" s="139">
        <v>0</v>
      </c>
      <c r="T212" s="140">
        <f>S212*H212</f>
        <v>0</v>
      </c>
      <c r="AR212" s="141" t="s">
        <v>152</v>
      </c>
      <c r="AT212" s="141" t="s">
        <v>148</v>
      </c>
      <c r="AU212" s="141" t="s">
        <v>85</v>
      </c>
      <c r="AY212" s="15" t="s">
        <v>145</v>
      </c>
      <c r="BE212" s="142">
        <f>IF(N212="základní",J212,0)</f>
        <v>0</v>
      </c>
      <c r="BF212" s="142">
        <f>IF(N212="snížená",J212,0)</f>
        <v>0</v>
      </c>
      <c r="BG212" s="142">
        <f>IF(N212="zákl. přenesená",J212,0)</f>
        <v>0</v>
      </c>
      <c r="BH212" s="142">
        <f>IF(N212="sníž. přenesená",J212,0)</f>
        <v>0</v>
      </c>
      <c r="BI212" s="142">
        <f>IF(N212="nulová",J212,0)</f>
        <v>0</v>
      </c>
      <c r="BJ212" s="15" t="s">
        <v>153</v>
      </c>
      <c r="BK212" s="142">
        <f>ROUND(I212*H212,2)</f>
        <v>0</v>
      </c>
      <c r="BL212" s="15" t="s">
        <v>152</v>
      </c>
      <c r="BM212" s="141" t="s">
        <v>668</v>
      </c>
    </row>
    <row r="213" spans="2:65" s="1" customFormat="1" ht="24.2" customHeight="1">
      <c r="B213" s="30"/>
      <c r="C213" s="130" t="s">
        <v>78</v>
      </c>
      <c r="D213" s="130" t="s">
        <v>148</v>
      </c>
      <c r="E213" s="131" t="s">
        <v>945</v>
      </c>
      <c r="F213" s="132" t="s">
        <v>946</v>
      </c>
      <c r="G213" s="133" t="s">
        <v>810</v>
      </c>
      <c r="H213" s="134">
        <v>1</v>
      </c>
      <c r="I213" s="135"/>
      <c r="J213" s="136">
        <f>ROUND(I213*H213,2)</f>
        <v>0</v>
      </c>
      <c r="K213" s="132" t="s">
        <v>1</v>
      </c>
      <c r="L213" s="30"/>
      <c r="M213" s="137" t="s">
        <v>1</v>
      </c>
      <c r="N213" s="138" t="s">
        <v>44</v>
      </c>
      <c r="P213" s="139">
        <f>O213*H213</f>
        <v>0</v>
      </c>
      <c r="Q213" s="139">
        <v>0</v>
      </c>
      <c r="R213" s="139">
        <f>Q213*H213</f>
        <v>0</v>
      </c>
      <c r="S213" s="139">
        <v>0</v>
      </c>
      <c r="T213" s="140">
        <f>S213*H213</f>
        <v>0</v>
      </c>
      <c r="AR213" s="141" t="s">
        <v>152</v>
      </c>
      <c r="AT213" s="141" t="s">
        <v>148</v>
      </c>
      <c r="AU213" s="141" t="s">
        <v>85</v>
      </c>
      <c r="AY213" s="15" t="s">
        <v>145</v>
      </c>
      <c r="BE213" s="142">
        <f>IF(N213="základní",J213,0)</f>
        <v>0</v>
      </c>
      <c r="BF213" s="142">
        <f>IF(N213="snížená",J213,0)</f>
        <v>0</v>
      </c>
      <c r="BG213" s="142">
        <f>IF(N213="zákl. přenesená",J213,0)</f>
        <v>0</v>
      </c>
      <c r="BH213" s="142">
        <f>IF(N213="sníž. přenesená",J213,0)</f>
        <v>0</v>
      </c>
      <c r="BI213" s="142">
        <f>IF(N213="nulová",J213,0)</f>
        <v>0</v>
      </c>
      <c r="BJ213" s="15" t="s">
        <v>153</v>
      </c>
      <c r="BK213" s="142">
        <f>ROUND(I213*H213,2)</f>
        <v>0</v>
      </c>
      <c r="BL213" s="15" t="s">
        <v>152</v>
      </c>
      <c r="BM213" s="141" t="s">
        <v>947</v>
      </c>
    </row>
    <row r="214" spans="2:65" s="11" customFormat="1" ht="25.9" customHeight="1">
      <c r="B214" s="118"/>
      <c r="D214" s="119" t="s">
        <v>77</v>
      </c>
      <c r="E214" s="120" t="s">
        <v>948</v>
      </c>
      <c r="F214" s="120" t="s">
        <v>949</v>
      </c>
      <c r="I214" s="121"/>
      <c r="J214" s="122">
        <f>BK214</f>
        <v>0</v>
      </c>
      <c r="L214" s="118"/>
      <c r="M214" s="123"/>
      <c r="P214" s="124">
        <f>SUM(P215:P216)</f>
        <v>0</v>
      </c>
      <c r="R214" s="124">
        <f>SUM(R215:R216)</f>
        <v>0</v>
      </c>
      <c r="T214" s="125">
        <f>SUM(T215:T216)</f>
        <v>0</v>
      </c>
      <c r="AR214" s="119" t="s">
        <v>85</v>
      </c>
      <c r="AT214" s="126" t="s">
        <v>77</v>
      </c>
      <c r="AU214" s="126" t="s">
        <v>78</v>
      </c>
      <c r="AY214" s="119" t="s">
        <v>145</v>
      </c>
      <c r="BK214" s="127">
        <f>SUM(BK215:BK216)</f>
        <v>0</v>
      </c>
    </row>
    <row r="215" spans="2:65" s="1" customFormat="1" ht="16.5" customHeight="1">
      <c r="B215" s="30"/>
      <c r="C215" s="130" t="s">
        <v>78</v>
      </c>
      <c r="D215" s="130" t="s">
        <v>148</v>
      </c>
      <c r="E215" s="131" t="s">
        <v>950</v>
      </c>
      <c r="F215" s="132" t="s">
        <v>951</v>
      </c>
      <c r="G215" s="133" t="s">
        <v>810</v>
      </c>
      <c r="H215" s="134">
        <v>1</v>
      </c>
      <c r="I215" s="135"/>
      <c r="J215" s="136">
        <f>ROUND(I215*H215,2)</f>
        <v>0</v>
      </c>
      <c r="K215" s="132" t="s">
        <v>1</v>
      </c>
      <c r="L215" s="30"/>
      <c r="M215" s="137" t="s">
        <v>1</v>
      </c>
      <c r="N215" s="138" t="s">
        <v>44</v>
      </c>
      <c r="P215" s="139">
        <f>O215*H215</f>
        <v>0</v>
      </c>
      <c r="Q215" s="139">
        <v>0</v>
      </c>
      <c r="R215" s="139">
        <f>Q215*H215</f>
        <v>0</v>
      </c>
      <c r="S215" s="139">
        <v>0</v>
      </c>
      <c r="T215" s="140">
        <f>S215*H215</f>
        <v>0</v>
      </c>
      <c r="AR215" s="141" t="s">
        <v>152</v>
      </c>
      <c r="AT215" s="141" t="s">
        <v>148</v>
      </c>
      <c r="AU215" s="141" t="s">
        <v>85</v>
      </c>
      <c r="AY215" s="15" t="s">
        <v>145</v>
      </c>
      <c r="BE215" s="142">
        <f>IF(N215="základní",J215,0)</f>
        <v>0</v>
      </c>
      <c r="BF215" s="142">
        <f>IF(N215="snížená",J215,0)</f>
        <v>0</v>
      </c>
      <c r="BG215" s="142">
        <f>IF(N215="zákl. přenesená",J215,0)</f>
        <v>0</v>
      </c>
      <c r="BH215" s="142">
        <f>IF(N215="sníž. přenesená",J215,0)</f>
        <v>0</v>
      </c>
      <c r="BI215" s="142">
        <f>IF(N215="nulová",J215,0)</f>
        <v>0</v>
      </c>
      <c r="BJ215" s="15" t="s">
        <v>153</v>
      </c>
      <c r="BK215" s="142">
        <f>ROUND(I215*H215,2)</f>
        <v>0</v>
      </c>
      <c r="BL215" s="15" t="s">
        <v>152</v>
      </c>
      <c r="BM215" s="141" t="s">
        <v>683</v>
      </c>
    </row>
    <row r="216" spans="2:65" s="1" customFormat="1" ht="16.5" customHeight="1">
      <c r="B216" s="30"/>
      <c r="C216" s="130" t="s">
        <v>78</v>
      </c>
      <c r="D216" s="130" t="s">
        <v>148</v>
      </c>
      <c r="E216" s="131" t="s">
        <v>952</v>
      </c>
      <c r="F216" s="132" t="s">
        <v>953</v>
      </c>
      <c r="G216" s="133" t="s">
        <v>810</v>
      </c>
      <c r="H216" s="134">
        <v>1</v>
      </c>
      <c r="I216" s="135"/>
      <c r="J216" s="136">
        <f>ROUND(I216*H216,2)</f>
        <v>0</v>
      </c>
      <c r="K216" s="132" t="s">
        <v>1</v>
      </c>
      <c r="L216" s="30"/>
      <c r="M216" s="173" t="s">
        <v>1</v>
      </c>
      <c r="N216" s="174" t="s">
        <v>44</v>
      </c>
      <c r="O216" s="175"/>
      <c r="P216" s="176">
        <f>O216*H216</f>
        <v>0</v>
      </c>
      <c r="Q216" s="176">
        <v>0</v>
      </c>
      <c r="R216" s="176">
        <f>Q216*H216</f>
        <v>0</v>
      </c>
      <c r="S216" s="176">
        <v>0</v>
      </c>
      <c r="T216" s="177">
        <f>S216*H216</f>
        <v>0</v>
      </c>
      <c r="AR216" s="141" t="s">
        <v>152</v>
      </c>
      <c r="AT216" s="141" t="s">
        <v>148</v>
      </c>
      <c r="AU216" s="141" t="s">
        <v>85</v>
      </c>
      <c r="AY216" s="15" t="s">
        <v>145</v>
      </c>
      <c r="BE216" s="142">
        <f>IF(N216="základní",J216,0)</f>
        <v>0</v>
      </c>
      <c r="BF216" s="142">
        <f>IF(N216="snížená",J216,0)</f>
        <v>0</v>
      </c>
      <c r="BG216" s="142">
        <f>IF(N216="zákl. přenesená",J216,0)</f>
        <v>0</v>
      </c>
      <c r="BH216" s="142">
        <f>IF(N216="sníž. přenesená",J216,0)</f>
        <v>0</v>
      </c>
      <c r="BI216" s="142">
        <f>IF(N216="nulová",J216,0)</f>
        <v>0</v>
      </c>
      <c r="BJ216" s="15" t="s">
        <v>153</v>
      </c>
      <c r="BK216" s="142">
        <f>ROUND(I216*H216,2)</f>
        <v>0</v>
      </c>
      <c r="BL216" s="15" t="s">
        <v>152</v>
      </c>
      <c r="BM216" s="141" t="s">
        <v>691</v>
      </c>
    </row>
    <row r="217" spans="2:65" s="1" customFormat="1" ht="6.95" customHeight="1">
      <c r="B217" s="42"/>
      <c r="C217" s="43"/>
      <c r="D217" s="43"/>
      <c r="E217" s="43"/>
      <c r="F217" s="43"/>
      <c r="G217" s="43"/>
      <c r="H217" s="43"/>
      <c r="I217" s="43"/>
      <c r="J217" s="43"/>
      <c r="K217" s="43"/>
      <c r="L217" s="30"/>
    </row>
  </sheetData>
  <sheetProtection algorithmName="SHA-512" hashValue="hiV7hO8r/kguyp1zL/bi/dJDJzAlsnk3BQqARyLwvJHcPDp0rQ8YlsNvqL4rw7vGVHnI7Es2xFdvG2QLIhcP2Q==" saltValue="2MyKut0ttx0OUqEyLZdSV9Oqe9JfnPLQ0ebwgMs4j7pOyUG5vUcSS/OaXjaGrVFnHZ7JxtFSSuG1I64UQAp2zg==" spinCount="100000" sheet="1" objects="1" scenarios="1" formatColumns="0" formatRows="0" autoFilter="0"/>
  <autoFilter ref="C132:K216" xr:uid="{00000000-0009-0000-0000-000002000000}"/>
  <mergeCells count="9">
    <mergeCell ref="E87:H87"/>
    <mergeCell ref="E123:H123"/>
    <mergeCell ref="E125:H125"/>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BM129"/>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27"/>
      <c r="M2" s="227"/>
      <c r="N2" s="227"/>
      <c r="O2" s="227"/>
      <c r="P2" s="227"/>
      <c r="Q2" s="227"/>
      <c r="R2" s="227"/>
      <c r="S2" s="227"/>
      <c r="T2" s="227"/>
      <c r="U2" s="227"/>
      <c r="V2" s="227"/>
      <c r="AT2" s="15" t="s">
        <v>92</v>
      </c>
    </row>
    <row r="3" spans="2:46" ht="6.95" customHeight="1">
      <c r="B3" s="16"/>
      <c r="C3" s="17"/>
      <c r="D3" s="17"/>
      <c r="E3" s="17"/>
      <c r="F3" s="17"/>
      <c r="G3" s="17"/>
      <c r="H3" s="17"/>
      <c r="I3" s="17"/>
      <c r="J3" s="17"/>
      <c r="K3" s="17"/>
      <c r="L3" s="18"/>
      <c r="AT3" s="15" t="s">
        <v>85</v>
      </c>
    </row>
    <row r="4" spans="2:46" ht="24.95" customHeight="1">
      <c r="B4" s="18"/>
      <c r="D4" s="19" t="s">
        <v>93</v>
      </c>
      <c r="L4" s="18"/>
      <c r="M4" s="86" t="s">
        <v>10</v>
      </c>
      <c r="AT4" s="15" t="s">
        <v>4</v>
      </c>
    </row>
    <row r="5" spans="2:46" ht="6.95" customHeight="1">
      <c r="B5" s="18"/>
      <c r="L5" s="18"/>
    </row>
    <row r="6" spans="2:46" ht="12" customHeight="1">
      <c r="B6" s="18"/>
      <c r="D6" s="25" t="s">
        <v>16</v>
      </c>
      <c r="L6" s="18"/>
    </row>
    <row r="7" spans="2:46" ht="16.5" customHeight="1">
      <c r="B7" s="18"/>
      <c r="E7" s="223" t="str">
        <f>'Rekapitulace stavby'!K6</f>
        <v>Rekonstrukce bytu ul. Hlavní 705/20</v>
      </c>
      <c r="F7" s="224"/>
      <c r="G7" s="224"/>
      <c r="H7" s="224"/>
      <c r="L7" s="18"/>
    </row>
    <row r="8" spans="2:46" s="1" customFormat="1" ht="12" customHeight="1">
      <c r="B8" s="30"/>
      <c r="D8" s="25" t="s">
        <v>94</v>
      </c>
      <c r="L8" s="30"/>
    </row>
    <row r="9" spans="2:46" s="1" customFormat="1" ht="16.5" customHeight="1">
      <c r="B9" s="30"/>
      <c r="E9" s="204" t="s">
        <v>954</v>
      </c>
      <c r="F9" s="225"/>
      <c r="G9" s="225"/>
      <c r="H9" s="225"/>
      <c r="L9" s="30"/>
    </row>
    <row r="10" spans="2:46" s="1" customFormat="1">
      <c r="B10" s="30"/>
      <c r="L10" s="30"/>
    </row>
    <row r="11" spans="2:46" s="1" customFormat="1" ht="12" customHeight="1">
      <c r="B11" s="30"/>
      <c r="D11" s="25" t="s">
        <v>18</v>
      </c>
      <c r="F11" s="23" t="s">
        <v>1</v>
      </c>
      <c r="I11" s="25" t="s">
        <v>19</v>
      </c>
      <c r="J11" s="23" t="s">
        <v>1</v>
      </c>
      <c r="L11" s="30"/>
    </row>
    <row r="12" spans="2:46" s="1" customFormat="1" ht="12" customHeight="1">
      <c r="B12" s="30"/>
      <c r="D12" s="25" t="s">
        <v>20</v>
      </c>
      <c r="F12" s="23" t="s">
        <v>33</v>
      </c>
      <c r="I12" s="25" t="s">
        <v>22</v>
      </c>
      <c r="J12" s="50" t="str">
        <f>'Rekapitulace stavby'!AN8</f>
        <v>7. 1. 2025</v>
      </c>
      <c r="L12" s="30"/>
    </row>
    <row r="13" spans="2:46" s="1" customFormat="1" ht="10.9" customHeight="1">
      <c r="B13" s="30"/>
      <c r="L13" s="30"/>
    </row>
    <row r="14" spans="2:46" s="1" customFormat="1" ht="12" customHeight="1">
      <c r="B14" s="30"/>
      <c r="D14" s="25" t="s">
        <v>24</v>
      </c>
      <c r="I14" s="25" t="s">
        <v>25</v>
      </c>
      <c r="J14" s="23" t="str">
        <f>IF('Rekapitulace stavby'!AN10="","",'Rekapitulace stavby'!AN10)</f>
        <v>00254843</v>
      </c>
      <c r="L14" s="30"/>
    </row>
    <row r="15" spans="2:46" s="1" customFormat="1" ht="18" customHeight="1">
      <c r="B15" s="30"/>
      <c r="E15" s="23" t="str">
        <f>IF('Rekapitulace stavby'!E11="","",'Rekapitulace stavby'!E11)</f>
        <v>Městský úřad Ostrov</v>
      </c>
      <c r="I15" s="25" t="s">
        <v>28</v>
      </c>
      <c r="J15" s="23" t="str">
        <f>IF('Rekapitulace stavby'!AN11="","",'Rekapitulace stavby'!AN11)</f>
        <v>CZ00254843</v>
      </c>
      <c r="L15" s="30"/>
    </row>
    <row r="16" spans="2:46" s="1" customFormat="1" ht="6.95" customHeight="1">
      <c r="B16" s="30"/>
      <c r="L16" s="30"/>
    </row>
    <row r="17" spans="2:12" s="1" customFormat="1" ht="12" customHeight="1">
      <c r="B17" s="30"/>
      <c r="D17" s="25" t="s">
        <v>30</v>
      </c>
      <c r="I17" s="25" t="s">
        <v>25</v>
      </c>
      <c r="J17" s="26" t="str">
        <f>'Rekapitulace stavby'!AN13</f>
        <v>Vyplň údaj</v>
      </c>
      <c r="L17" s="30"/>
    </row>
    <row r="18" spans="2:12" s="1" customFormat="1" ht="18" customHeight="1">
      <c r="B18" s="30"/>
      <c r="E18" s="226" t="str">
        <f>'Rekapitulace stavby'!E14</f>
        <v>Vyplň údaj</v>
      </c>
      <c r="F18" s="189"/>
      <c r="G18" s="189"/>
      <c r="H18" s="189"/>
      <c r="I18" s="25" t="s">
        <v>28</v>
      </c>
      <c r="J18" s="26" t="str">
        <f>'Rekapitulace stavby'!AN14</f>
        <v>Vyplň údaj</v>
      </c>
      <c r="L18" s="30"/>
    </row>
    <row r="19" spans="2:12" s="1" customFormat="1" ht="6.95" customHeight="1">
      <c r="B19" s="30"/>
      <c r="L19" s="30"/>
    </row>
    <row r="20" spans="2:12" s="1" customFormat="1" ht="12" customHeight="1">
      <c r="B20" s="30"/>
      <c r="D20" s="25" t="s">
        <v>32</v>
      </c>
      <c r="I20" s="25" t="s">
        <v>25</v>
      </c>
      <c r="J20" s="23" t="str">
        <f>IF('Rekapitulace stavby'!AN16="","",'Rekapitulace stavby'!AN16)</f>
        <v/>
      </c>
      <c r="L20" s="30"/>
    </row>
    <row r="21" spans="2:12" s="1" customFormat="1" ht="18" customHeight="1">
      <c r="B21" s="30"/>
      <c r="E21" s="23" t="str">
        <f>IF('Rekapitulace stavby'!E17="","",'Rekapitulace stavby'!E17)</f>
        <v xml:space="preserve"> </v>
      </c>
      <c r="I21" s="25" t="s">
        <v>28</v>
      </c>
      <c r="J21" s="23" t="str">
        <f>IF('Rekapitulace stavby'!AN17="","",'Rekapitulace stavby'!AN17)</f>
        <v/>
      </c>
      <c r="L21" s="30"/>
    </row>
    <row r="22" spans="2:12" s="1" customFormat="1" ht="6.95" customHeight="1">
      <c r="B22" s="30"/>
      <c r="L22" s="30"/>
    </row>
    <row r="23" spans="2:12" s="1" customFormat="1" ht="12" customHeight="1">
      <c r="B23" s="30"/>
      <c r="D23" s="25" t="s">
        <v>35</v>
      </c>
      <c r="I23" s="25" t="s">
        <v>25</v>
      </c>
      <c r="J23" s="23" t="str">
        <f>IF('Rekapitulace stavby'!AN19="","",'Rekapitulace stavby'!AN19)</f>
        <v/>
      </c>
      <c r="L23" s="30"/>
    </row>
    <row r="24" spans="2:12" s="1" customFormat="1" ht="18" customHeight="1">
      <c r="B24" s="30"/>
      <c r="E24" s="23" t="str">
        <f>IF('Rekapitulace stavby'!E20="","",'Rekapitulace stavby'!E20)</f>
        <v xml:space="preserve"> </v>
      </c>
      <c r="I24" s="25" t="s">
        <v>28</v>
      </c>
      <c r="J24" s="23" t="str">
        <f>IF('Rekapitulace stavby'!AN20="","",'Rekapitulace stavby'!AN20)</f>
        <v/>
      </c>
      <c r="L24" s="30"/>
    </row>
    <row r="25" spans="2:12" s="1" customFormat="1" ht="6.95" customHeight="1">
      <c r="B25" s="30"/>
      <c r="L25" s="30"/>
    </row>
    <row r="26" spans="2:12" s="1" customFormat="1" ht="12" customHeight="1">
      <c r="B26" s="30"/>
      <c r="D26" s="25" t="s">
        <v>36</v>
      </c>
      <c r="L26" s="30"/>
    </row>
    <row r="27" spans="2:12" s="7" customFormat="1" ht="16.5" customHeight="1">
      <c r="B27" s="87"/>
      <c r="E27" s="193" t="s">
        <v>1</v>
      </c>
      <c r="F27" s="193"/>
      <c r="G27" s="193"/>
      <c r="H27" s="193"/>
      <c r="L27" s="87"/>
    </row>
    <row r="28" spans="2:12" s="1" customFormat="1" ht="6.95" customHeight="1">
      <c r="B28" s="30"/>
      <c r="L28" s="30"/>
    </row>
    <row r="29" spans="2:12" s="1" customFormat="1" ht="6.95" customHeight="1">
      <c r="B29" s="30"/>
      <c r="D29" s="51"/>
      <c r="E29" s="51"/>
      <c r="F29" s="51"/>
      <c r="G29" s="51"/>
      <c r="H29" s="51"/>
      <c r="I29" s="51"/>
      <c r="J29" s="51"/>
      <c r="K29" s="51"/>
      <c r="L29" s="30"/>
    </row>
    <row r="30" spans="2:12" s="1" customFormat="1" ht="25.35" customHeight="1">
      <c r="B30" s="30"/>
      <c r="D30" s="88" t="s">
        <v>38</v>
      </c>
      <c r="J30" s="64">
        <f>ROUND(J119, 2)</f>
        <v>0</v>
      </c>
      <c r="L30" s="30"/>
    </row>
    <row r="31" spans="2:12" s="1" customFormat="1" ht="6.95" customHeight="1">
      <c r="B31" s="30"/>
      <c r="D31" s="51"/>
      <c r="E31" s="51"/>
      <c r="F31" s="51"/>
      <c r="G31" s="51"/>
      <c r="H31" s="51"/>
      <c r="I31" s="51"/>
      <c r="J31" s="51"/>
      <c r="K31" s="51"/>
      <c r="L31" s="30"/>
    </row>
    <row r="32" spans="2:12" s="1" customFormat="1" ht="14.45" customHeight="1">
      <c r="B32" s="30"/>
      <c r="F32" s="33" t="s">
        <v>40</v>
      </c>
      <c r="I32" s="33" t="s">
        <v>39</v>
      </c>
      <c r="J32" s="33" t="s">
        <v>41</v>
      </c>
      <c r="L32" s="30"/>
    </row>
    <row r="33" spans="2:12" s="1" customFormat="1" ht="14.45" customHeight="1">
      <c r="B33" s="30"/>
      <c r="D33" s="53" t="s">
        <v>42</v>
      </c>
      <c r="E33" s="25" t="s">
        <v>43</v>
      </c>
      <c r="F33" s="89">
        <f>ROUND((SUM(BE119:BE128)),  2)</f>
        <v>0</v>
      </c>
      <c r="I33" s="90">
        <v>0.21</v>
      </c>
      <c r="J33" s="89">
        <f>ROUND(((SUM(BE119:BE128))*I33),  2)</f>
        <v>0</v>
      </c>
      <c r="L33" s="30"/>
    </row>
    <row r="34" spans="2:12" s="1" customFormat="1" ht="14.45" customHeight="1">
      <c r="B34" s="30"/>
      <c r="E34" s="25" t="s">
        <v>44</v>
      </c>
      <c r="F34" s="89">
        <f>ROUND((SUM(BF119:BF128)),  2)</f>
        <v>0</v>
      </c>
      <c r="I34" s="90">
        <v>0.12</v>
      </c>
      <c r="J34" s="89">
        <f>ROUND(((SUM(BF119:BF128))*I34),  2)</f>
        <v>0</v>
      </c>
      <c r="L34" s="30"/>
    </row>
    <row r="35" spans="2:12" s="1" customFormat="1" ht="14.45" hidden="1" customHeight="1">
      <c r="B35" s="30"/>
      <c r="E35" s="25" t="s">
        <v>45</v>
      </c>
      <c r="F35" s="89">
        <f>ROUND((SUM(BG119:BG128)),  2)</f>
        <v>0</v>
      </c>
      <c r="I35" s="90">
        <v>0.21</v>
      </c>
      <c r="J35" s="89">
        <f>0</f>
        <v>0</v>
      </c>
      <c r="L35" s="30"/>
    </row>
    <row r="36" spans="2:12" s="1" customFormat="1" ht="14.45" hidden="1" customHeight="1">
      <c r="B36" s="30"/>
      <c r="E36" s="25" t="s">
        <v>46</v>
      </c>
      <c r="F36" s="89">
        <f>ROUND((SUM(BH119:BH128)),  2)</f>
        <v>0</v>
      </c>
      <c r="I36" s="90">
        <v>0.12</v>
      </c>
      <c r="J36" s="89">
        <f>0</f>
        <v>0</v>
      </c>
      <c r="L36" s="30"/>
    </row>
    <row r="37" spans="2:12" s="1" customFormat="1" ht="14.45" hidden="1" customHeight="1">
      <c r="B37" s="30"/>
      <c r="E37" s="25" t="s">
        <v>47</v>
      </c>
      <c r="F37" s="89">
        <f>ROUND((SUM(BI119:BI128)),  2)</f>
        <v>0</v>
      </c>
      <c r="I37" s="90">
        <v>0</v>
      </c>
      <c r="J37" s="89">
        <f>0</f>
        <v>0</v>
      </c>
      <c r="L37" s="30"/>
    </row>
    <row r="38" spans="2:12" s="1" customFormat="1" ht="6.95" customHeight="1">
      <c r="B38" s="30"/>
      <c r="L38" s="30"/>
    </row>
    <row r="39" spans="2:12" s="1" customFormat="1" ht="25.35" customHeight="1">
      <c r="B39" s="30"/>
      <c r="C39" s="91"/>
      <c r="D39" s="92" t="s">
        <v>48</v>
      </c>
      <c r="E39" s="55"/>
      <c r="F39" s="55"/>
      <c r="G39" s="93" t="s">
        <v>49</v>
      </c>
      <c r="H39" s="94" t="s">
        <v>50</v>
      </c>
      <c r="I39" s="55"/>
      <c r="J39" s="95">
        <f>SUM(J30:J37)</f>
        <v>0</v>
      </c>
      <c r="K39" s="96"/>
      <c r="L39" s="30"/>
    </row>
    <row r="40" spans="2:12" s="1" customFormat="1" ht="14.45" customHeight="1">
      <c r="B40" s="30"/>
      <c r="L40" s="30"/>
    </row>
    <row r="41" spans="2:12" ht="14.45" customHeight="1">
      <c r="B41" s="18"/>
      <c r="L41" s="18"/>
    </row>
    <row r="42" spans="2:12" ht="14.45" customHeight="1">
      <c r="B42" s="18"/>
      <c r="L42" s="18"/>
    </row>
    <row r="43" spans="2:12" ht="14.45" customHeight="1">
      <c r="B43" s="18"/>
      <c r="L43" s="18"/>
    </row>
    <row r="44" spans="2:12" ht="14.45" customHeight="1">
      <c r="B44" s="18"/>
      <c r="L44" s="18"/>
    </row>
    <row r="45" spans="2:12" ht="14.45" customHeight="1">
      <c r="B45" s="18"/>
      <c r="L45" s="18"/>
    </row>
    <row r="46" spans="2:12" ht="14.45" customHeight="1">
      <c r="B46" s="18"/>
      <c r="L46" s="18"/>
    </row>
    <row r="47" spans="2:12" ht="14.45" customHeight="1">
      <c r="B47" s="18"/>
      <c r="L47" s="18"/>
    </row>
    <row r="48" spans="2:12" ht="14.45" customHeight="1">
      <c r="B48" s="18"/>
      <c r="L48" s="18"/>
    </row>
    <row r="49" spans="2:12" ht="14.45" customHeight="1">
      <c r="B49" s="18"/>
      <c r="L49" s="18"/>
    </row>
    <row r="50" spans="2:12" s="1" customFormat="1" ht="14.45" customHeight="1">
      <c r="B50" s="30"/>
      <c r="D50" s="39" t="s">
        <v>51</v>
      </c>
      <c r="E50" s="40"/>
      <c r="F50" s="40"/>
      <c r="G50" s="39" t="s">
        <v>52</v>
      </c>
      <c r="H50" s="40"/>
      <c r="I50" s="40"/>
      <c r="J50" s="40"/>
      <c r="K50" s="40"/>
      <c r="L50" s="30"/>
    </row>
    <row r="51" spans="2:12">
      <c r="B51" s="18"/>
      <c r="L51" s="18"/>
    </row>
    <row r="52" spans="2:12">
      <c r="B52" s="18"/>
      <c r="L52" s="18"/>
    </row>
    <row r="53" spans="2:12">
      <c r="B53" s="18"/>
      <c r="L53" s="18"/>
    </row>
    <row r="54" spans="2:12">
      <c r="B54" s="18"/>
      <c r="L54" s="18"/>
    </row>
    <row r="55" spans="2:12">
      <c r="B55" s="18"/>
      <c r="L55" s="18"/>
    </row>
    <row r="56" spans="2:12">
      <c r="B56" s="18"/>
      <c r="L56" s="18"/>
    </row>
    <row r="57" spans="2:12">
      <c r="B57" s="18"/>
      <c r="L57" s="18"/>
    </row>
    <row r="58" spans="2:12">
      <c r="B58" s="18"/>
      <c r="L58" s="18"/>
    </row>
    <row r="59" spans="2:12">
      <c r="B59" s="18"/>
      <c r="L59" s="18"/>
    </row>
    <row r="60" spans="2:12">
      <c r="B60" s="18"/>
      <c r="L60" s="18"/>
    </row>
    <row r="61" spans="2:12" s="1" customFormat="1">
      <c r="B61" s="30"/>
      <c r="D61" s="41" t="s">
        <v>53</v>
      </c>
      <c r="E61" s="32"/>
      <c r="F61" s="97" t="s">
        <v>54</v>
      </c>
      <c r="G61" s="41" t="s">
        <v>53</v>
      </c>
      <c r="H61" s="32"/>
      <c r="I61" s="32"/>
      <c r="J61" s="98" t="s">
        <v>54</v>
      </c>
      <c r="K61" s="32"/>
      <c r="L61" s="30"/>
    </row>
    <row r="62" spans="2:12">
      <c r="B62" s="18"/>
      <c r="L62" s="18"/>
    </row>
    <row r="63" spans="2:12">
      <c r="B63" s="18"/>
      <c r="L63" s="18"/>
    </row>
    <row r="64" spans="2:12">
      <c r="B64" s="18"/>
      <c r="L64" s="18"/>
    </row>
    <row r="65" spans="2:12" s="1" customFormat="1">
      <c r="B65" s="30"/>
      <c r="D65" s="39" t="s">
        <v>55</v>
      </c>
      <c r="E65" s="40"/>
      <c r="F65" s="40"/>
      <c r="G65" s="39" t="s">
        <v>56</v>
      </c>
      <c r="H65" s="40"/>
      <c r="I65" s="40"/>
      <c r="J65" s="40"/>
      <c r="K65" s="40"/>
      <c r="L65" s="30"/>
    </row>
    <row r="66" spans="2:12">
      <c r="B66" s="18"/>
      <c r="L66" s="18"/>
    </row>
    <row r="67" spans="2:12">
      <c r="B67" s="18"/>
      <c r="L67" s="18"/>
    </row>
    <row r="68" spans="2:12">
      <c r="B68" s="18"/>
      <c r="L68" s="18"/>
    </row>
    <row r="69" spans="2:12">
      <c r="B69" s="18"/>
      <c r="L69" s="18"/>
    </row>
    <row r="70" spans="2:12">
      <c r="B70" s="18"/>
      <c r="L70" s="18"/>
    </row>
    <row r="71" spans="2:12">
      <c r="B71" s="18"/>
      <c r="L71" s="18"/>
    </row>
    <row r="72" spans="2:12">
      <c r="B72" s="18"/>
      <c r="L72" s="18"/>
    </row>
    <row r="73" spans="2:12">
      <c r="B73" s="18"/>
      <c r="L73" s="18"/>
    </row>
    <row r="74" spans="2:12">
      <c r="B74" s="18"/>
      <c r="L74" s="18"/>
    </row>
    <row r="75" spans="2:12">
      <c r="B75" s="18"/>
      <c r="L75" s="18"/>
    </row>
    <row r="76" spans="2:12" s="1" customFormat="1">
      <c r="B76" s="30"/>
      <c r="D76" s="41" t="s">
        <v>53</v>
      </c>
      <c r="E76" s="32"/>
      <c r="F76" s="97" t="s">
        <v>54</v>
      </c>
      <c r="G76" s="41" t="s">
        <v>53</v>
      </c>
      <c r="H76" s="32"/>
      <c r="I76" s="32"/>
      <c r="J76" s="98" t="s">
        <v>54</v>
      </c>
      <c r="K76" s="32"/>
      <c r="L76" s="30"/>
    </row>
    <row r="77" spans="2:12" s="1" customFormat="1" ht="14.45" customHeight="1">
      <c r="B77" s="42"/>
      <c r="C77" s="43"/>
      <c r="D77" s="43"/>
      <c r="E77" s="43"/>
      <c r="F77" s="43"/>
      <c r="G77" s="43"/>
      <c r="H77" s="43"/>
      <c r="I77" s="43"/>
      <c r="J77" s="43"/>
      <c r="K77" s="43"/>
      <c r="L77" s="30"/>
    </row>
    <row r="81" spans="2:47" s="1" customFormat="1" ht="6.95" customHeight="1">
      <c r="B81" s="44"/>
      <c r="C81" s="45"/>
      <c r="D81" s="45"/>
      <c r="E81" s="45"/>
      <c r="F81" s="45"/>
      <c r="G81" s="45"/>
      <c r="H81" s="45"/>
      <c r="I81" s="45"/>
      <c r="J81" s="45"/>
      <c r="K81" s="45"/>
      <c r="L81" s="30"/>
    </row>
    <row r="82" spans="2:47" s="1" customFormat="1" ht="24.95" customHeight="1">
      <c r="B82" s="30"/>
      <c r="C82" s="19" t="s">
        <v>97</v>
      </c>
      <c r="L82" s="30"/>
    </row>
    <row r="83" spans="2:47" s="1" customFormat="1" ht="6.95" customHeight="1">
      <c r="B83" s="30"/>
      <c r="L83" s="30"/>
    </row>
    <row r="84" spans="2:47" s="1" customFormat="1" ht="12" customHeight="1">
      <c r="B84" s="30"/>
      <c r="C84" s="25" t="s">
        <v>16</v>
      </c>
      <c r="L84" s="30"/>
    </row>
    <row r="85" spans="2:47" s="1" customFormat="1" ht="16.5" customHeight="1">
      <c r="B85" s="30"/>
      <c r="E85" s="223" t="str">
        <f>E7</f>
        <v>Rekonstrukce bytu ul. Hlavní 705/20</v>
      </c>
      <c r="F85" s="224"/>
      <c r="G85" s="224"/>
      <c r="H85" s="224"/>
      <c r="L85" s="30"/>
    </row>
    <row r="86" spans="2:47" s="1" customFormat="1" ht="12" customHeight="1">
      <c r="B86" s="30"/>
      <c r="C86" s="25" t="s">
        <v>94</v>
      </c>
      <c r="L86" s="30"/>
    </row>
    <row r="87" spans="2:47" s="1" customFormat="1" ht="16.5" customHeight="1">
      <c r="B87" s="30"/>
      <c r="E87" s="204" t="str">
        <f>E9</f>
        <v>Objekt1 - VRN-Vedlejší rozpočtové náklady</v>
      </c>
      <c r="F87" s="225"/>
      <c r="G87" s="225"/>
      <c r="H87" s="225"/>
      <c r="L87" s="30"/>
    </row>
    <row r="88" spans="2:47" s="1" customFormat="1" ht="6.95" customHeight="1">
      <c r="B88" s="30"/>
      <c r="L88" s="30"/>
    </row>
    <row r="89" spans="2:47" s="1" customFormat="1" ht="12" customHeight="1">
      <c r="B89" s="30"/>
      <c r="C89" s="25" t="s">
        <v>20</v>
      </c>
      <c r="F89" s="23" t="str">
        <f>F12</f>
        <v xml:space="preserve"> </v>
      </c>
      <c r="I89" s="25" t="s">
        <v>22</v>
      </c>
      <c r="J89" s="50" t="str">
        <f>IF(J12="","",J12)</f>
        <v>7. 1. 2025</v>
      </c>
      <c r="L89" s="30"/>
    </row>
    <row r="90" spans="2:47" s="1" customFormat="1" ht="6.95" customHeight="1">
      <c r="B90" s="30"/>
      <c r="L90" s="30"/>
    </row>
    <row r="91" spans="2:47" s="1" customFormat="1" ht="15.2" customHeight="1">
      <c r="B91" s="30"/>
      <c r="C91" s="25" t="s">
        <v>24</v>
      </c>
      <c r="F91" s="23" t="str">
        <f>E15</f>
        <v>Městský úřad Ostrov</v>
      </c>
      <c r="I91" s="25" t="s">
        <v>32</v>
      </c>
      <c r="J91" s="28" t="str">
        <f>E21</f>
        <v xml:space="preserve"> </v>
      </c>
      <c r="L91" s="30"/>
    </row>
    <row r="92" spans="2:47" s="1" customFormat="1" ht="15.2" customHeight="1">
      <c r="B92" s="30"/>
      <c r="C92" s="25" t="s">
        <v>30</v>
      </c>
      <c r="F92" s="23" t="str">
        <f>IF(E18="","",E18)</f>
        <v>Vyplň údaj</v>
      </c>
      <c r="I92" s="25" t="s">
        <v>35</v>
      </c>
      <c r="J92" s="28" t="str">
        <f>E24</f>
        <v xml:space="preserve"> </v>
      </c>
      <c r="L92" s="30"/>
    </row>
    <row r="93" spans="2:47" s="1" customFormat="1" ht="10.35" customHeight="1">
      <c r="B93" s="30"/>
      <c r="L93" s="30"/>
    </row>
    <row r="94" spans="2:47" s="1" customFormat="1" ht="29.25" customHeight="1">
      <c r="B94" s="30"/>
      <c r="C94" s="99" t="s">
        <v>98</v>
      </c>
      <c r="D94" s="91"/>
      <c r="E94" s="91"/>
      <c r="F94" s="91"/>
      <c r="G94" s="91"/>
      <c r="H94" s="91"/>
      <c r="I94" s="91"/>
      <c r="J94" s="100" t="s">
        <v>99</v>
      </c>
      <c r="K94" s="91"/>
      <c r="L94" s="30"/>
    </row>
    <row r="95" spans="2:47" s="1" customFormat="1" ht="10.35" customHeight="1">
      <c r="B95" s="30"/>
      <c r="L95" s="30"/>
    </row>
    <row r="96" spans="2:47" s="1" customFormat="1" ht="22.9" customHeight="1">
      <c r="B96" s="30"/>
      <c r="C96" s="101" t="s">
        <v>100</v>
      </c>
      <c r="J96" s="64">
        <f>J119</f>
        <v>0</v>
      </c>
      <c r="L96" s="30"/>
      <c r="AU96" s="15" t="s">
        <v>101</v>
      </c>
    </row>
    <row r="97" spans="2:12" s="8" customFormat="1" ht="24.95" customHeight="1">
      <c r="B97" s="102"/>
      <c r="D97" s="103" t="s">
        <v>955</v>
      </c>
      <c r="E97" s="104"/>
      <c r="F97" s="104"/>
      <c r="G97" s="104"/>
      <c r="H97" s="104"/>
      <c r="I97" s="104"/>
      <c r="J97" s="105">
        <f>J121</f>
        <v>0</v>
      </c>
      <c r="L97" s="102"/>
    </row>
    <row r="98" spans="2:12" s="8" customFormat="1" ht="24.95" customHeight="1">
      <c r="B98" s="102"/>
      <c r="D98" s="103" t="s">
        <v>956</v>
      </c>
      <c r="E98" s="104"/>
      <c r="F98" s="104"/>
      <c r="G98" s="104"/>
      <c r="H98" s="104"/>
      <c r="I98" s="104"/>
      <c r="J98" s="105">
        <f>J125</f>
        <v>0</v>
      </c>
      <c r="L98" s="102"/>
    </row>
    <row r="99" spans="2:12" s="8" customFormat="1" ht="24.95" customHeight="1">
      <c r="B99" s="102"/>
      <c r="D99" s="103" t="s">
        <v>957</v>
      </c>
      <c r="E99" s="104"/>
      <c r="F99" s="104"/>
      <c r="G99" s="104"/>
      <c r="H99" s="104"/>
      <c r="I99" s="104"/>
      <c r="J99" s="105">
        <f>J127</f>
        <v>0</v>
      </c>
      <c r="L99" s="102"/>
    </row>
    <row r="100" spans="2:12" s="1" customFormat="1" ht="21.75" customHeight="1">
      <c r="B100" s="30"/>
      <c r="L100" s="30"/>
    </row>
    <row r="101" spans="2:12" s="1" customFormat="1" ht="6.95" customHeight="1">
      <c r="B101" s="42"/>
      <c r="C101" s="43"/>
      <c r="D101" s="43"/>
      <c r="E101" s="43"/>
      <c r="F101" s="43"/>
      <c r="G101" s="43"/>
      <c r="H101" s="43"/>
      <c r="I101" s="43"/>
      <c r="J101" s="43"/>
      <c r="K101" s="43"/>
      <c r="L101" s="30"/>
    </row>
    <row r="105" spans="2:12" s="1" customFormat="1" ht="6.95" customHeight="1">
      <c r="B105" s="44"/>
      <c r="C105" s="45"/>
      <c r="D105" s="45"/>
      <c r="E105" s="45"/>
      <c r="F105" s="45"/>
      <c r="G105" s="45"/>
      <c r="H105" s="45"/>
      <c r="I105" s="45"/>
      <c r="J105" s="45"/>
      <c r="K105" s="45"/>
      <c r="L105" s="30"/>
    </row>
    <row r="106" spans="2:12" s="1" customFormat="1" ht="24.95" customHeight="1">
      <c r="B106" s="30"/>
      <c r="C106" s="19" t="s">
        <v>130</v>
      </c>
      <c r="L106" s="30"/>
    </row>
    <row r="107" spans="2:12" s="1" customFormat="1" ht="6.95" customHeight="1">
      <c r="B107" s="30"/>
      <c r="L107" s="30"/>
    </row>
    <row r="108" spans="2:12" s="1" customFormat="1" ht="12" customHeight="1">
      <c r="B108" s="30"/>
      <c r="C108" s="25" t="s">
        <v>16</v>
      </c>
      <c r="L108" s="30"/>
    </row>
    <row r="109" spans="2:12" s="1" customFormat="1" ht="16.5" customHeight="1">
      <c r="B109" s="30"/>
      <c r="E109" s="223" t="str">
        <f>E7</f>
        <v>Rekonstrukce bytu ul. Hlavní 705/20</v>
      </c>
      <c r="F109" s="224"/>
      <c r="G109" s="224"/>
      <c r="H109" s="224"/>
      <c r="L109" s="30"/>
    </row>
    <row r="110" spans="2:12" s="1" customFormat="1" ht="12" customHeight="1">
      <c r="B110" s="30"/>
      <c r="C110" s="25" t="s">
        <v>94</v>
      </c>
      <c r="L110" s="30"/>
    </row>
    <row r="111" spans="2:12" s="1" customFormat="1" ht="16.5" customHeight="1">
      <c r="B111" s="30"/>
      <c r="E111" s="204" t="str">
        <f>E9</f>
        <v>Objekt1 - VRN-Vedlejší rozpočtové náklady</v>
      </c>
      <c r="F111" s="225"/>
      <c r="G111" s="225"/>
      <c r="H111" s="225"/>
      <c r="L111" s="30"/>
    </row>
    <row r="112" spans="2:12" s="1" customFormat="1" ht="6.95" customHeight="1">
      <c r="B112" s="30"/>
      <c r="L112" s="30"/>
    </row>
    <row r="113" spans="2:65" s="1" customFormat="1" ht="12" customHeight="1">
      <c r="B113" s="30"/>
      <c r="C113" s="25" t="s">
        <v>20</v>
      </c>
      <c r="F113" s="23" t="str">
        <f>F12</f>
        <v xml:space="preserve"> </v>
      </c>
      <c r="I113" s="25" t="s">
        <v>22</v>
      </c>
      <c r="J113" s="50" t="str">
        <f>IF(J12="","",J12)</f>
        <v>7. 1. 2025</v>
      </c>
      <c r="L113" s="30"/>
    </row>
    <row r="114" spans="2:65" s="1" customFormat="1" ht="6.95" customHeight="1">
      <c r="B114" s="30"/>
      <c r="L114" s="30"/>
    </row>
    <row r="115" spans="2:65" s="1" customFormat="1" ht="15.2" customHeight="1">
      <c r="B115" s="30"/>
      <c r="C115" s="25" t="s">
        <v>24</v>
      </c>
      <c r="F115" s="23" t="str">
        <f>E15</f>
        <v>Městský úřad Ostrov</v>
      </c>
      <c r="I115" s="25" t="s">
        <v>32</v>
      </c>
      <c r="J115" s="28" t="str">
        <f>E21</f>
        <v xml:space="preserve"> </v>
      </c>
      <c r="L115" s="30"/>
    </row>
    <row r="116" spans="2:65" s="1" customFormat="1" ht="15.2" customHeight="1">
      <c r="B116" s="30"/>
      <c r="C116" s="25" t="s">
        <v>30</v>
      </c>
      <c r="F116" s="23" t="str">
        <f>IF(E18="","",E18)</f>
        <v>Vyplň údaj</v>
      </c>
      <c r="I116" s="25" t="s">
        <v>35</v>
      </c>
      <c r="J116" s="28" t="str">
        <f>E24</f>
        <v xml:space="preserve"> </v>
      </c>
      <c r="L116" s="30"/>
    </row>
    <row r="117" spans="2:65" s="1" customFormat="1" ht="10.35" customHeight="1">
      <c r="B117" s="30"/>
      <c r="L117" s="30"/>
    </row>
    <row r="118" spans="2:65" s="10" customFormat="1" ht="29.25" customHeight="1">
      <c r="B118" s="110"/>
      <c r="C118" s="111" t="s">
        <v>131</v>
      </c>
      <c r="D118" s="112" t="s">
        <v>63</v>
      </c>
      <c r="E118" s="112" t="s">
        <v>59</v>
      </c>
      <c r="F118" s="112" t="s">
        <v>60</v>
      </c>
      <c r="G118" s="112" t="s">
        <v>132</v>
      </c>
      <c r="H118" s="112" t="s">
        <v>133</v>
      </c>
      <c r="I118" s="112" t="s">
        <v>134</v>
      </c>
      <c r="J118" s="112" t="s">
        <v>99</v>
      </c>
      <c r="K118" s="113" t="s">
        <v>135</v>
      </c>
      <c r="L118" s="110"/>
      <c r="M118" s="57" t="s">
        <v>1</v>
      </c>
      <c r="N118" s="58" t="s">
        <v>42</v>
      </c>
      <c r="O118" s="58" t="s">
        <v>136</v>
      </c>
      <c r="P118" s="58" t="s">
        <v>137</v>
      </c>
      <c r="Q118" s="58" t="s">
        <v>138</v>
      </c>
      <c r="R118" s="58" t="s">
        <v>139</v>
      </c>
      <c r="S118" s="58" t="s">
        <v>140</v>
      </c>
      <c r="T118" s="59" t="s">
        <v>141</v>
      </c>
    </row>
    <row r="119" spans="2:65" s="1" customFormat="1" ht="22.9" customHeight="1">
      <c r="B119" s="30"/>
      <c r="C119" s="62" t="s">
        <v>142</v>
      </c>
      <c r="J119" s="114">
        <f>BK119</f>
        <v>0</v>
      </c>
      <c r="L119" s="30"/>
      <c r="M119" s="60"/>
      <c r="N119" s="51"/>
      <c r="O119" s="51"/>
      <c r="P119" s="115">
        <f>P120+P121+P125+P127</f>
        <v>0</v>
      </c>
      <c r="Q119" s="51"/>
      <c r="R119" s="115">
        <f>R120+R121+R125+R127</f>
        <v>0</v>
      </c>
      <c r="S119" s="51"/>
      <c r="T119" s="116">
        <f>T120+T121+T125+T127</f>
        <v>0</v>
      </c>
      <c r="AT119" s="15" t="s">
        <v>77</v>
      </c>
      <c r="AU119" s="15" t="s">
        <v>101</v>
      </c>
      <c r="BK119" s="117">
        <f>BK120+BK121+BK125+BK127</f>
        <v>0</v>
      </c>
    </row>
    <row r="120" spans="2:65" s="1" customFormat="1" ht="16.5" customHeight="1">
      <c r="B120" s="30"/>
      <c r="C120" s="130" t="s">
        <v>78</v>
      </c>
      <c r="D120" s="130" t="s">
        <v>148</v>
      </c>
      <c r="E120" s="131" t="s">
        <v>958</v>
      </c>
      <c r="F120" s="132" t="s">
        <v>959</v>
      </c>
      <c r="G120" s="133" t="s">
        <v>411</v>
      </c>
      <c r="H120" s="172"/>
      <c r="I120" s="135"/>
      <c r="J120" s="136">
        <f>ROUND(I120*H120,2)</f>
        <v>0</v>
      </c>
      <c r="K120" s="132" t="s">
        <v>1</v>
      </c>
      <c r="L120" s="30"/>
      <c r="M120" s="137" t="s">
        <v>1</v>
      </c>
      <c r="N120" s="138" t="s">
        <v>44</v>
      </c>
      <c r="P120" s="139">
        <f>O120*H120</f>
        <v>0</v>
      </c>
      <c r="Q120" s="139">
        <v>0</v>
      </c>
      <c r="R120" s="139">
        <f>Q120*H120</f>
        <v>0</v>
      </c>
      <c r="S120" s="139">
        <v>0</v>
      </c>
      <c r="T120" s="140">
        <f>S120*H120</f>
        <v>0</v>
      </c>
      <c r="AR120" s="141" t="s">
        <v>152</v>
      </c>
      <c r="AT120" s="141" t="s">
        <v>148</v>
      </c>
      <c r="AU120" s="141" t="s">
        <v>78</v>
      </c>
      <c r="AY120" s="15" t="s">
        <v>145</v>
      </c>
      <c r="BE120" s="142">
        <f>IF(N120="základní",J120,0)</f>
        <v>0</v>
      </c>
      <c r="BF120" s="142">
        <f>IF(N120="snížená",J120,0)</f>
        <v>0</v>
      </c>
      <c r="BG120" s="142">
        <f>IF(N120="zákl. přenesená",J120,0)</f>
        <v>0</v>
      </c>
      <c r="BH120" s="142">
        <f>IF(N120="sníž. přenesená",J120,0)</f>
        <v>0</v>
      </c>
      <c r="BI120" s="142">
        <f>IF(N120="nulová",J120,0)</f>
        <v>0</v>
      </c>
      <c r="BJ120" s="15" t="s">
        <v>153</v>
      </c>
      <c r="BK120" s="142">
        <f>ROUND(I120*H120,2)</f>
        <v>0</v>
      </c>
      <c r="BL120" s="15" t="s">
        <v>152</v>
      </c>
      <c r="BM120" s="141" t="s">
        <v>153</v>
      </c>
    </row>
    <row r="121" spans="2:65" s="11" customFormat="1" ht="25.9" customHeight="1">
      <c r="B121" s="118"/>
      <c r="D121" s="119" t="s">
        <v>77</v>
      </c>
      <c r="E121" s="120" t="s">
        <v>782</v>
      </c>
      <c r="F121" s="120" t="s">
        <v>960</v>
      </c>
      <c r="I121" s="121"/>
      <c r="J121" s="122">
        <f>BK121</f>
        <v>0</v>
      </c>
      <c r="L121" s="118"/>
      <c r="M121" s="123"/>
      <c r="P121" s="124">
        <f>SUM(P122:P124)</f>
        <v>0</v>
      </c>
      <c r="R121" s="124">
        <f>SUM(R122:R124)</f>
        <v>0</v>
      </c>
      <c r="T121" s="125">
        <f>SUM(T122:T124)</f>
        <v>0</v>
      </c>
      <c r="AR121" s="119" t="s">
        <v>85</v>
      </c>
      <c r="AT121" s="126" t="s">
        <v>77</v>
      </c>
      <c r="AU121" s="126" t="s">
        <v>78</v>
      </c>
      <c r="AY121" s="119" t="s">
        <v>145</v>
      </c>
      <c r="BK121" s="127">
        <f>SUM(BK122:BK124)</f>
        <v>0</v>
      </c>
    </row>
    <row r="122" spans="2:65" s="1" customFormat="1" ht="16.5" customHeight="1">
      <c r="B122" s="30"/>
      <c r="C122" s="130" t="s">
        <v>78</v>
      </c>
      <c r="D122" s="130" t="s">
        <v>148</v>
      </c>
      <c r="E122" s="131" t="s">
        <v>961</v>
      </c>
      <c r="F122" s="132" t="s">
        <v>962</v>
      </c>
      <c r="G122" s="133" t="s">
        <v>963</v>
      </c>
      <c r="H122" s="134">
        <v>10</v>
      </c>
      <c r="I122" s="135"/>
      <c r="J122" s="136">
        <f>ROUND(I122*H122,2)</f>
        <v>0</v>
      </c>
      <c r="K122" s="132" t="s">
        <v>1</v>
      </c>
      <c r="L122" s="30"/>
      <c r="M122" s="137" t="s">
        <v>1</v>
      </c>
      <c r="N122" s="138" t="s">
        <v>44</v>
      </c>
      <c r="P122" s="139">
        <f>O122*H122</f>
        <v>0</v>
      </c>
      <c r="Q122" s="139">
        <v>0</v>
      </c>
      <c r="R122" s="139">
        <f>Q122*H122</f>
        <v>0</v>
      </c>
      <c r="S122" s="139">
        <v>0</v>
      </c>
      <c r="T122" s="140">
        <f>S122*H122</f>
        <v>0</v>
      </c>
      <c r="AR122" s="141" t="s">
        <v>152</v>
      </c>
      <c r="AT122" s="141" t="s">
        <v>148</v>
      </c>
      <c r="AU122" s="141" t="s">
        <v>85</v>
      </c>
      <c r="AY122" s="15" t="s">
        <v>145</v>
      </c>
      <c r="BE122" s="142">
        <f>IF(N122="základní",J122,0)</f>
        <v>0</v>
      </c>
      <c r="BF122" s="142">
        <f>IF(N122="snížená",J122,0)</f>
        <v>0</v>
      </c>
      <c r="BG122" s="142">
        <f>IF(N122="zákl. přenesená",J122,0)</f>
        <v>0</v>
      </c>
      <c r="BH122" s="142">
        <f>IF(N122="sníž. přenesená",J122,0)</f>
        <v>0</v>
      </c>
      <c r="BI122" s="142">
        <f>IF(N122="nulová",J122,0)</f>
        <v>0</v>
      </c>
      <c r="BJ122" s="15" t="s">
        <v>153</v>
      </c>
      <c r="BK122" s="142">
        <f>ROUND(I122*H122,2)</f>
        <v>0</v>
      </c>
      <c r="BL122" s="15" t="s">
        <v>152</v>
      </c>
      <c r="BM122" s="141" t="s">
        <v>152</v>
      </c>
    </row>
    <row r="123" spans="2:65" s="1" customFormat="1" ht="16.5" customHeight="1">
      <c r="B123" s="30"/>
      <c r="C123" s="130" t="s">
        <v>78</v>
      </c>
      <c r="D123" s="130" t="s">
        <v>148</v>
      </c>
      <c r="E123" s="131" t="s">
        <v>964</v>
      </c>
      <c r="F123" s="132" t="s">
        <v>965</v>
      </c>
      <c r="G123" s="133" t="s">
        <v>963</v>
      </c>
      <c r="H123" s="134">
        <v>7</v>
      </c>
      <c r="I123" s="135"/>
      <c r="J123" s="136">
        <f>ROUND(I123*H123,2)</f>
        <v>0</v>
      </c>
      <c r="K123" s="132" t="s">
        <v>1</v>
      </c>
      <c r="L123" s="30"/>
      <c r="M123" s="137" t="s">
        <v>1</v>
      </c>
      <c r="N123" s="138" t="s">
        <v>44</v>
      </c>
      <c r="P123" s="139">
        <f>O123*H123</f>
        <v>0</v>
      </c>
      <c r="Q123" s="139">
        <v>0</v>
      </c>
      <c r="R123" s="139">
        <f>Q123*H123</f>
        <v>0</v>
      </c>
      <c r="S123" s="139">
        <v>0</v>
      </c>
      <c r="T123" s="140">
        <f>S123*H123</f>
        <v>0</v>
      </c>
      <c r="AR123" s="141" t="s">
        <v>152</v>
      </c>
      <c r="AT123" s="141" t="s">
        <v>148</v>
      </c>
      <c r="AU123" s="141" t="s">
        <v>85</v>
      </c>
      <c r="AY123" s="15" t="s">
        <v>145</v>
      </c>
      <c r="BE123" s="142">
        <f>IF(N123="základní",J123,0)</f>
        <v>0</v>
      </c>
      <c r="BF123" s="142">
        <f>IF(N123="snížená",J123,0)</f>
        <v>0</v>
      </c>
      <c r="BG123" s="142">
        <f>IF(N123="zákl. přenesená",J123,0)</f>
        <v>0</v>
      </c>
      <c r="BH123" s="142">
        <f>IF(N123="sníž. přenesená",J123,0)</f>
        <v>0</v>
      </c>
      <c r="BI123" s="142">
        <f>IF(N123="nulová",J123,0)</f>
        <v>0</v>
      </c>
      <c r="BJ123" s="15" t="s">
        <v>153</v>
      </c>
      <c r="BK123" s="142">
        <f>ROUND(I123*H123,2)</f>
        <v>0</v>
      </c>
      <c r="BL123" s="15" t="s">
        <v>152</v>
      </c>
      <c r="BM123" s="141" t="s">
        <v>158</v>
      </c>
    </row>
    <row r="124" spans="2:65" s="1" customFormat="1" ht="16.5" customHeight="1">
      <c r="B124" s="30"/>
      <c r="C124" s="130" t="s">
        <v>78</v>
      </c>
      <c r="D124" s="130" t="s">
        <v>148</v>
      </c>
      <c r="E124" s="131" t="s">
        <v>966</v>
      </c>
      <c r="F124" s="132" t="s">
        <v>967</v>
      </c>
      <c r="G124" s="133" t="s">
        <v>963</v>
      </c>
      <c r="H124" s="134">
        <v>15</v>
      </c>
      <c r="I124" s="135"/>
      <c r="J124" s="136">
        <f>ROUND(I124*H124,2)</f>
        <v>0</v>
      </c>
      <c r="K124" s="132" t="s">
        <v>1</v>
      </c>
      <c r="L124" s="30"/>
      <c r="M124" s="137" t="s">
        <v>1</v>
      </c>
      <c r="N124" s="138" t="s">
        <v>44</v>
      </c>
      <c r="P124" s="139">
        <f>O124*H124</f>
        <v>0</v>
      </c>
      <c r="Q124" s="139">
        <v>0</v>
      </c>
      <c r="R124" s="139">
        <f>Q124*H124</f>
        <v>0</v>
      </c>
      <c r="S124" s="139">
        <v>0</v>
      </c>
      <c r="T124" s="140">
        <f>S124*H124</f>
        <v>0</v>
      </c>
      <c r="AR124" s="141" t="s">
        <v>152</v>
      </c>
      <c r="AT124" s="141" t="s">
        <v>148</v>
      </c>
      <c r="AU124" s="141" t="s">
        <v>85</v>
      </c>
      <c r="AY124" s="15" t="s">
        <v>145</v>
      </c>
      <c r="BE124" s="142">
        <f>IF(N124="základní",J124,0)</f>
        <v>0</v>
      </c>
      <c r="BF124" s="142">
        <f>IF(N124="snížená",J124,0)</f>
        <v>0</v>
      </c>
      <c r="BG124" s="142">
        <f>IF(N124="zákl. přenesená",J124,0)</f>
        <v>0</v>
      </c>
      <c r="BH124" s="142">
        <f>IF(N124="sníž. přenesená",J124,0)</f>
        <v>0</v>
      </c>
      <c r="BI124" s="142">
        <f>IF(N124="nulová",J124,0)</f>
        <v>0</v>
      </c>
      <c r="BJ124" s="15" t="s">
        <v>153</v>
      </c>
      <c r="BK124" s="142">
        <f>ROUND(I124*H124,2)</f>
        <v>0</v>
      </c>
      <c r="BL124" s="15" t="s">
        <v>152</v>
      </c>
      <c r="BM124" s="141" t="s">
        <v>174</v>
      </c>
    </row>
    <row r="125" spans="2:65" s="11" customFormat="1" ht="25.9" customHeight="1">
      <c r="B125" s="118"/>
      <c r="D125" s="119" t="s">
        <v>77</v>
      </c>
      <c r="E125" s="120" t="s">
        <v>785</v>
      </c>
      <c r="F125" s="120" t="s">
        <v>968</v>
      </c>
      <c r="I125" s="121"/>
      <c r="J125" s="122">
        <f>BK125</f>
        <v>0</v>
      </c>
      <c r="L125" s="118"/>
      <c r="M125" s="123"/>
      <c r="P125" s="124">
        <f>P126</f>
        <v>0</v>
      </c>
      <c r="R125" s="124">
        <f>R126</f>
        <v>0</v>
      </c>
      <c r="T125" s="125">
        <f>T126</f>
        <v>0</v>
      </c>
      <c r="AR125" s="119" t="s">
        <v>85</v>
      </c>
      <c r="AT125" s="126" t="s">
        <v>77</v>
      </c>
      <c r="AU125" s="126" t="s">
        <v>78</v>
      </c>
      <c r="AY125" s="119" t="s">
        <v>145</v>
      </c>
      <c r="BK125" s="127">
        <f>BK126</f>
        <v>0</v>
      </c>
    </row>
    <row r="126" spans="2:65" s="1" customFormat="1" ht="16.5" customHeight="1">
      <c r="B126" s="30"/>
      <c r="C126" s="130" t="s">
        <v>78</v>
      </c>
      <c r="D126" s="130" t="s">
        <v>148</v>
      </c>
      <c r="E126" s="131" t="s">
        <v>969</v>
      </c>
      <c r="F126" s="132" t="s">
        <v>762</v>
      </c>
      <c r="G126" s="133" t="s">
        <v>411</v>
      </c>
      <c r="H126" s="172"/>
      <c r="I126" s="135"/>
      <c r="J126" s="136">
        <f>ROUND(I126*H126,2)</f>
        <v>0</v>
      </c>
      <c r="K126" s="132" t="s">
        <v>1</v>
      </c>
      <c r="L126" s="30"/>
      <c r="M126" s="137" t="s">
        <v>1</v>
      </c>
      <c r="N126" s="138" t="s">
        <v>44</v>
      </c>
      <c r="P126" s="139">
        <f>O126*H126</f>
        <v>0</v>
      </c>
      <c r="Q126" s="139">
        <v>0</v>
      </c>
      <c r="R126" s="139">
        <f>Q126*H126</f>
        <v>0</v>
      </c>
      <c r="S126" s="139">
        <v>0</v>
      </c>
      <c r="T126" s="140">
        <f>S126*H126</f>
        <v>0</v>
      </c>
      <c r="AR126" s="141" t="s">
        <v>152</v>
      </c>
      <c r="AT126" s="141" t="s">
        <v>148</v>
      </c>
      <c r="AU126" s="141" t="s">
        <v>85</v>
      </c>
      <c r="AY126" s="15" t="s">
        <v>145</v>
      </c>
      <c r="BE126" s="142">
        <f>IF(N126="základní",J126,0)</f>
        <v>0</v>
      </c>
      <c r="BF126" s="142">
        <f>IF(N126="snížená",J126,0)</f>
        <v>0</v>
      </c>
      <c r="BG126" s="142">
        <f>IF(N126="zákl. přenesená",J126,0)</f>
        <v>0</v>
      </c>
      <c r="BH126" s="142">
        <f>IF(N126="sníž. přenesená",J126,0)</f>
        <v>0</v>
      </c>
      <c r="BI126" s="142">
        <f>IF(N126="nulová",J126,0)</f>
        <v>0</v>
      </c>
      <c r="BJ126" s="15" t="s">
        <v>153</v>
      </c>
      <c r="BK126" s="142">
        <f>ROUND(I126*H126,2)</f>
        <v>0</v>
      </c>
      <c r="BL126" s="15" t="s">
        <v>152</v>
      </c>
      <c r="BM126" s="141" t="s">
        <v>182</v>
      </c>
    </row>
    <row r="127" spans="2:65" s="11" customFormat="1" ht="25.9" customHeight="1">
      <c r="B127" s="118"/>
      <c r="D127" s="119" t="s">
        <v>77</v>
      </c>
      <c r="E127" s="120" t="s">
        <v>795</v>
      </c>
      <c r="F127" s="120" t="s">
        <v>970</v>
      </c>
      <c r="I127" s="121"/>
      <c r="J127" s="122">
        <f>BK127</f>
        <v>0</v>
      </c>
      <c r="L127" s="118"/>
      <c r="M127" s="123"/>
      <c r="P127" s="124">
        <f>P128</f>
        <v>0</v>
      </c>
      <c r="R127" s="124">
        <f>R128</f>
        <v>0</v>
      </c>
      <c r="T127" s="125">
        <f>T128</f>
        <v>0</v>
      </c>
      <c r="AR127" s="119" t="s">
        <v>85</v>
      </c>
      <c r="AT127" s="126" t="s">
        <v>77</v>
      </c>
      <c r="AU127" s="126" t="s">
        <v>78</v>
      </c>
      <c r="AY127" s="119" t="s">
        <v>145</v>
      </c>
      <c r="BK127" s="127">
        <f>BK128</f>
        <v>0</v>
      </c>
    </row>
    <row r="128" spans="2:65" s="1" customFormat="1" ht="16.5" customHeight="1">
      <c r="B128" s="30"/>
      <c r="C128" s="130" t="s">
        <v>78</v>
      </c>
      <c r="D128" s="130" t="s">
        <v>148</v>
      </c>
      <c r="E128" s="131" t="s">
        <v>971</v>
      </c>
      <c r="F128" s="132" t="s">
        <v>972</v>
      </c>
      <c r="G128" s="133" t="s">
        <v>973</v>
      </c>
      <c r="H128" s="134">
        <v>0.18</v>
      </c>
      <c r="I128" s="135"/>
      <c r="J128" s="136">
        <f>ROUND(I128*H128,2)</f>
        <v>0</v>
      </c>
      <c r="K128" s="132" t="s">
        <v>1</v>
      </c>
      <c r="L128" s="30"/>
      <c r="M128" s="173" t="s">
        <v>1</v>
      </c>
      <c r="N128" s="174" t="s">
        <v>44</v>
      </c>
      <c r="O128" s="175"/>
      <c r="P128" s="176">
        <f>O128*H128</f>
        <v>0</v>
      </c>
      <c r="Q128" s="176">
        <v>0</v>
      </c>
      <c r="R128" s="176">
        <f>Q128*H128</f>
        <v>0</v>
      </c>
      <c r="S128" s="176">
        <v>0</v>
      </c>
      <c r="T128" s="177">
        <f>S128*H128</f>
        <v>0</v>
      </c>
      <c r="AR128" s="141" t="s">
        <v>152</v>
      </c>
      <c r="AT128" s="141" t="s">
        <v>148</v>
      </c>
      <c r="AU128" s="141" t="s">
        <v>85</v>
      </c>
      <c r="AY128" s="15" t="s">
        <v>145</v>
      </c>
      <c r="BE128" s="142">
        <f>IF(N128="základní",J128,0)</f>
        <v>0</v>
      </c>
      <c r="BF128" s="142">
        <f>IF(N128="snížená",J128,0)</f>
        <v>0</v>
      </c>
      <c r="BG128" s="142">
        <f>IF(N128="zákl. přenesená",J128,0)</f>
        <v>0</v>
      </c>
      <c r="BH128" s="142">
        <f>IF(N128="sníž. přenesená",J128,0)</f>
        <v>0</v>
      </c>
      <c r="BI128" s="142">
        <f>IF(N128="nulová",J128,0)</f>
        <v>0</v>
      </c>
      <c r="BJ128" s="15" t="s">
        <v>153</v>
      </c>
      <c r="BK128" s="142">
        <f>ROUND(I128*H128,2)</f>
        <v>0</v>
      </c>
      <c r="BL128" s="15" t="s">
        <v>152</v>
      </c>
      <c r="BM128" s="141" t="s">
        <v>8</v>
      </c>
    </row>
    <row r="129" spans="2:12" s="1" customFormat="1" ht="6.95" customHeight="1">
      <c r="B129" s="42"/>
      <c r="C129" s="43"/>
      <c r="D129" s="43"/>
      <c r="E129" s="43"/>
      <c r="F129" s="43"/>
      <c r="G129" s="43"/>
      <c r="H129" s="43"/>
      <c r="I129" s="43"/>
      <c r="J129" s="43"/>
      <c r="K129" s="43"/>
      <c r="L129" s="30"/>
    </row>
  </sheetData>
  <sheetProtection algorithmName="SHA-512" hashValue="YSBSTeQ0XgH2z9oRKny0/l0qgXooFFbK6h0KbJRHggJMnGdPrUwDhduO2VDvVhw/Ra6FZjhu4JKIjvJylbLvZg==" saltValue="yZYoC1n9+c2rkmdJ9r+wf+CJH8RAdO5IwC9ujVweBx920xYWrMutPrgKhqQr9sLaMz9WmmBECZBaGVLU7bBKvQ==" spinCount="100000" sheet="1" objects="1" scenarios="1" formatColumns="0" formatRows="0" autoFilter="0"/>
  <autoFilter ref="C118:K128" xr:uid="{00000000-0009-0000-0000-000003000000}"/>
  <mergeCells count="9">
    <mergeCell ref="E87:H87"/>
    <mergeCell ref="E109:H109"/>
    <mergeCell ref="E111:H111"/>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H56"/>
  <sheetViews>
    <sheetView showGridLines="0" workbookViewId="0"/>
  </sheetViews>
  <sheetFormatPr defaultRowHeight="15"/>
  <cols>
    <col min="1" max="1" width="8.33203125" customWidth="1"/>
    <col min="2" max="2" width="1.6640625" customWidth="1"/>
    <col min="3" max="3" width="25" customWidth="1"/>
    <col min="4" max="4" width="75.83203125" customWidth="1"/>
    <col min="5" max="5" width="13.33203125" customWidth="1"/>
    <col min="6" max="6" width="20" customWidth="1"/>
    <col min="7" max="7" width="1.6640625" customWidth="1"/>
    <col min="8" max="8" width="8.33203125" customWidth="1"/>
  </cols>
  <sheetData>
    <row r="1" spans="2:8" ht="11.25" customHeight="1"/>
    <row r="2" spans="2:8" ht="36.950000000000003" customHeight="1"/>
    <row r="3" spans="2:8" ht="6.95" customHeight="1">
      <c r="B3" s="16"/>
      <c r="C3" s="17"/>
      <c r="D3" s="17"/>
      <c r="E3" s="17"/>
      <c r="F3" s="17"/>
      <c r="G3" s="17"/>
      <c r="H3" s="18"/>
    </row>
    <row r="4" spans="2:8" ht="24.95" customHeight="1">
      <c r="B4" s="18"/>
      <c r="C4" s="19" t="s">
        <v>974</v>
      </c>
      <c r="H4" s="18"/>
    </row>
    <row r="5" spans="2:8" ht="12" customHeight="1">
      <c r="B5" s="18"/>
      <c r="C5" s="22" t="s">
        <v>13</v>
      </c>
      <c r="D5" s="193" t="s">
        <v>14</v>
      </c>
      <c r="E5" s="227"/>
      <c r="F5" s="227"/>
      <c r="H5" s="18"/>
    </row>
    <row r="6" spans="2:8" ht="36.950000000000003" customHeight="1">
      <c r="B6" s="18"/>
      <c r="C6" s="24" t="s">
        <v>16</v>
      </c>
      <c r="D6" s="190" t="s">
        <v>17</v>
      </c>
      <c r="E6" s="227"/>
      <c r="F6" s="227"/>
      <c r="H6" s="18"/>
    </row>
    <row r="7" spans="2:8" ht="16.5" customHeight="1">
      <c r="B7" s="18"/>
      <c r="C7" s="25" t="s">
        <v>22</v>
      </c>
      <c r="D7" s="50" t="str">
        <f>'Rekapitulace stavby'!AN8</f>
        <v>7. 1. 2025</v>
      </c>
      <c r="H7" s="18"/>
    </row>
    <row r="8" spans="2:8" s="1" customFormat="1" ht="10.9" customHeight="1">
      <c r="B8" s="30"/>
      <c r="H8" s="30"/>
    </row>
    <row r="9" spans="2:8" s="10" customFormat="1" ht="29.25" customHeight="1">
      <c r="B9" s="110"/>
      <c r="C9" s="111" t="s">
        <v>59</v>
      </c>
      <c r="D9" s="112" t="s">
        <v>60</v>
      </c>
      <c r="E9" s="112" t="s">
        <v>132</v>
      </c>
      <c r="F9" s="113" t="s">
        <v>975</v>
      </c>
      <c r="H9" s="110"/>
    </row>
    <row r="10" spans="2:8" s="1" customFormat="1" ht="26.45" customHeight="1">
      <c r="B10" s="30"/>
      <c r="C10" s="178" t="s">
        <v>83</v>
      </c>
      <c r="D10" s="178" t="s">
        <v>17</v>
      </c>
      <c r="H10" s="30"/>
    </row>
    <row r="11" spans="2:8" s="1" customFormat="1" ht="16.899999999999999" customHeight="1">
      <c r="B11" s="30"/>
      <c r="C11" s="179" t="s">
        <v>976</v>
      </c>
      <c r="D11" s="180" t="s">
        <v>977</v>
      </c>
      <c r="E11" s="181" t="s">
        <v>151</v>
      </c>
      <c r="F11" s="182">
        <v>60.98</v>
      </c>
      <c r="H11" s="30"/>
    </row>
    <row r="12" spans="2:8" s="1" customFormat="1" ht="16.899999999999999" customHeight="1">
      <c r="B12" s="30"/>
      <c r="C12" s="183" t="s">
        <v>978</v>
      </c>
      <c r="H12" s="30"/>
    </row>
    <row r="13" spans="2:8" s="1" customFormat="1" ht="16.899999999999999" customHeight="1">
      <c r="B13" s="30"/>
      <c r="C13" s="184" t="s">
        <v>261</v>
      </c>
      <c r="D13" s="184" t="s">
        <v>262</v>
      </c>
      <c r="E13" s="15" t="s">
        <v>151</v>
      </c>
      <c r="F13" s="185">
        <v>56.459000000000003</v>
      </c>
      <c r="H13" s="30"/>
    </row>
    <row r="14" spans="2:8" s="1" customFormat="1" ht="16.899999999999999" customHeight="1">
      <c r="B14" s="30"/>
      <c r="C14" s="184" t="s">
        <v>265</v>
      </c>
      <c r="D14" s="184" t="s">
        <v>266</v>
      </c>
      <c r="E14" s="15" t="s">
        <v>151</v>
      </c>
      <c r="F14" s="185">
        <v>56.459000000000003</v>
      </c>
      <c r="H14" s="30"/>
    </row>
    <row r="15" spans="2:8" s="1" customFormat="1" ht="16.899999999999999" customHeight="1">
      <c r="B15" s="30"/>
      <c r="C15" s="184" t="s">
        <v>276</v>
      </c>
      <c r="D15" s="184" t="s">
        <v>277</v>
      </c>
      <c r="E15" s="15" t="s">
        <v>151</v>
      </c>
      <c r="F15" s="185">
        <v>56.459000000000003</v>
      </c>
      <c r="H15" s="30"/>
    </row>
    <row r="16" spans="2:8" s="1" customFormat="1" ht="16.899999999999999" customHeight="1">
      <c r="B16" s="30"/>
      <c r="C16" s="184" t="s">
        <v>487</v>
      </c>
      <c r="D16" s="184" t="s">
        <v>488</v>
      </c>
      <c r="E16" s="15" t="s">
        <v>151</v>
      </c>
      <c r="F16" s="185">
        <v>59.84</v>
      </c>
      <c r="H16" s="30"/>
    </row>
    <row r="17" spans="2:8" s="1" customFormat="1" ht="16.899999999999999" customHeight="1">
      <c r="B17" s="30"/>
      <c r="C17" s="184" t="s">
        <v>619</v>
      </c>
      <c r="D17" s="184" t="s">
        <v>620</v>
      </c>
      <c r="E17" s="15" t="s">
        <v>151</v>
      </c>
      <c r="F17" s="185">
        <v>56.459000000000003</v>
      </c>
      <c r="H17" s="30"/>
    </row>
    <row r="18" spans="2:8" s="1" customFormat="1" ht="16.899999999999999" customHeight="1">
      <c r="B18" s="30"/>
      <c r="C18" s="179" t="s">
        <v>979</v>
      </c>
      <c r="D18" s="180" t="s">
        <v>980</v>
      </c>
      <c r="E18" s="181" t="s">
        <v>151</v>
      </c>
      <c r="F18" s="182">
        <v>2.9</v>
      </c>
      <c r="H18" s="30"/>
    </row>
    <row r="19" spans="2:8" s="1" customFormat="1" ht="16.899999999999999" customHeight="1">
      <c r="B19" s="30"/>
      <c r="C19" s="183" t="s">
        <v>978</v>
      </c>
      <c r="H19" s="30"/>
    </row>
    <row r="20" spans="2:8" s="1" customFormat="1" ht="16.899999999999999" customHeight="1">
      <c r="B20" s="30"/>
      <c r="C20" s="184" t="s">
        <v>574</v>
      </c>
      <c r="D20" s="184" t="s">
        <v>575</v>
      </c>
      <c r="E20" s="15" t="s">
        <v>151</v>
      </c>
      <c r="F20" s="185">
        <v>4.5</v>
      </c>
      <c r="H20" s="30"/>
    </row>
    <row r="21" spans="2:8" s="1" customFormat="1" ht="16.899999999999999" customHeight="1">
      <c r="B21" s="30"/>
      <c r="C21" s="184" t="s">
        <v>582</v>
      </c>
      <c r="D21" s="184" t="s">
        <v>583</v>
      </c>
      <c r="E21" s="15" t="s">
        <v>151</v>
      </c>
      <c r="F21" s="185">
        <v>4.5</v>
      </c>
      <c r="H21" s="30"/>
    </row>
    <row r="22" spans="2:8" s="1" customFormat="1" ht="16.899999999999999" customHeight="1">
      <c r="B22" s="30"/>
      <c r="C22" s="184" t="s">
        <v>586</v>
      </c>
      <c r="D22" s="184" t="s">
        <v>587</v>
      </c>
      <c r="E22" s="15" t="s">
        <v>151</v>
      </c>
      <c r="F22" s="185">
        <v>5.89</v>
      </c>
      <c r="H22" s="30"/>
    </row>
    <row r="23" spans="2:8" s="1" customFormat="1" ht="16.899999999999999" customHeight="1">
      <c r="B23" s="30"/>
      <c r="C23" s="184" t="s">
        <v>641</v>
      </c>
      <c r="D23" s="184" t="s">
        <v>642</v>
      </c>
      <c r="E23" s="15" t="s">
        <v>151</v>
      </c>
      <c r="F23" s="185">
        <v>56.459000000000003</v>
      </c>
      <c r="H23" s="30"/>
    </row>
    <row r="24" spans="2:8" s="1" customFormat="1">
      <c r="B24" s="30"/>
      <c r="C24" s="184" t="s">
        <v>590</v>
      </c>
      <c r="D24" s="184" t="s">
        <v>591</v>
      </c>
      <c r="E24" s="15" t="s">
        <v>151</v>
      </c>
      <c r="F24" s="185">
        <v>6.23</v>
      </c>
      <c r="H24" s="30"/>
    </row>
    <row r="25" spans="2:8" s="1" customFormat="1" ht="16.899999999999999" customHeight="1">
      <c r="B25" s="30"/>
      <c r="C25" s="179" t="s">
        <v>981</v>
      </c>
      <c r="D25" s="180" t="s">
        <v>982</v>
      </c>
      <c r="E25" s="181" t="s">
        <v>151</v>
      </c>
      <c r="F25" s="182">
        <v>17.34</v>
      </c>
      <c r="H25" s="30"/>
    </row>
    <row r="26" spans="2:8" s="1" customFormat="1" ht="16.899999999999999" customHeight="1">
      <c r="B26" s="30"/>
      <c r="C26" s="183" t="s">
        <v>978</v>
      </c>
      <c r="H26" s="30"/>
    </row>
    <row r="27" spans="2:8" s="1" customFormat="1" ht="16.899999999999999" customHeight="1">
      <c r="B27" s="30"/>
      <c r="C27" s="184" t="s">
        <v>179</v>
      </c>
      <c r="D27" s="184" t="s">
        <v>180</v>
      </c>
      <c r="E27" s="15" t="s">
        <v>151</v>
      </c>
      <c r="F27" s="185">
        <v>163.05000000000001</v>
      </c>
      <c r="H27" s="30"/>
    </row>
    <row r="28" spans="2:8" s="1" customFormat="1" ht="16.899999999999999" customHeight="1">
      <c r="B28" s="30"/>
      <c r="C28" s="184" t="s">
        <v>688</v>
      </c>
      <c r="D28" s="184" t="s">
        <v>689</v>
      </c>
      <c r="E28" s="15" t="s">
        <v>151</v>
      </c>
      <c r="F28" s="185">
        <v>21.23</v>
      </c>
      <c r="H28" s="30"/>
    </row>
    <row r="29" spans="2:8" s="1" customFormat="1" ht="16.899999999999999" customHeight="1">
      <c r="B29" s="30"/>
      <c r="C29" s="184" t="s">
        <v>722</v>
      </c>
      <c r="D29" s="184" t="s">
        <v>723</v>
      </c>
      <c r="E29" s="15" t="s">
        <v>151</v>
      </c>
      <c r="F29" s="185">
        <v>210.255</v>
      </c>
      <c r="H29" s="30"/>
    </row>
    <row r="30" spans="2:8" s="1" customFormat="1">
      <c r="B30" s="30"/>
      <c r="C30" s="184" t="s">
        <v>742</v>
      </c>
      <c r="D30" s="184" t="s">
        <v>743</v>
      </c>
      <c r="E30" s="15" t="s">
        <v>151</v>
      </c>
      <c r="F30" s="185">
        <v>210.255</v>
      </c>
      <c r="H30" s="30"/>
    </row>
    <row r="31" spans="2:8" s="1" customFormat="1" ht="16.899999999999999" customHeight="1">
      <c r="B31" s="30"/>
      <c r="C31" s="184" t="s">
        <v>746</v>
      </c>
      <c r="D31" s="184" t="s">
        <v>747</v>
      </c>
      <c r="E31" s="15" t="s">
        <v>151</v>
      </c>
      <c r="F31" s="185">
        <v>210.255</v>
      </c>
      <c r="H31" s="30"/>
    </row>
    <row r="32" spans="2:8" s="1" customFormat="1" ht="16.899999999999999" customHeight="1">
      <c r="B32" s="30"/>
      <c r="C32" s="179" t="s">
        <v>983</v>
      </c>
      <c r="D32" s="180" t="s">
        <v>984</v>
      </c>
      <c r="E32" s="181" t="s">
        <v>151</v>
      </c>
      <c r="F32" s="182">
        <v>81.11</v>
      </c>
      <c r="H32" s="30"/>
    </row>
    <row r="33" spans="2:8" s="1" customFormat="1" ht="16.899999999999999" customHeight="1">
      <c r="B33" s="30"/>
      <c r="C33" s="183" t="s">
        <v>978</v>
      </c>
      <c r="H33" s="30"/>
    </row>
    <row r="34" spans="2:8" s="1" customFormat="1" ht="16.899999999999999" customHeight="1">
      <c r="B34" s="30"/>
      <c r="C34" s="184" t="s">
        <v>164</v>
      </c>
      <c r="D34" s="184" t="s">
        <v>165</v>
      </c>
      <c r="E34" s="15" t="s">
        <v>151</v>
      </c>
      <c r="F34" s="185">
        <v>59.84</v>
      </c>
      <c r="H34" s="30"/>
    </row>
    <row r="35" spans="2:8" s="1" customFormat="1" ht="16.899999999999999" customHeight="1">
      <c r="B35" s="30"/>
      <c r="C35" s="184" t="s">
        <v>167</v>
      </c>
      <c r="D35" s="184" t="s">
        <v>168</v>
      </c>
      <c r="E35" s="15" t="s">
        <v>151</v>
      </c>
      <c r="F35" s="185">
        <v>59.84</v>
      </c>
      <c r="H35" s="30"/>
    </row>
    <row r="36" spans="2:8" s="1" customFormat="1" ht="16.899999999999999" customHeight="1">
      <c r="B36" s="30"/>
      <c r="C36" s="184" t="s">
        <v>190</v>
      </c>
      <c r="D36" s="184" t="s">
        <v>191</v>
      </c>
      <c r="E36" s="15" t="s">
        <v>151</v>
      </c>
      <c r="F36" s="185">
        <v>59.84</v>
      </c>
      <c r="H36" s="30"/>
    </row>
    <row r="37" spans="2:8" s="1" customFormat="1" ht="16.899999999999999" customHeight="1">
      <c r="B37" s="30"/>
      <c r="C37" s="184" t="s">
        <v>194</v>
      </c>
      <c r="D37" s="184" t="s">
        <v>195</v>
      </c>
      <c r="E37" s="15" t="s">
        <v>151</v>
      </c>
      <c r="F37" s="185">
        <v>59.84</v>
      </c>
      <c r="H37" s="30"/>
    </row>
    <row r="38" spans="2:8" s="1" customFormat="1" ht="16.899999999999999" customHeight="1">
      <c r="B38" s="30"/>
      <c r="C38" s="184" t="s">
        <v>629</v>
      </c>
      <c r="D38" s="184" t="s">
        <v>630</v>
      </c>
      <c r="E38" s="15" t="s">
        <v>151</v>
      </c>
      <c r="F38" s="185">
        <v>56.459000000000003</v>
      </c>
      <c r="H38" s="30"/>
    </row>
    <row r="39" spans="2:8" s="1" customFormat="1" ht="16.899999999999999" customHeight="1">
      <c r="B39" s="30"/>
      <c r="C39" s="184" t="s">
        <v>633</v>
      </c>
      <c r="D39" s="184" t="s">
        <v>634</v>
      </c>
      <c r="E39" s="15" t="s">
        <v>151</v>
      </c>
      <c r="F39" s="185">
        <v>56.459000000000003</v>
      </c>
      <c r="H39" s="30"/>
    </row>
    <row r="40" spans="2:8" s="1" customFormat="1" ht="16.899999999999999" customHeight="1">
      <c r="B40" s="30"/>
      <c r="C40" s="184" t="s">
        <v>641</v>
      </c>
      <c r="D40" s="184" t="s">
        <v>642</v>
      </c>
      <c r="E40" s="15" t="s">
        <v>151</v>
      </c>
      <c r="F40" s="185">
        <v>56.459000000000003</v>
      </c>
      <c r="H40" s="30"/>
    </row>
    <row r="41" spans="2:8" s="1" customFormat="1" ht="16.899999999999999" customHeight="1">
      <c r="B41" s="30"/>
      <c r="C41" s="184" t="s">
        <v>722</v>
      </c>
      <c r="D41" s="184" t="s">
        <v>723</v>
      </c>
      <c r="E41" s="15" t="s">
        <v>151</v>
      </c>
      <c r="F41" s="185">
        <v>210.255</v>
      </c>
      <c r="H41" s="30"/>
    </row>
    <row r="42" spans="2:8" s="1" customFormat="1" ht="16.899999999999999" customHeight="1">
      <c r="B42" s="30"/>
      <c r="C42" s="184" t="s">
        <v>726</v>
      </c>
      <c r="D42" s="184" t="s">
        <v>727</v>
      </c>
      <c r="E42" s="15" t="s">
        <v>151</v>
      </c>
      <c r="F42" s="185">
        <v>210.255</v>
      </c>
      <c r="H42" s="30"/>
    </row>
    <row r="43" spans="2:8" s="1" customFormat="1">
      <c r="B43" s="30"/>
      <c r="C43" s="184" t="s">
        <v>742</v>
      </c>
      <c r="D43" s="184" t="s">
        <v>743</v>
      </c>
      <c r="E43" s="15" t="s">
        <v>151</v>
      </c>
      <c r="F43" s="185">
        <v>210.255</v>
      </c>
      <c r="H43" s="30"/>
    </row>
    <row r="44" spans="2:8" s="1" customFormat="1" ht="16.899999999999999" customHeight="1">
      <c r="B44" s="30"/>
      <c r="C44" s="184" t="s">
        <v>746</v>
      </c>
      <c r="D44" s="184" t="s">
        <v>747</v>
      </c>
      <c r="E44" s="15" t="s">
        <v>151</v>
      </c>
      <c r="F44" s="185">
        <v>210.255</v>
      </c>
      <c r="H44" s="30"/>
    </row>
    <row r="45" spans="2:8" s="1" customFormat="1" ht="16.899999999999999" customHeight="1">
      <c r="B45" s="30"/>
      <c r="C45" s="184" t="s">
        <v>204</v>
      </c>
      <c r="D45" s="184" t="s">
        <v>205</v>
      </c>
      <c r="E45" s="15" t="s">
        <v>151</v>
      </c>
      <c r="F45" s="185">
        <v>58.85</v>
      </c>
      <c r="H45" s="30"/>
    </row>
    <row r="46" spans="2:8" s="1" customFormat="1">
      <c r="B46" s="30"/>
      <c r="C46" s="184" t="s">
        <v>208</v>
      </c>
      <c r="D46" s="184" t="s">
        <v>209</v>
      </c>
      <c r="E46" s="15" t="s">
        <v>210</v>
      </c>
      <c r="F46" s="185">
        <v>1.1000000000000001</v>
      </c>
      <c r="H46" s="30"/>
    </row>
    <row r="47" spans="2:8" s="1" customFormat="1" ht="16.899999999999999" customHeight="1">
      <c r="B47" s="30"/>
      <c r="C47" s="179" t="s">
        <v>985</v>
      </c>
      <c r="D47" s="180" t="s">
        <v>986</v>
      </c>
      <c r="E47" s="181" t="s">
        <v>151</v>
      </c>
      <c r="F47" s="182">
        <v>189.54499999999999</v>
      </c>
      <c r="H47" s="30"/>
    </row>
    <row r="48" spans="2:8" s="1" customFormat="1" ht="16.899999999999999" customHeight="1">
      <c r="B48" s="30"/>
      <c r="C48" s="183" t="s">
        <v>978</v>
      </c>
      <c r="H48" s="30"/>
    </row>
    <row r="49" spans="2:8" s="1" customFormat="1" ht="16.899999999999999" customHeight="1">
      <c r="B49" s="30"/>
      <c r="C49" s="184" t="s">
        <v>175</v>
      </c>
      <c r="D49" s="184" t="s">
        <v>176</v>
      </c>
      <c r="E49" s="15" t="s">
        <v>151</v>
      </c>
      <c r="F49" s="185">
        <v>163.05000000000001</v>
      </c>
      <c r="H49" s="30"/>
    </row>
    <row r="50" spans="2:8" s="1" customFormat="1" ht="16.899999999999999" customHeight="1">
      <c r="B50" s="30"/>
      <c r="C50" s="184" t="s">
        <v>179</v>
      </c>
      <c r="D50" s="184" t="s">
        <v>180</v>
      </c>
      <c r="E50" s="15" t="s">
        <v>151</v>
      </c>
      <c r="F50" s="185">
        <v>163.05000000000001</v>
      </c>
      <c r="H50" s="30"/>
    </row>
    <row r="51" spans="2:8" s="1" customFormat="1" ht="16.899999999999999" customHeight="1">
      <c r="B51" s="30"/>
      <c r="C51" s="184" t="s">
        <v>722</v>
      </c>
      <c r="D51" s="184" t="s">
        <v>723</v>
      </c>
      <c r="E51" s="15" t="s">
        <v>151</v>
      </c>
      <c r="F51" s="185">
        <v>210.255</v>
      </c>
      <c r="H51" s="30"/>
    </row>
    <row r="52" spans="2:8" s="1" customFormat="1" ht="16.899999999999999" customHeight="1">
      <c r="B52" s="30"/>
      <c r="C52" s="184" t="s">
        <v>726</v>
      </c>
      <c r="D52" s="184" t="s">
        <v>727</v>
      </c>
      <c r="E52" s="15" t="s">
        <v>151</v>
      </c>
      <c r="F52" s="185">
        <v>210.255</v>
      </c>
      <c r="H52" s="30"/>
    </row>
    <row r="53" spans="2:8" s="1" customFormat="1">
      <c r="B53" s="30"/>
      <c r="C53" s="184" t="s">
        <v>742</v>
      </c>
      <c r="D53" s="184" t="s">
        <v>743</v>
      </c>
      <c r="E53" s="15" t="s">
        <v>151</v>
      </c>
      <c r="F53" s="185">
        <v>210.255</v>
      </c>
      <c r="H53" s="30"/>
    </row>
    <row r="54" spans="2:8" s="1" customFormat="1" ht="16.899999999999999" customHeight="1">
      <c r="B54" s="30"/>
      <c r="C54" s="184" t="s">
        <v>746</v>
      </c>
      <c r="D54" s="184" t="s">
        <v>747</v>
      </c>
      <c r="E54" s="15" t="s">
        <v>151</v>
      </c>
      <c r="F54" s="185">
        <v>210.255</v>
      </c>
      <c r="H54" s="30"/>
    </row>
    <row r="55" spans="2:8" s="1" customFormat="1" ht="7.35" customHeight="1">
      <c r="B55" s="42"/>
      <c r="C55" s="43"/>
      <c r="D55" s="43"/>
      <c r="E55" s="43"/>
      <c r="F55" s="43"/>
      <c r="G55" s="43"/>
      <c r="H55" s="30"/>
    </row>
    <row r="56" spans="2:8" s="1" customFormat="1"/>
  </sheetData>
  <sheetProtection algorithmName="SHA-512" hashValue="CPMOQYygQkp4NV85q6892cghZW62D70AaLscMuaVHepOarR7Ux7v/V5WWsb093+BKHdVGZPUfrPuaFhaCrdDFw==" saltValue="NBUIfQVk32PmXvYBbx2BMAEQ87oacyMx7j+r9ZG4Xp4kkpQ27XHtyU09u0NGbE+Xbqa2+TZ6ZWdQRjfQaZ4xYw==" spinCount="100000" sheet="1" objects="1" scenarios="1" formatColumns="0" formatRows="0"/>
  <mergeCells count="2">
    <mergeCell ref="D5:F5"/>
    <mergeCell ref="D6:F6"/>
  </mergeCells>
  <pageMargins left="0" right="0" top="0" bottom="0" header="0" footer="0"/>
  <pageSetup paperSize="9" fitToHeight="0" orientation="portrait" blackAndWhite="1"/>
  <headerFooter>
    <oddFooter>&amp;CStrana &amp;P z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EB17A6720D00F458F7F3E09855E2E40" ma:contentTypeVersion="13" ma:contentTypeDescription="Vytvoří nový dokument" ma:contentTypeScope="" ma:versionID="f7628296c8c6c7ddf637989efa0fe964">
  <xsd:schema xmlns:xsd="http://www.w3.org/2001/XMLSchema" xmlns:xs="http://www.w3.org/2001/XMLSchema" xmlns:p="http://schemas.microsoft.com/office/2006/metadata/properties" xmlns:ns2="172744d7-b7d2-47ac-8879-e5385efed730" xmlns:ns3="193c07b0-bec8-415c-85a1-5a72904ae79e" targetNamespace="http://schemas.microsoft.com/office/2006/metadata/properties" ma:root="true" ma:fieldsID="a25998a609390d2bab007caef9da14ac" ns2:_="" ns3:_="">
    <xsd:import namespace="172744d7-b7d2-47ac-8879-e5385efed730"/>
    <xsd:import namespace="193c07b0-bec8-415c-85a1-5a72904ae7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2744d7-b7d2-47ac-8879-e5385efed7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053d4f19-23b6-45fa-833f-bf57fbe27f6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3c07b0-bec8-415c-85a1-5a72904ae79e" elementFormDefault="qualified">
    <xsd:import namespace="http://schemas.microsoft.com/office/2006/documentManagement/types"/>
    <xsd:import namespace="http://schemas.microsoft.com/office/infopath/2007/PartnerControls"/>
    <xsd:element name="TaxCatchAll" ma:index="14" nillable="true" ma:displayName="Sloupec zachycení celé taxonomie" ma:hidden="true" ma:list="{3806b3bf-83be-4400-a312-e8b3fe9d6985}" ma:internalName="TaxCatchAll" ma:showField="CatchAllData" ma:web="193c07b0-bec8-415c-85a1-5a72904ae7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93c07b0-bec8-415c-85a1-5a72904ae79e" xsi:nil="true"/>
    <lcf76f155ced4ddcb4097134ff3c332f xmlns="172744d7-b7d2-47ac-8879-e5385efed73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C9CF11-A28B-42B0-96FB-E35A0FC3A31D}"/>
</file>

<file path=customXml/itemProps2.xml><?xml version="1.0" encoding="utf-8"?>
<ds:datastoreItem xmlns:ds="http://schemas.openxmlformats.org/officeDocument/2006/customXml" ds:itemID="{01E036CD-B947-4235-B59B-12988D15D032}"/>
</file>

<file path=customXml/itemProps3.xml><?xml version="1.0" encoding="utf-8"?>
<ds:datastoreItem xmlns:ds="http://schemas.openxmlformats.org/officeDocument/2006/customXml" ds:itemID="{833C6CE7-9D01-4B83-A81E-1268CB3BCFD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OMIS-KROSS\omis</dc:creator>
  <cp:keywords/>
  <dc:description/>
  <cp:lastModifiedBy>Miroslav Huspeka</cp:lastModifiedBy>
  <cp:revision/>
  <dcterms:created xsi:type="dcterms:W3CDTF">2026-02-09T13:08:29Z</dcterms:created>
  <dcterms:modified xsi:type="dcterms:W3CDTF">2026-02-09T13:12:48Z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0x010100AEB17A6720D00F458F7F3E09855E2E40</vt:lpwstr>
  </property>
  <property fmtid="{D5CDD505-2E9C-101B-9397-08002B2CF9AE}" pid="3" name="MediaServiceImageTags">
    <vt:lpwstr/>
  </property>
</Properties>
</file>