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1_15F10ED3C6CCF8A2DF7BCA9481A716D46C93A588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Rekapitulace stavby" sheetId="1" r:id="rId1"/>
    <sheet name="Objekt2 - Rozpočet s výka..." sheetId="2" r:id="rId2"/>
  </sheets>
  <definedNames>
    <definedName name="_xlnm._FilterDatabase" localSheetId="1" hidden="1">'Objekt2 - Rozpočet s výka...'!$C$175:$K$577</definedName>
    <definedName name="_xlnm.Print_Titles" localSheetId="0">'Rekapitulace stavby'!$92:$92</definedName>
    <definedName name="_xlnm.Print_Titles" localSheetId="1">'Objekt2 - Rozpočet s výka...'!$175:$175</definedName>
    <definedName name="_xlnm.Print_Area" localSheetId="0">'Rekapitulace stavby'!$D$4:$AO$76,'Rekapitulace stavby'!$C$82:$AQ$96</definedName>
    <definedName name="_xlnm.Print_Area" localSheetId="1">'Objekt2 - Rozpočet s výka...'!$C$4:$J$76,'Objekt2 - Rozpočet s výka...'!$C$163:$J$577</definedName>
  </definedNames>
  <calcPr calcId="0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2" l="1"/>
  <c r="J38" i="2"/>
  <c r="AY95" i="1"/>
  <c r="J37" i="2"/>
  <c r="AX95" i="1"/>
  <c r="BI577" i="2"/>
  <c r="BH577" i="2"/>
  <c r="BG577" i="2"/>
  <c r="BF577" i="2"/>
  <c r="T577" i="2"/>
  <c r="T576" i="2"/>
  <c r="R577" i="2"/>
  <c r="R576" i="2"/>
  <c r="P577" i="2"/>
  <c r="P576" i="2"/>
  <c r="BI574" i="2"/>
  <c r="BH574" i="2"/>
  <c r="BG574" i="2"/>
  <c r="BF574" i="2"/>
  <c r="T574" i="2"/>
  <c r="T573" i="2"/>
  <c r="R574" i="2"/>
  <c r="R573" i="2"/>
  <c r="P574" i="2"/>
  <c r="P573" i="2"/>
  <c r="BI571" i="2"/>
  <c r="BH571" i="2"/>
  <c r="BG571" i="2"/>
  <c r="BF571" i="2"/>
  <c r="T571" i="2"/>
  <c r="R571" i="2"/>
  <c r="P571" i="2"/>
  <c r="BI569" i="2"/>
  <c r="BH569" i="2"/>
  <c r="BG569" i="2"/>
  <c r="BF569" i="2"/>
  <c r="T569" i="2"/>
  <c r="R569" i="2"/>
  <c r="P569" i="2"/>
  <c r="BI567" i="2"/>
  <c r="BH567" i="2"/>
  <c r="BG567" i="2"/>
  <c r="BF567" i="2"/>
  <c r="T567" i="2"/>
  <c r="R567" i="2"/>
  <c r="P567" i="2"/>
  <c r="BI565" i="2"/>
  <c r="BH565" i="2"/>
  <c r="BG565" i="2"/>
  <c r="BF565" i="2"/>
  <c r="T565" i="2"/>
  <c r="R565" i="2"/>
  <c r="P565" i="2"/>
  <c r="BI563" i="2"/>
  <c r="BH563" i="2"/>
  <c r="BG563" i="2"/>
  <c r="BF563" i="2"/>
  <c r="T563" i="2"/>
  <c r="R563" i="2"/>
  <c r="P563" i="2"/>
  <c r="BI562" i="2"/>
  <c r="BH562" i="2"/>
  <c r="BG562" i="2"/>
  <c r="BF562" i="2"/>
  <c r="T562" i="2"/>
  <c r="R562" i="2"/>
  <c r="P562" i="2"/>
  <c r="BI561" i="2"/>
  <c r="BH561" i="2"/>
  <c r="BG561" i="2"/>
  <c r="BF561" i="2"/>
  <c r="T561" i="2"/>
  <c r="R561" i="2"/>
  <c r="P561" i="2"/>
  <c r="BI560" i="2"/>
  <c r="BH560" i="2"/>
  <c r="BG560" i="2"/>
  <c r="BF560" i="2"/>
  <c r="T560" i="2"/>
  <c r="R560" i="2"/>
  <c r="P560" i="2"/>
  <c r="BI559" i="2"/>
  <c r="BH559" i="2"/>
  <c r="BG559" i="2"/>
  <c r="BF559" i="2"/>
  <c r="T559" i="2"/>
  <c r="R559" i="2"/>
  <c r="P559" i="2"/>
  <c r="BI558" i="2"/>
  <c r="BH558" i="2"/>
  <c r="BG558" i="2"/>
  <c r="BF558" i="2"/>
  <c r="T558" i="2"/>
  <c r="R558" i="2"/>
  <c r="P558" i="2"/>
  <c r="BI557" i="2"/>
  <c r="BH557" i="2"/>
  <c r="BG557" i="2"/>
  <c r="BF557" i="2"/>
  <c r="T557" i="2"/>
  <c r="R557" i="2"/>
  <c r="P557" i="2"/>
  <c r="BI556" i="2"/>
  <c r="BH556" i="2"/>
  <c r="BG556" i="2"/>
  <c r="BF556" i="2"/>
  <c r="T556" i="2"/>
  <c r="R556" i="2"/>
  <c r="P556" i="2"/>
  <c r="BI555" i="2"/>
  <c r="BH555" i="2"/>
  <c r="BG555" i="2"/>
  <c r="BF555" i="2"/>
  <c r="T555" i="2"/>
  <c r="R555" i="2"/>
  <c r="P555" i="2"/>
  <c r="BI554" i="2"/>
  <c r="BH554" i="2"/>
  <c r="BG554" i="2"/>
  <c r="BF554" i="2"/>
  <c r="T554" i="2"/>
  <c r="R554" i="2"/>
  <c r="P554" i="2"/>
  <c r="BI551" i="2"/>
  <c r="BH551" i="2"/>
  <c r="BG551" i="2"/>
  <c r="BF551" i="2"/>
  <c r="T551" i="2"/>
  <c r="T550" i="2"/>
  <c r="R551" i="2"/>
  <c r="R550" i="2"/>
  <c r="P551" i="2"/>
  <c r="P550" i="2"/>
  <c r="BI548" i="2"/>
  <c r="BH548" i="2"/>
  <c r="BG548" i="2"/>
  <c r="BF548" i="2"/>
  <c r="T548" i="2"/>
  <c r="R548" i="2"/>
  <c r="P548" i="2"/>
  <c r="BI546" i="2"/>
  <c r="BH546" i="2"/>
  <c r="BG546" i="2"/>
  <c r="BF546" i="2"/>
  <c r="T546" i="2"/>
  <c r="R546" i="2"/>
  <c r="P546" i="2"/>
  <c r="BI543" i="2"/>
  <c r="BH543" i="2"/>
  <c r="BG543" i="2"/>
  <c r="BF543" i="2"/>
  <c r="T543" i="2"/>
  <c r="R543" i="2"/>
  <c r="P543" i="2"/>
  <c r="BI542" i="2"/>
  <c r="BH542" i="2"/>
  <c r="BG542" i="2"/>
  <c r="BF542" i="2"/>
  <c r="T542" i="2"/>
  <c r="R542" i="2"/>
  <c r="P542" i="2"/>
  <c r="BI541" i="2"/>
  <c r="BH541" i="2"/>
  <c r="BG541" i="2"/>
  <c r="BF541" i="2"/>
  <c r="T541" i="2"/>
  <c r="R541" i="2"/>
  <c r="P541" i="2"/>
  <c r="BI540" i="2"/>
  <c r="BH540" i="2"/>
  <c r="BG540" i="2"/>
  <c r="BF540" i="2"/>
  <c r="T540" i="2"/>
  <c r="R540" i="2"/>
  <c r="P540" i="2"/>
  <c r="BI537" i="2"/>
  <c r="BH537" i="2"/>
  <c r="BG537" i="2"/>
  <c r="BF537" i="2"/>
  <c r="T537" i="2"/>
  <c r="R537" i="2"/>
  <c r="P537" i="2"/>
  <c r="BI535" i="2"/>
  <c r="BH535" i="2"/>
  <c r="BG535" i="2"/>
  <c r="BF535" i="2"/>
  <c r="T535" i="2"/>
  <c r="R535" i="2"/>
  <c r="P535" i="2"/>
  <c r="BI533" i="2"/>
  <c r="BH533" i="2"/>
  <c r="BG533" i="2"/>
  <c r="BF533" i="2"/>
  <c r="T533" i="2"/>
  <c r="R533" i="2"/>
  <c r="P533" i="2"/>
  <c r="BI531" i="2"/>
  <c r="BH531" i="2"/>
  <c r="BG531" i="2"/>
  <c r="BF531" i="2"/>
  <c r="T531" i="2"/>
  <c r="R531" i="2"/>
  <c r="P531" i="2"/>
  <c r="BI529" i="2"/>
  <c r="BH529" i="2"/>
  <c r="BG529" i="2"/>
  <c r="BF529" i="2"/>
  <c r="T529" i="2"/>
  <c r="R529" i="2"/>
  <c r="P529" i="2"/>
  <c r="BI527" i="2"/>
  <c r="BH527" i="2"/>
  <c r="BG527" i="2"/>
  <c r="BF527" i="2"/>
  <c r="T527" i="2"/>
  <c r="R527" i="2"/>
  <c r="P527" i="2"/>
  <c r="BI525" i="2"/>
  <c r="BH525" i="2"/>
  <c r="BG525" i="2"/>
  <c r="BF525" i="2"/>
  <c r="T525" i="2"/>
  <c r="R525" i="2"/>
  <c r="P525" i="2"/>
  <c r="BI523" i="2"/>
  <c r="BH523" i="2"/>
  <c r="BG523" i="2"/>
  <c r="BF523" i="2"/>
  <c r="T523" i="2"/>
  <c r="R523" i="2"/>
  <c r="P523" i="2"/>
  <c r="BI521" i="2"/>
  <c r="BH521" i="2"/>
  <c r="BG521" i="2"/>
  <c r="BF521" i="2"/>
  <c r="T521" i="2"/>
  <c r="R521" i="2"/>
  <c r="P521" i="2"/>
  <c r="BI519" i="2"/>
  <c r="BH519" i="2"/>
  <c r="BG519" i="2"/>
  <c r="BF519" i="2"/>
  <c r="T519" i="2"/>
  <c r="R519" i="2"/>
  <c r="P519" i="2"/>
  <c r="BI517" i="2"/>
  <c r="BH517" i="2"/>
  <c r="BG517" i="2"/>
  <c r="BF517" i="2"/>
  <c r="T517" i="2"/>
  <c r="R517" i="2"/>
  <c r="P517" i="2"/>
  <c r="BI515" i="2"/>
  <c r="BH515" i="2"/>
  <c r="BG515" i="2"/>
  <c r="BF515" i="2"/>
  <c r="T515" i="2"/>
  <c r="R515" i="2"/>
  <c r="P515" i="2"/>
  <c r="BI513" i="2"/>
  <c r="BH513" i="2"/>
  <c r="BG513" i="2"/>
  <c r="BF513" i="2"/>
  <c r="T513" i="2"/>
  <c r="R513" i="2"/>
  <c r="P513" i="2"/>
  <c r="BI510" i="2"/>
  <c r="BH510" i="2"/>
  <c r="BG510" i="2"/>
  <c r="BF510" i="2"/>
  <c r="T510" i="2"/>
  <c r="R510" i="2"/>
  <c r="P510" i="2"/>
  <c r="BI509" i="2"/>
  <c r="BH509" i="2"/>
  <c r="BG509" i="2"/>
  <c r="BF509" i="2"/>
  <c r="T509" i="2"/>
  <c r="R509" i="2"/>
  <c r="P509" i="2"/>
  <c r="BI508" i="2"/>
  <c r="BH508" i="2"/>
  <c r="BG508" i="2"/>
  <c r="BF508" i="2"/>
  <c r="T508" i="2"/>
  <c r="R508" i="2"/>
  <c r="P508" i="2"/>
  <c r="BI507" i="2"/>
  <c r="BH507" i="2"/>
  <c r="BG507" i="2"/>
  <c r="BF507" i="2"/>
  <c r="T507" i="2"/>
  <c r="R507" i="2"/>
  <c r="P507" i="2"/>
  <c r="BI504" i="2"/>
  <c r="BH504" i="2"/>
  <c r="BG504" i="2"/>
  <c r="BF504" i="2"/>
  <c r="T504" i="2"/>
  <c r="R504" i="2"/>
  <c r="P504" i="2"/>
  <c r="BI502" i="2"/>
  <c r="BH502" i="2"/>
  <c r="BG502" i="2"/>
  <c r="BF502" i="2"/>
  <c r="T502" i="2"/>
  <c r="R502" i="2"/>
  <c r="P502" i="2"/>
  <c r="BI500" i="2"/>
  <c r="BH500" i="2"/>
  <c r="BG500" i="2"/>
  <c r="BF500" i="2"/>
  <c r="T500" i="2"/>
  <c r="R500" i="2"/>
  <c r="P500" i="2"/>
  <c r="BI498" i="2"/>
  <c r="BH498" i="2"/>
  <c r="BG498" i="2"/>
  <c r="BF498" i="2"/>
  <c r="T498" i="2"/>
  <c r="R498" i="2"/>
  <c r="P498" i="2"/>
  <c r="BI496" i="2"/>
  <c r="BH496" i="2"/>
  <c r="BG496" i="2"/>
  <c r="BF496" i="2"/>
  <c r="T496" i="2"/>
  <c r="R496" i="2"/>
  <c r="P496" i="2"/>
  <c r="BI494" i="2"/>
  <c r="BH494" i="2"/>
  <c r="BG494" i="2"/>
  <c r="BF494" i="2"/>
  <c r="T494" i="2"/>
  <c r="R494" i="2"/>
  <c r="P494" i="2"/>
  <c r="BI492" i="2"/>
  <c r="BH492" i="2"/>
  <c r="BG492" i="2"/>
  <c r="BF492" i="2"/>
  <c r="T492" i="2"/>
  <c r="R492" i="2"/>
  <c r="P492" i="2"/>
  <c r="BI490" i="2"/>
  <c r="BH490" i="2"/>
  <c r="BG490" i="2"/>
  <c r="BF490" i="2"/>
  <c r="T490" i="2"/>
  <c r="R490" i="2"/>
  <c r="P490" i="2"/>
  <c r="BI488" i="2"/>
  <c r="BH488" i="2"/>
  <c r="BG488" i="2"/>
  <c r="BF488" i="2"/>
  <c r="T488" i="2"/>
  <c r="R488" i="2"/>
  <c r="P488" i="2"/>
  <c r="BI486" i="2"/>
  <c r="BH486" i="2"/>
  <c r="BG486" i="2"/>
  <c r="BF486" i="2"/>
  <c r="T486" i="2"/>
  <c r="R486" i="2"/>
  <c r="P486" i="2"/>
  <c r="BI484" i="2"/>
  <c r="BH484" i="2"/>
  <c r="BG484" i="2"/>
  <c r="BF484" i="2"/>
  <c r="T484" i="2"/>
  <c r="R484" i="2"/>
  <c r="P484" i="2"/>
  <c r="BI482" i="2"/>
  <c r="BH482" i="2"/>
  <c r="BG482" i="2"/>
  <c r="BF482" i="2"/>
  <c r="T482" i="2"/>
  <c r="R482" i="2"/>
  <c r="P482" i="2"/>
  <c r="BI480" i="2"/>
  <c r="BH480" i="2"/>
  <c r="BG480" i="2"/>
  <c r="BF480" i="2"/>
  <c r="T480" i="2"/>
  <c r="R480" i="2"/>
  <c r="P480" i="2"/>
  <c r="BI477" i="2"/>
  <c r="BH477" i="2"/>
  <c r="BG477" i="2"/>
  <c r="BF477" i="2"/>
  <c r="T477" i="2"/>
  <c r="R477" i="2"/>
  <c r="P477" i="2"/>
  <c r="BI476" i="2"/>
  <c r="BH476" i="2"/>
  <c r="BG476" i="2"/>
  <c r="BF476" i="2"/>
  <c r="T476" i="2"/>
  <c r="R476" i="2"/>
  <c r="P476" i="2"/>
  <c r="BI475" i="2"/>
  <c r="BH475" i="2"/>
  <c r="BG475" i="2"/>
  <c r="BF475" i="2"/>
  <c r="T475" i="2"/>
  <c r="R475" i="2"/>
  <c r="P475" i="2"/>
  <c r="BI474" i="2"/>
  <c r="BH474" i="2"/>
  <c r="BG474" i="2"/>
  <c r="BF474" i="2"/>
  <c r="T474" i="2"/>
  <c r="R474" i="2"/>
  <c r="P474" i="2"/>
  <c r="BI472" i="2"/>
  <c r="BH472" i="2"/>
  <c r="BG472" i="2"/>
  <c r="BF472" i="2"/>
  <c r="T472" i="2"/>
  <c r="R472" i="2"/>
  <c r="P472" i="2"/>
  <c r="BI470" i="2"/>
  <c r="BH470" i="2"/>
  <c r="BG470" i="2"/>
  <c r="BF470" i="2"/>
  <c r="T470" i="2"/>
  <c r="R470" i="2"/>
  <c r="P470" i="2"/>
  <c r="BI468" i="2"/>
  <c r="BH468" i="2"/>
  <c r="BG468" i="2"/>
  <c r="BF468" i="2"/>
  <c r="T468" i="2"/>
  <c r="R468" i="2"/>
  <c r="P468" i="2"/>
  <c r="BI466" i="2"/>
  <c r="BH466" i="2"/>
  <c r="BG466" i="2"/>
  <c r="BF466" i="2"/>
  <c r="T466" i="2"/>
  <c r="R466" i="2"/>
  <c r="P466" i="2"/>
  <c r="BI464" i="2"/>
  <c r="BH464" i="2"/>
  <c r="BG464" i="2"/>
  <c r="BF464" i="2"/>
  <c r="T464" i="2"/>
  <c r="R464" i="2"/>
  <c r="P464" i="2"/>
  <c r="BI462" i="2"/>
  <c r="BH462" i="2"/>
  <c r="BG462" i="2"/>
  <c r="BF462" i="2"/>
  <c r="T462" i="2"/>
  <c r="R462" i="2"/>
  <c r="P462" i="2"/>
  <c r="BI460" i="2"/>
  <c r="BH460" i="2"/>
  <c r="BG460" i="2"/>
  <c r="BF460" i="2"/>
  <c r="T460" i="2"/>
  <c r="R460" i="2"/>
  <c r="P460" i="2"/>
  <c r="BI458" i="2"/>
  <c r="BH458" i="2"/>
  <c r="BG458" i="2"/>
  <c r="BF458" i="2"/>
  <c r="T458" i="2"/>
  <c r="R458" i="2"/>
  <c r="P458" i="2"/>
  <c r="BI456" i="2"/>
  <c r="BH456" i="2"/>
  <c r="BG456" i="2"/>
  <c r="BF456" i="2"/>
  <c r="T456" i="2"/>
  <c r="R456" i="2"/>
  <c r="P456" i="2"/>
  <c r="BI454" i="2"/>
  <c r="BH454" i="2"/>
  <c r="BG454" i="2"/>
  <c r="BF454" i="2"/>
  <c r="T454" i="2"/>
  <c r="R454" i="2"/>
  <c r="P454" i="2"/>
  <c r="BI452" i="2"/>
  <c r="BH452" i="2"/>
  <c r="BG452" i="2"/>
  <c r="BF452" i="2"/>
  <c r="T452" i="2"/>
  <c r="R452" i="2"/>
  <c r="P452" i="2"/>
  <c r="BI449" i="2"/>
  <c r="BH449" i="2"/>
  <c r="BG449" i="2"/>
  <c r="BF449" i="2"/>
  <c r="T449" i="2"/>
  <c r="T448" i="2"/>
  <c r="R449" i="2"/>
  <c r="R448" i="2"/>
  <c r="P449" i="2"/>
  <c r="P448" i="2"/>
  <c r="BI446" i="2"/>
  <c r="BH446" i="2"/>
  <c r="BG446" i="2"/>
  <c r="BF446" i="2"/>
  <c r="T446" i="2"/>
  <c r="R446" i="2"/>
  <c r="P446" i="2"/>
  <c r="BI444" i="2"/>
  <c r="BH444" i="2"/>
  <c r="BG444" i="2"/>
  <c r="BF444" i="2"/>
  <c r="T444" i="2"/>
  <c r="R444" i="2"/>
  <c r="P444" i="2"/>
  <c r="BI442" i="2"/>
  <c r="BH442" i="2"/>
  <c r="BG442" i="2"/>
  <c r="BF442" i="2"/>
  <c r="T442" i="2"/>
  <c r="R442" i="2"/>
  <c r="P442" i="2"/>
  <c r="BI440" i="2"/>
  <c r="BH440" i="2"/>
  <c r="BG440" i="2"/>
  <c r="BF440" i="2"/>
  <c r="T440" i="2"/>
  <c r="R440" i="2"/>
  <c r="P440" i="2"/>
  <c r="BI438" i="2"/>
  <c r="BH438" i="2"/>
  <c r="BG438" i="2"/>
  <c r="BF438" i="2"/>
  <c r="T438" i="2"/>
  <c r="R438" i="2"/>
  <c r="P438" i="2"/>
  <c r="BI436" i="2"/>
  <c r="BH436" i="2"/>
  <c r="BG436" i="2"/>
  <c r="BF436" i="2"/>
  <c r="T436" i="2"/>
  <c r="R436" i="2"/>
  <c r="P436" i="2"/>
  <c r="BI434" i="2"/>
  <c r="BH434" i="2"/>
  <c r="BG434" i="2"/>
  <c r="BF434" i="2"/>
  <c r="T434" i="2"/>
  <c r="R434" i="2"/>
  <c r="P434" i="2"/>
  <c r="BI432" i="2"/>
  <c r="BH432" i="2"/>
  <c r="BG432" i="2"/>
  <c r="BF432" i="2"/>
  <c r="T432" i="2"/>
  <c r="R432" i="2"/>
  <c r="P432" i="2"/>
  <c r="BI430" i="2"/>
  <c r="BH430" i="2"/>
  <c r="BG430" i="2"/>
  <c r="BF430" i="2"/>
  <c r="T430" i="2"/>
  <c r="R430" i="2"/>
  <c r="P430" i="2"/>
  <c r="BI428" i="2"/>
  <c r="BH428" i="2"/>
  <c r="BG428" i="2"/>
  <c r="BF428" i="2"/>
  <c r="T428" i="2"/>
  <c r="R428" i="2"/>
  <c r="P428" i="2"/>
  <c r="BI427" i="2"/>
  <c r="BH427" i="2"/>
  <c r="BG427" i="2"/>
  <c r="BF427" i="2"/>
  <c r="T427" i="2"/>
  <c r="R427" i="2"/>
  <c r="P427" i="2"/>
  <c r="BI425" i="2"/>
  <c r="BH425" i="2"/>
  <c r="BG425" i="2"/>
  <c r="BF425" i="2"/>
  <c r="T425" i="2"/>
  <c r="R425" i="2"/>
  <c r="P425" i="2"/>
  <c r="BI423" i="2"/>
  <c r="BH423" i="2"/>
  <c r="BG423" i="2"/>
  <c r="BF423" i="2"/>
  <c r="T423" i="2"/>
  <c r="R423" i="2"/>
  <c r="P423" i="2"/>
  <c r="BI421" i="2"/>
  <c r="BH421" i="2"/>
  <c r="BG421" i="2"/>
  <c r="BF421" i="2"/>
  <c r="T421" i="2"/>
  <c r="R421" i="2"/>
  <c r="P421" i="2"/>
  <c r="BI419" i="2"/>
  <c r="BH419" i="2"/>
  <c r="BG419" i="2"/>
  <c r="BF419" i="2"/>
  <c r="T419" i="2"/>
  <c r="R419" i="2"/>
  <c r="P419" i="2"/>
  <c r="BI417" i="2"/>
  <c r="BH417" i="2"/>
  <c r="BG417" i="2"/>
  <c r="BF417" i="2"/>
  <c r="T417" i="2"/>
  <c r="R417" i="2"/>
  <c r="P417" i="2"/>
  <c r="BI415" i="2"/>
  <c r="BH415" i="2"/>
  <c r="BG415" i="2"/>
  <c r="BF415" i="2"/>
  <c r="T415" i="2"/>
  <c r="R415" i="2"/>
  <c r="P415" i="2"/>
  <c r="BI413" i="2"/>
  <c r="BH413" i="2"/>
  <c r="BG413" i="2"/>
  <c r="BF413" i="2"/>
  <c r="T413" i="2"/>
  <c r="R413" i="2"/>
  <c r="P413" i="2"/>
  <c r="BI410" i="2"/>
  <c r="BH410" i="2"/>
  <c r="BG410" i="2"/>
  <c r="BF410" i="2"/>
  <c r="T410" i="2"/>
  <c r="R410" i="2"/>
  <c r="P410" i="2"/>
  <c r="BI408" i="2"/>
  <c r="BH408" i="2"/>
  <c r="BG408" i="2"/>
  <c r="BF408" i="2"/>
  <c r="T408" i="2"/>
  <c r="R408" i="2"/>
  <c r="P408" i="2"/>
  <c r="BI406" i="2"/>
  <c r="BH406" i="2"/>
  <c r="BG406" i="2"/>
  <c r="BF406" i="2"/>
  <c r="T406" i="2"/>
  <c r="R406" i="2"/>
  <c r="P406" i="2"/>
  <c r="BI403" i="2"/>
  <c r="BH403" i="2"/>
  <c r="BG403" i="2"/>
  <c r="BF403" i="2"/>
  <c r="T403" i="2"/>
  <c r="R403" i="2"/>
  <c r="P403" i="2"/>
  <c r="BI402" i="2"/>
  <c r="BH402" i="2"/>
  <c r="BG402" i="2"/>
  <c r="BF402" i="2"/>
  <c r="T402" i="2"/>
  <c r="R402" i="2"/>
  <c r="P402" i="2"/>
  <c r="BI401" i="2"/>
  <c r="BH401" i="2"/>
  <c r="BG401" i="2"/>
  <c r="BF401" i="2"/>
  <c r="T401" i="2"/>
  <c r="R401" i="2"/>
  <c r="P401" i="2"/>
  <c r="BI400" i="2"/>
  <c r="BH400" i="2"/>
  <c r="BG400" i="2"/>
  <c r="BF400" i="2"/>
  <c r="T400" i="2"/>
  <c r="R400" i="2"/>
  <c r="P400" i="2"/>
  <c r="BI397" i="2"/>
  <c r="BH397" i="2"/>
  <c r="BG397" i="2"/>
  <c r="BF397" i="2"/>
  <c r="T397" i="2"/>
  <c r="T396" i="2"/>
  <c r="R397" i="2"/>
  <c r="R396" i="2"/>
  <c r="P397" i="2"/>
  <c r="P396" i="2"/>
  <c r="BI394" i="2"/>
  <c r="BH394" i="2"/>
  <c r="BG394" i="2"/>
  <c r="BF394" i="2"/>
  <c r="T394" i="2"/>
  <c r="R394" i="2"/>
  <c r="P394" i="2"/>
  <c r="BI392" i="2"/>
  <c r="BH392" i="2"/>
  <c r="BG392" i="2"/>
  <c r="BF392" i="2"/>
  <c r="T392" i="2"/>
  <c r="R392" i="2"/>
  <c r="P392" i="2"/>
  <c r="BI390" i="2"/>
  <c r="BH390" i="2"/>
  <c r="BG390" i="2"/>
  <c r="BF390" i="2"/>
  <c r="T390" i="2"/>
  <c r="R390" i="2"/>
  <c r="P390" i="2"/>
  <c r="BI388" i="2"/>
  <c r="BH388" i="2"/>
  <c r="BG388" i="2"/>
  <c r="BF388" i="2"/>
  <c r="T388" i="2"/>
  <c r="R388" i="2"/>
  <c r="P388" i="2"/>
  <c r="BI386" i="2"/>
  <c r="BH386" i="2"/>
  <c r="BG386" i="2"/>
  <c r="BF386" i="2"/>
  <c r="T386" i="2"/>
  <c r="R386" i="2"/>
  <c r="P386" i="2"/>
  <c r="BI384" i="2"/>
  <c r="BH384" i="2"/>
  <c r="BG384" i="2"/>
  <c r="BF384" i="2"/>
  <c r="T384" i="2"/>
  <c r="R384" i="2"/>
  <c r="P384" i="2"/>
  <c r="BI382" i="2"/>
  <c r="BH382" i="2"/>
  <c r="BG382" i="2"/>
  <c r="BF382" i="2"/>
  <c r="T382" i="2"/>
  <c r="R382" i="2"/>
  <c r="P382" i="2"/>
  <c r="BI380" i="2"/>
  <c r="BH380" i="2"/>
  <c r="BG380" i="2"/>
  <c r="BF380" i="2"/>
  <c r="T380" i="2"/>
  <c r="R380" i="2"/>
  <c r="P380" i="2"/>
  <c r="BI378" i="2"/>
  <c r="BH378" i="2"/>
  <c r="BG378" i="2"/>
  <c r="BF378" i="2"/>
  <c r="T378" i="2"/>
  <c r="R378" i="2"/>
  <c r="P378" i="2"/>
  <c r="BI376" i="2"/>
  <c r="BH376" i="2"/>
  <c r="BG376" i="2"/>
  <c r="BF376" i="2"/>
  <c r="T376" i="2"/>
  <c r="R376" i="2"/>
  <c r="P376" i="2"/>
  <c r="BI374" i="2"/>
  <c r="BH374" i="2"/>
  <c r="BG374" i="2"/>
  <c r="BF374" i="2"/>
  <c r="T374" i="2"/>
  <c r="R374" i="2"/>
  <c r="P374" i="2"/>
  <c r="BI372" i="2"/>
  <c r="BH372" i="2"/>
  <c r="BG372" i="2"/>
  <c r="BF372" i="2"/>
  <c r="T372" i="2"/>
  <c r="R372" i="2"/>
  <c r="P372" i="2"/>
  <c r="BI370" i="2"/>
  <c r="BH370" i="2"/>
  <c r="BG370" i="2"/>
  <c r="BF370" i="2"/>
  <c r="T370" i="2"/>
  <c r="R370" i="2"/>
  <c r="P370" i="2"/>
  <c r="BI367" i="2"/>
  <c r="BH367" i="2"/>
  <c r="BG367" i="2"/>
  <c r="BF367" i="2"/>
  <c r="T367" i="2"/>
  <c r="R367" i="2"/>
  <c r="P367" i="2"/>
  <c r="BI366" i="2"/>
  <c r="BH366" i="2"/>
  <c r="BG366" i="2"/>
  <c r="BF366" i="2"/>
  <c r="T366" i="2"/>
  <c r="R366" i="2"/>
  <c r="P366" i="2"/>
  <c r="BI365" i="2"/>
  <c r="BH365" i="2"/>
  <c r="BG365" i="2"/>
  <c r="BF365" i="2"/>
  <c r="T365" i="2"/>
  <c r="R365" i="2"/>
  <c r="P365" i="2"/>
  <c r="BI364" i="2"/>
  <c r="BH364" i="2"/>
  <c r="BG364" i="2"/>
  <c r="BF364" i="2"/>
  <c r="T364" i="2"/>
  <c r="R364" i="2"/>
  <c r="P364" i="2"/>
  <c r="BI361" i="2"/>
  <c r="BH361" i="2"/>
  <c r="BG361" i="2"/>
  <c r="BF361" i="2"/>
  <c r="T361" i="2"/>
  <c r="T360" i="2"/>
  <c r="R361" i="2"/>
  <c r="R360" i="2"/>
  <c r="P361" i="2"/>
  <c r="P360" i="2"/>
  <c r="BI358" i="2"/>
  <c r="BH358" i="2"/>
  <c r="BG358" i="2"/>
  <c r="BF358" i="2"/>
  <c r="T358" i="2"/>
  <c r="R358" i="2"/>
  <c r="P358" i="2"/>
  <c r="BI356" i="2"/>
  <c r="BH356" i="2"/>
  <c r="BG356" i="2"/>
  <c r="BF356" i="2"/>
  <c r="T356" i="2"/>
  <c r="R356" i="2"/>
  <c r="P356" i="2"/>
  <c r="BI354" i="2"/>
  <c r="BH354" i="2"/>
  <c r="BG354" i="2"/>
  <c r="BF354" i="2"/>
  <c r="T354" i="2"/>
  <c r="R354" i="2"/>
  <c r="P354" i="2"/>
  <c r="BI352" i="2"/>
  <c r="BH352" i="2"/>
  <c r="BG352" i="2"/>
  <c r="BF352" i="2"/>
  <c r="T352" i="2"/>
  <c r="R352" i="2"/>
  <c r="P352" i="2"/>
  <c r="BI350" i="2"/>
  <c r="BH350" i="2"/>
  <c r="BG350" i="2"/>
  <c r="BF350" i="2"/>
  <c r="T350" i="2"/>
  <c r="R350" i="2"/>
  <c r="P350" i="2"/>
  <c r="BI348" i="2"/>
  <c r="BH348" i="2"/>
  <c r="BG348" i="2"/>
  <c r="BF348" i="2"/>
  <c r="T348" i="2"/>
  <c r="R348" i="2"/>
  <c r="P348" i="2"/>
  <c r="BI346" i="2"/>
  <c r="BH346" i="2"/>
  <c r="BG346" i="2"/>
  <c r="BF346" i="2"/>
  <c r="T346" i="2"/>
  <c r="R346" i="2"/>
  <c r="P346" i="2"/>
  <c r="BI344" i="2"/>
  <c r="BH344" i="2"/>
  <c r="BG344" i="2"/>
  <c r="BF344" i="2"/>
  <c r="T344" i="2"/>
  <c r="R344" i="2"/>
  <c r="P344" i="2"/>
  <c r="BI342" i="2"/>
  <c r="BH342" i="2"/>
  <c r="BG342" i="2"/>
  <c r="BF342" i="2"/>
  <c r="T342" i="2"/>
  <c r="R342" i="2"/>
  <c r="P342" i="2"/>
  <c r="BI340" i="2"/>
  <c r="BH340" i="2"/>
  <c r="BG340" i="2"/>
  <c r="BF340" i="2"/>
  <c r="T340" i="2"/>
  <c r="R340" i="2"/>
  <c r="P340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34" i="2"/>
  <c r="BH334" i="2"/>
  <c r="BG334" i="2"/>
  <c r="BF334" i="2"/>
  <c r="T334" i="2"/>
  <c r="R334" i="2"/>
  <c r="P334" i="2"/>
  <c r="BI330" i="2"/>
  <c r="BH330" i="2"/>
  <c r="BG330" i="2"/>
  <c r="BF330" i="2"/>
  <c r="T330" i="2"/>
  <c r="R330" i="2"/>
  <c r="P330" i="2"/>
  <c r="BI328" i="2"/>
  <c r="BH328" i="2"/>
  <c r="BG328" i="2"/>
  <c r="BF328" i="2"/>
  <c r="T328" i="2"/>
  <c r="R328" i="2"/>
  <c r="P328" i="2"/>
  <c r="BI326" i="2"/>
  <c r="BH326" i="2"/>
  <c r="BG326" i="2"/>
  <c r="BF326" i="2"/>
  <c r="T326" i="2"/>
  <c r="R326" i="2"/>
  <c r="P326" i="2"/>
  <c r="BI324" i="2"/>
  <c r="BH324" i="2"/>
  <c r="BG324" i="2"/>
  <c r="BF324" i="2"/>
  <c r="T324" i="2"/>
  <c r="R324" i="2"/>
  <c r="P324" i="2"/>
  <c r="BI322" i="2"/>
  <c r="BH322" i="2"/>
  <c r="BG322" i="2"/>
  <c r="BF322" i="2"/>
  <c r="T322" i="2"/>
  <c r="R322" i="2"/>
  <c r="P322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4" i="2"/>
  <c r="BH314" i="2"/>
  <c r="BG314" i="2"/>
  <c r="BF314" i="2"/>
  <c r="T314" i="2"/>
  <c r="R314" i="2"/>
  <c r="P314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2" i="2"/>
  <c r="BH302" i="2"/>
  <c r="BG302" i="2"/>
  <c r="BF302" i="2"/>
  <c r="T302" i="2"/>
  <c r="R302" i="2"/>
  <c r="P302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5" i="2"/>
  <c r="BH295" i="2"/>
  <c r="BG295" i="2"/>
  <c r="BF295" i="2"/>
  <c r="T295" i="2"/>
  <c r="T294" i="2"/>
  <c r="R295" i="2"/>
  <c r="R294" i="2"/>
  <c r="P295" i="2"/>
  <c r="P294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4" i="2"/>
  <c r="BH284" i="2"/>
  <c r="BG284" i="2"/>
  <c r="BF284" i="2"/>
  <c r="T284" i="2"/>
  <c r="R284" i="2"/>
  <c r="P284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1" i="2"/>
  <c r="BH271" i="2"/>
  <c r="BG271" i="2"/>
  <c r="BF271" i="2"/>
  <c r="T271" i="2"/>
  <c r="R271" i="2"/>
  <c r="P271" i="2"/>
  <c r="BI269" i="2"/>
  <c r="BH269" i="2"/>
  <c r="BG269" i="2"/>
  <c r="BF269" i="2"/>
  <c r="T269" i="2"/>
  <c r="R269" i="2"/>
  <c r="P269" i="2"/>
  <c r="BI267" i="2"/>
  <c r="BH267" i="2"/>
  <c r="BG267" i="2"/>
  <c r="BF267" i="2"/>
  <c r="T267" i="2"/>
  <c r="R267" i="2"/>
  <c r="P267" i="2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59" i="2"/>
  <c r="BH259" i="2"/>
  <c r="BG259" i="2"/>
  <c r="BF259" i="2"/>
  <c r="T259" i="2"/>
  <c r="R259" i="2"/>
  <c r="P259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39" i="2"/>
  <c r="BH239" i="2"/>
  <c r="BG239" i="2"/>
  <c r="BF239" i="2"/>
  <c r="T239" i="2"/>
  <c r="T238" i="2"/>
  <c r="R239" i="2"/>
  <c r="R238" i="2"/>
  <c r="P239" i="2"/>
  <c r="P238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F170" i="2"/>
  <c r="E168" i="2"/>
  <c r="BI155" i="2"/>
  <c r="BH155" i="2"/>
  <c r="BG155" i="2"/>
  <c r="BE155" i="2"/>
  <c r="BI154" i="2"/>
  <c r="BH154" i="2"/>
  <c r="BG154" i="2"/>
  <c r="BF154" i="2"/>
  <c r="BE154" i="2"/>
  <c r="BI153" i="2"/>
  <c r="BH153" i="2"/>
  <c r="BG153" i="2"/>
  <c r="BF153" i="2"/>
  <c r="BE153" i="2"/>
  <c r="BI152" i="2"/>
  <c r="BH152" i="2"/>
  <c r="BG152" i="2"/>
  <c r="BF152" i="2"/>
  <c r="BE152" i="2"/>
  <c r="BI151" i="2"/>
  <c r="BH151" i="2"/>
  <c r="BG151" i="2"/>
  <c r="BF151" i="2"/>
  <c r="BE151" i="2"/>
  <c r="BI150" i="2"/>
  <c r="BH150" i="2"/>
  <c r="BG150" i="2"/>
  <c r="BF150" i="2"/>
  <c r="BE150" i="2"/>
  <c r="F89" i="2"/>
  <c r="E87" i="2"/>
  <c r="J24" i="2"/>
  <c r="E24" i="2"/>
  <c r="J173" i="2"/>
  <c r="J23" i="2"/>
  <c r="J21" i="2"/>
  <c r="E21" i="2"/>
  <c r="J91" i="2"/>
  <c r="J20" i="2"/>
  <c r="J18" i="2"/>
  <c r="E18" i="2"/>
  <c r="F92" i="2"/>
  <c r="J17" i="2"/>
  <c r="J15" i="2"/>
  <c r="E15" i="2"/>
  <c r="F91" i="2"/>
  <c r="J14" i="2"/>
  <c r="J12" i="2"/>
  <c r="J170" i="2"/>
  <c r="E7" i="2"/>
  <c r="E166" i="2"/>
  <c r="L90" i="1"/>
  <c r="AM90" i="1"/>
  <c r="AM89" i="1"/>
  <c r="L89" i="1"/>
  <c r="AM87" i="1"/>
  <c r="L87" i="1"/>
  <c r="L85" i="1"/>
  <c r="L84" i="1"/>
  <c r="BK574" i="2"/>
  <c r="J571" i="2"/>
  <c r="J569" i="2"/>
  <c r="J567" i="2"/>
  <c r="BK565" i="2"/>
  <c r="J563" i="2"/>
  <c r="J562" i="2"/>
  <c r="J561" i="2"/>
  <c r="BK560" i="2"/>
  <c r="J559" i="2"/>
  <c r="J558" i="2"/>
  <c r="BK557" i="2"/>
  <c r="BK556" i="2"/>
  <c r="J555" i="2"/>
  <c r="BK554" i="2"/>
  <c r="BK551" i="2"/>
  <c r="BK548" i="2"/>
  <c r="BK546" i="2"/>
  <c r="BK543" i="2"/>
  <c r="BK542" i="2"/>
  <c r="J541" i="2"/>
  <c r="BK540" i="2"/>
  <c r="J537" i="2"/>
  <c r="BK535" i="2"/>
  <c r="BK533" i="2"/>
  <c r="BK519" i="2"/>
  <c r="BK517" i="2"/>
  <c r="BK507" i="2"/>
  <c r="J504" i="2"/>
  <c r="BK502" i="2"/>
  <c r="J490" i="2"/>
  <c r="J488" i="2"/>
  <c r="J486" i="2"/>
  <c r="J480" i="2"/>
  <c r="BK476" i="2"/>
  <c r="J475" i="2"/>
  <c r="BK474" i="2"/>
  <c r="J470" i="2"/>
  <c r="BK468" i="2"/>
  <c r="J466" i="2"/>
  <c r="BK460" i="2"/>
  <c r="J452" i="2"/>
  <c r="J449" i="2"/>
  <c r="BK446" i="2"/>
  <c r="J444" i="2"/>
  <c r="J442" i="2"/>
  <c r="J436" i="2"/>
  <c r="BK432" i="2"/>
  <c r="J427" i="2"/>
  <c r="J423" i="2"/>
  <c r="J417" i="2"/>
  <c r="J415" i="2"/>
  <c r="BK408" i="2"/>
  <c r="J394" i="2"/>
  <c r="J386" i="2"/>
  <c r="BK370" i="2"/>
  <c r="J366" i="2"/>
  <c r="BK365" i="2"/>
  <c r="BK358" i="2"/>
  <c r="BK356" i="2"/>
  <c r="J342" i="2"/>
  <c r="BK334" i="2"/>
  <c r="BK328" i="2"/>
  <c r="J326" i="2"/>
  <c r="BK322" i="2"/>
  <c r="J318" i="2"/>
  <c r="BK317" i="2"/>
  <c r="BK316" i="2"/>
  <c r="J308" i="2"/>
  <c r="BK304" i="2"/>
  <c r="BK302" i="2"/>
  <c r="J300" i="2"/>
  <c r="BK298" i="2"/>
  <c r="J295" i="2"/>
  <c r="J288" i="2"/>
  <c r="J282" i="2"/>
  <c r="BK276" i="2"/>
  <c r="J271" i="2"/>
  <c r="BK269" i="2"/>
  <c r="BK265" i="2"/>
  <c r="J263" i="2"/>
  <c r="J259" i="2"/>
  <c r="J254" i="2"/>
  <c r="BK244" i="2"/>
  <c r="J236" i="2"/>
  <c r="BK232" i="2"/>
  <c r="J230" i="2"/>
  <c r="J224" i="2"/>
  <c r="BK216" i="2"/>
  <c r="J214" i="2"/>
  <c r="J209" i="2"/>
  <c r="J201" i="2"/>
  <c r="J193" i="2"/>
  <c r="BK191" i="2"/>
  <c r="J189" i="2"/>
  <c r="J183" i="2"/>
  <c r="AS94" i="1"/>
  <c r="BK577" i="2"/>
  <c r="J531" i="2"/>
  <c r="J529" i="2"/>
  <c r="J527" i="2"/>
  <c r="J525" i="2"/>
  <c r="J523" i="2"/>
  <c r="BK521" i="2"/>
  <c r="J519" i="2"/>
  <c r="J517" i="2"/>
  <c r="BK515" i="2"/>
  <c r="BK513" i="2"/>
  <c r="J510" i="2"/>
  <c r="BK509" i="2"/>
  <c r="J508" i="2"/>
  <c r="J502" i="2"/>
  <c r="J500" i="2"/>
  <c r="J498" i="2"/>
  <c r="J494" i="2"/>
  <c r="J492" i="2"/>
  <c r="BK482" i="2"/>
  <c r="BK480" i="2"/>
  <c r="J476" i="2"/>
  <c r="BK475" i="2"/>
  <c r="J474" i="2"/>
  <c r="J472" i="2"/>
  <c r="BK470" i="2"/>
  <c r="J468" i="2"/>
  <c r="BK456" i="2"/>
  <c r="J454" i="2"/>
  <c r="J440" i="2"/>
  <c r="BK438" i="2"/>
  <c r="J430" i="2"/>
  <c r="J428" i="2"/>
  <c r="BK427" i="2"/>
  <c r="J425" i="2"/>
  <c r="J421" i="2"/>
  <c r="J419" i="2"/>
  <c r="BK417" i="2"/>
  <c r="BK410" i="2"/>
  <c r="J408" i="2"/>
  <c r="BK406" i="2"/>
  <c r="J403" i="2"/>
  <c r="BK402" i="2"/>
  <c r="J401" i="2"/>
  <c r="J400" i="2"/>
  <c r="J397" i="2"/>
  <c r="BK374" i="2"/>
  <c r="J372" i="2"/>
  <c r="J370" i="2"/>
  <c r="J356" i="2"/>
  <c r="BK354" i="2"/>
  <c r="J348" i="2"/>
  <c r="BK346" i="2"/>
  <c r="BK344" i="2"/>
  <c r="BK342" i="2"/>
  <c r="J340" i="2"/>
  <c r="BK338" i="2"/>
  <c r="J336" i="2"/>
  <c r="J334" i="2"/>
  <c r="J328" i="2"/>
  <c r="BK326" i="2"/>
  <c r="J324" i="2"/>
  <c r="BK318" i="2"/>
  <c r="BK306" i="2"/>
  <c r="J302" i="2"/>
  <c r="BK300" i="2"/>
  <c r="BK290" i="2"/>
  <c r="J278" i="2"/>
  <c r="BK274" i="2"/>
  <c r="BK273" i="2"/>
  <c r="J267" i="2"/>
  <c r="J265" i="2"/>
  <c r="J261" i="2"/>
  <c r="BK259" i="2"/>
  <c r="BK256" i="2"/>
  <c r="BK252" i="2"/>
  <c r="J250" i="2"/>
  <c r="J248" i="2"/>
  <c r="BK245" i="2"/>
  <c r="J242" i="2"/>
  <c r="J239" i="2"/>
  <c r="BK234" i="2"/>
  <c r="J226" i="2"/>
  <c r="BK222" i="2"/>
  <c r="J220" i="2"/>
  <c r="BK212" i="2"/>
  <c r="BK208" i="2"/>
  <c r="J207" i="2"/>
  <c r="BK206" i="2"/>
  <c r="BK203" i="2"/>
  <c r="BK199" i="2"/>
  <c r="J197" i="2"/>
  <c r="BK195" i="2"/>
  <c r="J187" i="2"/>
  <c r="BK185" i="2"/>
  <c r="BK181" i="2"/>
  <c r="J179" i="2"/>
  <c r="J577" i="2"/>
  <c r="J574" i="2"/>
  <c r="BK571" i="2"/>
  <c r="BK569" i="2"/>
  <c r="BK567" i="2"/>
  <c r="J565" i="2"/>
  <c r="BK563" i="2"/>
  <c r="BK562" i="2"/>
  <c r="BK561" i="2"/>
  <c r="J560" i="2"/>
  <c r="BK559" i="2"/>
  <c r="BK558" i="2"/>
  <c r="J557" i="2"/>
  <c r="J556" i="2"/>
  <c r="BK555" i="2"/>
  <c r="J554" i="2"/>
  <c r="J551" i="2"/>
  <c r="J548" i="2"/>
  <c r="J546" i="2"/>
  <c r="J543" i="2"/>
  <c r="J542" i="2"/>
  <c r="BK541" i="2"/>
  <c r="J540" i="2"/>
  <c r="BK537" i="2"/>
  <c r="J533" i="2"/>
  <c r="BK523" i="2"/>
  <c r="J513" i="2"/>
  <c r="BK510" i="2"/>
  <c r="J509" i="2"/>
  <c r="BK500" i="2"/>
  <c r="BK498" i="2"/>
  <c r="BK496" i="2"/>
  <c r="BK492" i="2"/>
  <c r="BK488" i="2"/>
  <c r="BK484" i="2"/>
  <c r="BK477" i="2"/>
  <c r="BK472" i="2"/>
  <c r="BK466" i="2"/>
  <c r="BK464" i="2"/>
  <c r="J462" i="2"/>
  <c r="J458" i="2"/>
  <c r="BK454" i="2"/>
  <c r="BK452" i="2"/>
  <c r="BK449" i="2"/>
  <c r="J446" i="2"/>
  <c r="BK442" i="2"/>
  <c r="J438" i="2"/>
  <c r="BK436" i="2"/>
  <c r="BK434" i="2"/>
  <c r="BK425" i="2"/>
  <c r="BK423" i="2"/>
  <c r="BK421" i="2"/>
  <c r="BK415" i="2"/>
  <c r="BK413" i="2"/>
  <c r="BK392" i="2"/>
  <c r="J390" i="2"/>
  <c r="J388" i="2"/>
  <c r="BK386" i="2"/>
  <c r="J384" i="2"/>
  <c r="BK382" i="2"/>
  <c r="J380" i="2"/>
  <c r="BK378" i="2"/>
  <c r="J378" i="2"/>
  <c r="BK376" i="2"/>
  <c r="J374" i="2"/>
  <c r="BK372" i="2"/>
  <c r="J367" i="2"/>
  <c r="BK366" i="2"/>
  <c r="J365" i="2"/>
  <c r="J364" i="2"/>
  <c r="J361" i="2"/>
  <c r="J352" i="2"/>
  <c r="J350" i="2"/>
  <c r="J344" i="2"/>
  <c r="BK340" i="2"/>
  <c r="J338" i="2"/>
  <c r="J330" i="2"/>
  <c r="BK324" i="2"/>
  <c r="J322" i="2"/>
  <c r="J319" i="2"/>
  <c r="BK314" i="2"/>
  <c r="BK312" i="2"/>
  <c r="J310" i="2"/>
  <c r="J304" i="2"/>
  <c r="J298" i="2"/>
  <c r="J292" i="2"/>
  <c r="J290" i="2"/>
  <c r="BK288" i="2"/>
  <c r="BK286" i="2"/>
  <c r="J284" i="2"/>
  <c r="BK282" i="2"/>
  <c r="J280" i="2"/>
  <c r="BK271" i="2"/>
  <c r="BK250" i="2"/>
  <c r="BK248" i="2"/>
  <c r="J245" i="2"/>
  <c r="BK243" i="2"/>
  <c r="BK239" i="2"/>
  <c r="BK236" i="2"/>
  <c r="J234" i="2"/>
  <c r="J232" i="2"/>
  <c r="BK230" i="2"/>
  <c r="J228" i="2"/>
  <c r="BK226" i="2"/>
  <c r="BK224" i="2"/>
  <c r="J222" i="2"/>
  <c r="BK220" i="2"/>
  <c r="BK218" i="2"/>
  <c r="J216" i="2"/>
  <c r="J212" i="2"/>
  <c r="J206" i="2"/>
  <c r="J199" i="2"/>
  <c r="BK197" i="2"/>
  <c r="J195" i="2"/>
  <c r="BK193" i="2"/>
  <c r="BK189" i="2"/>
  <c r="J181" i="2"/>
  <c r="BK179" i="2"/>
  <c r="J535" i="2"/>
  <c r="BK531" i="2"/>
  <c r="BK529" i="2"/>
  <c r="BK527" i="2"/>
  <c r="BK525" i="2"/>
  <c r="J521" i="2"/>
  <c r="J515" i="2"/>
  <c r="BK508" i="2"/>
  <c r="J507" i="2"/>
  <c r="BK504" i="2"/>
  <c r="J496" i="2"/>
  <c r="BK494" i="2"/>
  <c r="BK490" i="2"/>
  <c r="BK486" i="2"/>
  <c r="J484" i="2"/>
  <c r="J482" i="2"/>
  <c r="J477" i="2"/>
  <c r="J464" i="2"/>
  <c r="BK462" i="2"/>
  <c r="J460" i="2"/>
  <c r="BK458" i="2"/>
  <c r="J456" i="2"/>
  <c r="BK444" i="2"/>
  <c r="BK440" i="2"/>
  <c r="J434" i="2"/>
  <c r="J432" i="2"/>
  <c r="BK430" i="2"/>
  <c r="BK428" i="2"/>
  <c r="BK419" i="2"/>
  <c r="J413" i="2"/>
  <c r="J410" i="2"/>
  <c r="J406" i="2"/>
  <c r="BK403" i="2"/>
  <c r="J402" i="2"/>
  <c r="BK401" i="2"/>
  <c r="BK400" i="2"/>
  <c r="BK397" i="2"/>
  <c r="BK394" i="2"/>
  <c r="J392" i="2"/>
  <c r="BK390" i="2"/>
  <c r="BK388" i="2"/>
  <c r="BK384" i="2"/>
  <c r="J382" i="2"/>
  <c r="BK380" i="2"/>
  <c r="J376" i="2"/>
  <c r="BK367" i="2"/>
  <c r="BK364" i="2"/>
  <c r="BK361" i="2"/>
  <c r="J358" i="2"/>
  <c r="J354" i="2"/>
  <c r="BK352" i="2"/>
  <c r="BK350" i="2"/>
  <c r="BK348" i="2"/>
  <c r="J346" i="2"/>
  <c r="BK336" i="2"/>
  <c r="BK330" i="2"/>
  <c r="BK319" i="2"/>
  <c r="J317" i="2"/>
  <c r="J316" i="2"/>
  <c r="J314" i="2"/>
  <c r="J312" i="2"/>
  <c r="BK310" i="2"/>
  <c r="BK308" i="2"/>
  <c r="J306" i="2"/>
  <c r="BK295" i="2"/>
  <c r="BK292" i="2"/>
  <c r="J286" i="2"/>
  <c r="BK284" i="2"/>
  <c r="BK280" i="2"/>
  <c r="BK278" i="2"/>
  <c r="J276" i="2"/>
  <c r="J274" i="2"/>
  <c r="J273" i="2"/>
  <c r="J269" i="2"/>
  <c r="BK267" i="2"/>
  <c r="BK263" i="2"/>
  <c r="BK261" i="2"/>
  <c r="J256" i="2"/>
  <c r="BK254" i="2"/>
  <c r="J252" i="2"/>
  <c r="J244" i="2"/>
  <c r="J243" i="2"/>
  <c r="BK242" i="2"/>
  <c r="BK228" i="2"/>
  <c r="J218" i="2"/>
  <c r="BK214" i="2"/>
  <c r="BK209" i="2"/>
  <c r="J208" i="2"/>
  <c r="BK207" i="2"/>
  <c r="J203" i="2"/>
  <c r="BK201" i="2"/>
  <c r="J191" i="2"/>
  <c r="BK187" i="2"/>
  <c r="J185" i="2"/>
  <c r="BK183" i="2"/>
  <c r="R473" i="2" l="1"/>
  <c r="P479" i="2"/>
  <c r="BK495" i="2"/>
  <c r="J495" i="2"/>
  <c r="J134" i="2"/>
  <c r="R495" i="2"/>
  <c r="BK506" i="2"/>
  <c r="J506" i="2"/>
  <c r="J135" i="2"/>
  <c r="T512" i="2"/>
  <c r="BK528" i="2"/>
  <c r="J528" i="2"/>
  <c r="J138" i="2"/>
  <c r="BK178" i="2"/>
  <c r="J178" i="2"/>
  <c r="J98" i="2"/>
  <c r="P178" i="2"/>
  <c r="R178" i="2"/>
  <c r="T178" i="2"/>
  <c r="BK194" i="2"/>
  <c r="J194" i="2"/>
  <c r="J99" i="2"/>
  <c r="P194" i="2"/>
  <c r="T194" i="2"/>
  <c r="P205" i="2"/>
  <c r="R205" i="2"/>
  <c r="BK211" i="2"/>
  <c r="J211" i="2"/>
  <c r="J102" i="2"/>
  <c r="P211" i="2"/>
  <c r="T211" i="2"/>
  <c r="P227" i="2"/>
  <c r="R227" i="2"/>
  <c r="P241" i="2"/>
  <c r="T241" i="2"/>
  <c r="P247" i="2"/>
  <c r="BK258" i="2"/>
  <c r="J258" i="2"/>
  <c r="J108" i="2"/>
  <c r="P258" i="2"/>
  <c r="BK281" i="2"/>
  <c r="J281" i="2"/>
  <c r="J109" i="2"/>
  <c r="R281" i="2"/>
  <c r="P297" i="2"/>
  <c r="T297" i="2"/>
  <c r="P315" i="2"/>
  <c r="R315" i="2"/>
  <c r="BK321" i="2"/>
  <c r="J321" i="2"/>
  <c r="J114" i="2"/>
  <c r="P321" i="2"/>
  <c r="P320" i="2"/>
  <c r="R321" i="2"/>
  <c r="R320" i="2"/>
  <c r="T321" i="2"/>
  <c r="T320" i="2"/>
  <c r="BK333" i="2"/>
  <c r="J333" i="2"/>
  <c r="J116" i="2"/>
  <c r="P333" i="2"/>
  <c r="R333" i="2"/>
  <c r="T333" i="2"/>
  <c r="BK349" i="2"/>
  <c r="J349" i="2"/>
  <c r="J117" i="2"/>
  <c r="P349" i="2"/>
  <c r="R349" i="2"/>
  <c r="T349" i="2"/>
  <c r="BK363" i="2"/>
  <c r="J363" i="2"/>
  <c r="J119" i="2"/>
  <c r="P363" i="2"/>
  <c r="R363" i="2"/>
  <c r="T363" i="2"/>
  <c r="R369" i="2"/>
  <c r="BK385" i="2"/>
  <c r="J385" i="2"/>
  <c r="J122" i="2"/>
  <c r="R385" i="2"/>
  <c r="P405" i="2"/>
  <c r="T405" i="2"/>
  <c r="P412" i="2"/>
  <c r="T412" i="2"/>
  <c r="P435" i="2"/>
  <c r="T435" i="2"/>
  <c r="P451" i="2"/>
  <c r="T451" i="2"/>
  <c r="T473" i="2"/>
  <c r="T479" i="2"/>
  <c r="P495" i="2"/>
  <c r="T495" i="2"/>
  <c r="P506" i="2"/>
  <c r="BK512" i="2"/>
  <c r="R528" i="2"/>
  <c r="BK545" i="2"/>
  <c r="P545" i="2"/>
  <c r="P544" i="2"/>
  <c r="R545" i="2"/>
  <c r="R544" i="2"/>
  <c r="T545" i="2"/>
  <c r="T544" i="2"/>
  <c r="BK553" i="2"/>
  <c r="J553" i="2"/>
  <c r="J143" i="2"/>
  <c r="P553" i="2"/>
  <c r="R553" i="2"/>
  <c r="T553" i="2"/>
  <c r="BK564" i="2"/>
  <c r="J564" i="2"/>
  <c r="J144" i="2"/>
  <c r="P564" i="2"/>
  <c r="R564" i="2"/>
  <c r="T564" i="2"/>
  <c r="R247" i="2"/>
  <c r="R258" i="2"/>
  <c r="BK369" i="2"/>
  <c r="J369" i="2"/>
  <c r="J121" i="2"/>
  <c r="P369" i="2"/>
  <c r="T369" i="2"/>
  <c r="P385" i="2"/>
  <c r="T385" i="2"/>
  <c r="BK399" i="2"/>
  <c r="J399" i="2"/>
  <c r="J124" i="2"/>
  <c r="P399" i="2"/>
  <c r="R399" i="2"/>
  <c r="T399" i="2"/>
  <c r="BK405" i="2"/>
  <c r="J405" i="2"/>
  <c r="J126" i="2"/>
  <c r="R405" i="2"/>
  <c r="BK412" i="2"/>
  <c r="J412" i="2"/>
  <c r="J127" i="2"/>
  <c r="R412" i="2"/>
  <c r="BK435" i="2"/>
  <c r="J435" i="2"/>
  <c r="J128" i="2"/>
  <c r="R435" i="2"/>
  <c r="BK451" i="2"/>
  <c r="J451" i="2"/>
  <c r="J130" i="2"/>
  <c r="R451" i="2"/>
  <c r="BK473" i="2"/>
  <c r="J473" i="2"/>
  <c r="J131" i="2"/>
  <c r="P473" i="2"/>
  <c r="BK479" i="2"/>
  <c r="J479" i="2"/>
  <c r="J133" i="2"/>
  <c r="R479" i="2"/>
  <c r="P528" i="2"/>
  <c r="R194" i="2"/>
  <c r="BK205" i="2"/>
  <c r="J205" i="2"/>
  <c r="J100" i="2"/>
  <c r="T205" i="2"/>
  <c r="R211" i="2"/>
  <c r="R210" i="2"/>
  <c r="BK227" i="2"/>
  <c r="J227" i="2"/>
  <c r="J103" i="2"/>
  <c r="T227" i="2"/>
  <c r="BK241" i="2"/>
  <c r="J241" i="2"/>
  <c r="J105" i="2"/>
  <c r="R241" i="2"/>
  <c r="BK247" i="2"/>
  <c r="J247" i="2"/>
  <c r="J107" i="2"/>
  <c r="T247" i="2"/>
  <c r="T258" i="2"/>
  <c r="P281" i="2"/>
  <c r="T281" i="2"/>
  <c r="BK297" i="2"/>
  <c r="J297" i="2"/>
  <c r="J111" i="2"/>
  <c r="R297" i="2"/>
  <c r="BK315" i="2"/>
  <c r="J315" i="2"/>
  <c r="J112" i="2"/>
  <c r="T315" i="2"/>
  <c r="R506" i="2"/>
  <c r="T506" i="2"/>
  <c r="P512" i="2"/>
  <c r="R512" i="2"/>
  <c r="R511" i="2"/>
  <c r="T528" i="2"/>
  <c r="BK539" i="2"/>
  <c r="J539" i="2"/>
  <c r="J139" i="2"/>
  <c r="P539" i="2"/>
  <c r="R539" i="2"/>
  <c r="T539" i="2"/>
  <c r="F173" i="2"/>
  <c r="BE179" i="2"/>
  <c r="BE197" i="2"/>
  <c r="BE206" i="2"/>
  <c r="BE220" i="2"/>
  <c r="BE222" i="2"/>
  <c r="BE224" i="2"/>
  <c r="BE232" i="2"/>
  <c r="BE234" i="2"/>
  <c r="BE236" i="2"/>
  <c r="BE244" i="2"/>
  <c r="BE248" i="2"/>
  <c r="BE286" i="2"/>
  <c r="BE288" i="2"/>
  <c r="BE298" i="2"/>
  <c r="BE302" i="2"/>
  <c r="BE322" i="2"/>
  <c r="BE326" i="2"/>
  <c r="BE342" i="2"/>
  <c r="BE354" i="2"/>
  <c r="BE365" i="2"/>
  <c r="BE370" i="2"/>
  <c r="BE372" i="2"/>
  <c r="BE415" i="2"/>
  <c r="BE421" i="2"/>
  <c r="BE425" i="2"/>
  <c r="BE440" i="2"/>
  <c r="BE446" i="2"/>
  <c r="BE449" i="2"/>
  <c r="BE452" i="2"/>
  <c r="BE466" i="2"/>
  <c r="BE470" i="2"/>
  <c r="BE474" i="2"/>
  <c r="BE476" i="2"/>
  <c r="BE488" i="2"/>
  <c r="BE492" i="2"/>
  <c r="BE519" i="2"/>
  <c r="BE533" i="2"/>
  <c r="BK576" i="2"/>
  <c r="J576" i="2"/>
  <c r="J146" i="2"/>
  <c r="J89" i="2"/>
  <c r="J172" i="2"/>
  <c r="BE183" i="2"/>
  <c r="BE201" i="2"/>
  <c r="BE208" i="2"/>
  <c r="BE252" i="2"/>
  <c r="BE254" i="2"/>
  <c r="BE256" i="2"/>
  <c r="BE259" i="2"/>
  <c r="BE261" i="2"/>
  <c r="BE265" i="2"/>
  <c r="BE267" i="2"/>
  <c r="BE273" i="2"/>
  <c r="BE274" i="2"/>
  <c r="BE276" i="2"/>
  <c r="BE300" i="2"/>
  <c r="BE304" i="2"/>
  <c r="BE306" i="2"/>
  <c r="BE317" i="2"/>
  <c r="BE334" i="2"/>
  <c r="BE356" i="2"/>
  <c r="BE394" i="2"/>
  <c r="BE401" i="2"/>
  <c r="BE402" i="2"/>
  <c r="BE406" i="2"/>
  <c r="BE408" i="2"/>
  <c r="BE417" i="2"/>
  <c r="BE427" i="2"/>
  <c r="BE430" i="2"/>
  <c r="BE444" i="2"/>
  <c r="BE458" i="2"/>
  <c r="BE460" i="2"/>
  <c r="BE468" i="2"/>
  <c r="BE475" i="2"/>
  <c r="BE486" i="2"/>
  <c r="BE504" i="2"/>
  <c r="BE517" i="2"/>
  <c r="BE521" i="2"/>
  <c r="BE529" i="2"/>
  <c r="BE540" i="2"/>
  <c r="BE541" i="2"/>
  <c r="BE542" i="2"/>
  <c r="BE543" i="2"/>
  <c r="BE546" i="2"/>
  <c r="BE548" i="2"/>
  <c r="BE551" i="2"/>
  <c r="BE554" i="2"/>
  <c r="BE555" i="2"/>
  <c r="BE556" i="2"/>
  <c r="BE557" i="2"/>
  <c r="BE558" i="2"/>
  <c r="BE559" i="2"/>
  <c r="BE561" i="2"/>
  <c r="BE562" i="2"/>
  <c r="BE567" i="2"/>
  <c r="BE571" i="2"/>
  <c r="BE577" i="2"/>
  <c r="BK238" i="2"/>
  <c r="J238" i="2"/>
  <c r="J104" i="2"/>
  <c r="BK294" i="2"/>
  <c r="J294" i="2"/>
  <c r="J110" i="2"/>
  <c r="BK360" i="2"/>
  <c r="J360" i="2"/>
  <c r="J118" i="2"/>
  <c r="BK550" i="2"/>
  <c r="J550" i="2"/>
  <c r="J142" i="2"/>
  <c r="F172" i="2"/>
  <c r="BE189" i="2"/>
  <c r="BE191" i="2"/>
  <c r="BE209" i="2"/>
  <c r="BE214" i="2"/>
  <c r="BE216" i="2"/>
  <c r="BE228" i="2"/>
  <c r="BE230" i="2"/>
  <c r="BE242" i="2"/>
  <c r="BE243" i="2"/>
  <c r="BE263" i="2"/>
  <c r="BE269" i="2"/>
  <c r="BE278" i="2"/>
  <c r="BE280" i="2"/>
  <c r="BE282" i="2"/>
  <c r="BE292" i="2"/>
  <c r="BE295" i="2"/>
  <c r="BE310" i="2"/>
  <c r="BE314" i="2"/>
  <c r="BE316" i="2"/>
  <c r="BE319" i="2"/>
  <c r="BE328" i="2"/>
  <c r="BE348" i="2"/>
  <c r="BE350" i="2"/>
  <c r="BE358" i="2"/>
  <c r="BE361" i="2"/>
  <c r="BE364" i="2"/>
  <c r="BE366" i="2"/>
  <c r="BE376" i="2"/>
  <c r="BE384" i="2"/>
  <c r="BE386" i="2"/>
  <c r="BE390" i="2"/>
  <c r="BE392" i="2"/>
  <c r="BE413" i="2"/>
  <c r="BE432" i="2"/>
  <c r="BE434" i="2"/>
  <c r="BE442" i="2"/>
  <c r="BE462" i="2"/>
  <c r="BE464" i="2"/>
  <c r="BE472" i="2"/>
  <c r="BE477" i="2"/>
  <c r="BE482" i="2"/>
  <c r="BE494" i="2"/>
  <c r="BE502" i="2"/>
  <c r="BE531" i="2"/>
  <c r="BK396" i="2"/>
  <c r="J396" i="2"/>
  <c r="J123" i="2"/>
  <c r="BK448" i="2"/>
  <c r="J448" i="2"/>
  <c r="J129" i="2"/>
  <c r="E85" i="2"/>
  <c r="J92" i="2"/>
  <c r="BE181" i="2"/>
  <c r="BE185" i="2"/>
  <c r="BE187" i="2"/>
  <c r="BE193" i="2"/>
  <c r="BE195" i="2"/>
  <c r="BE199" i="2"/>
  <c r="BE203" i="2"/>
  <c r="BE207" i="2"/>
  <c r="BE212" i="2"/>
  <c r="BE218" i="2"/>
  <c r="BE226" i="2"/>
  <c r="BE239" i="2"/>
  <c r="BE245" i="2"/>
  <c r="BE250" i="2"/>
  <c r="BE271" i="2"/>
  <c r="BE284" i="2"/>
  <c r="BE290" i="2"/>
  <c r="BE308" i="2"/>
  <c r="BE312" i="2"/>
  <c r="BE318" i="2"/>
  <c r="BE324" i="2"/>
  <c r="BE330" i="2"/>
  <c r="BE336" i="2"/>
  <c r="BE338" i="2"/>
  <c r="BE340" i="2"/>
  <c r="BE344" i="2"/>
  <c r="BE346" i="2"/>
  <c r="BE352" i="2"/>
  <c r="BE367" i="2"/>
  <c r="BE374" i="2"/>
  <c r="BE378" i="2"/>
  <c r="BE380" i="2"/>
  <c r="BE382" i="2"/>
  <c r="BE388" i="2"/>
  <c r="BE397" i="2"/>
  <c r="BE400" i="2"/>
  <c r="BE403" i="2"/>
  <c r="BE410" i="2"/>
  <c r="BE419" i="2"/>
  <c r="BE423" i="2"/>
  <c r="BE428" i="2"/>
  <c r="BE436" i="2"/>
  <c r="BE438" i="2"/>
  <c r="BE454" i="2"/>
  <c r="BE456" i="2"/>
  <c r="BE480" i="2"/>
  <c r="BE484" i="2"/>
  <c r="BE490" i="2"/>
  <c r="BE496" i="2"/>
  <c r="BE498" i="2"/>
  <c r="BE500" i="2"/>
  <c r="BE507" i="2"/>
  <c r="BE508" i="2"/>
  <c r="BE509" i="2"/>
  <c r="BE510" i="2"/>
  <c r="BE513" i="2"/>
  <c r="BE515" i="2"/>
  <c r="BE523" i="2"/>
  <c r="BE525" i="2"/>
  <c r="BE527" i="2"/>
  <c r="BE535" i="2"/>
  <c r="BE537" i="2"/>
  <c r="BE560" i="2"/>
  <c r="BE563" i="2"/>
  <c r="BE565" i="2"/>
  <c r="BE569" i="2"/>
  <c r="BE574" i="2"/>
  <c r="BK573" i="2"/>
  <c r="J573" i="2"/>
  <c r="J145" i="2"/>
  <c r="F37" i="2"/>
  <c r="BB95" i="1"/>
  <c r="BB94" i="1"/>
  <c r="W31" i="1"/>
  <c r="F39" i="2"/>
  <c r="BD95" i="1"/>
  <c r="BD94" i="1"/>
  <c r="W33" i="1"/>
  <c r="F38" i="2"/>
  <c r="BC95" i="1"/>
  <c r="BC94" i="1"/>
  <c r="W32" i="1"/>
  <c r="R478" i="2" l="1"/>
  <c r="P368" i="2"/>
  <c r="T478" i="2"/>
  <c r="R368" i="2"/>
  <c r="T246" i="2"/>
  <c r="R246" i="2"/>
  <c r="T511" i="2"/>
  <c r="T368" i="2"/>
  <c r="BK511" i="2"/>
  <c r="J511" i="2"/>
  <c r="J136" i="2"/>
  <c r="P404" i="2"/>
  <c r="R332" i="2"/>
  <c r="P246" i="2"/>
  <c r="T210" i="2"/>
  <c r="R177" i="2"/>
  <c r="P478" i="2"/>
  <c r="P511" i="2"/>
  <c r="R404" i="2"/>
  <c r="BK544" i="2"/>
  <c r="J544" i="2"/>
  <c r="J140" i="2"/>
  <c r="T404" i="2"/>
  <c r="T332" i="2"/>
  <c r="P332" i="2"/>
  <c r="P210" i="2"/>
  <c r="T177" i="2"/>
  <c r="T176" i="2"/>
  <c r="P177" i="2"/>
  <c r="P176" i="2"/>
  <c r="AU95" i="1"/>
  <c r="BK478" i="2"/>
  <c r="J478" i="2"/>
  <c r="J132" i="2"/>
  <c r="BK177" i="2"/>
  <c r="J177" i="2"/>
  <c r="J97" i="2"/>
  <c r="BK210" i="2"/>
  <c r="J210" i="2"/>
  <c r="J101" i="2"/>
  <c r="BK246" i="2"/>
  <c r="J246" i="2"/>
  <c r="J106" i="2"/>
  <c r="BK320" i="2"/>
  <c r="J320" i="2"/>
  <c r="J113" i="2"/>
  <c r="BK332" i="2"/>
  <c r="J332" i="2"/>
  <c r="J115" i="2"/>
  <c r="BK368" i="2"/>
  <c r="J368" i="2"/>
  <c r="J120" i="2"/>
  <c r="BK404" i="2"/>
  <c r="J404" i="2"/>
  <c r="J125" i="2"/>
  <c r="J512" i="2"/>
  <c r="J137" i="2"/>
  <c r="J545" i="2"/>
  <c r="J141" i="2"/>
  <c r="J35" i="2"/>
  <c r="AV95" i="1"/>
  <c r="F35" i="2"/>
  <c r="AZ95" i="1"/>
  <c r="AZ94" i="1"/>
  <c r="W29" i="1"/>
  <c r="AY94" i="1"/>
  <c r="AU94" i="1"/>
  <c r="AX94" i="1"/>
  <c r="R176" i="2" l="1"/>
  <c r="BK176" i="2"/>
  <c r="J176" i="2"/>
  <c r="J96" i="2"/>
  <c r="J30" i="2"/>
  <c r="AV94" i="1"/>
  <c r="AK29" i="1"/>
  <c r="J155" i="2"/>
  <c r="BF155" i="2"/>
  <c r="J36" i="2"/>
  <c r="AW95" i="1"/>
  <c r="AT95" i="1"/>
  <c r="J149" i="2" l="1"/>
  <c r="J31" i="2"/>
  <c r="J32" i="2"/>
  <c r="AG95" i="1"/>
  <c r="AN95" i="1"/>
  <c r="F36" i="2"/>
  <c r="BA95" i="1"/>
  <c r="BA94" i="1"/>
  <c r="W30" i="1"/>
  <c r="J41" i="2" l="1"/>
  <c r="J157" i="2"/>
  <c r="AG94" i="1"/>
  <c r="AK26" i="1"/>
  <c r="AW94" i="1"/>
  <c r="AK30" i="1"/>
  <c r="AK35" i="1" l="1"/>
  <c r="AT94" i="1"/>
  <c r="AN94" i="1" l="1"/>
</calcChain>
</file>

<file path=xl/sharedStrings.xml><?xml version="1.0" encoding="utf-8"?>
<sst xmlns="http://schemas.openxmlformats.org/spreadsheetml/2006/main" count="4100" uniqueCount="658">
  <si>
    <t>Export Komplet</t>
  </si>
  <si>
    <t/>
  </si>
  <si>
    <t>2.0</t>
  </si>
  <si>
    <t>ZAMOK</t>
  </si>
  <si>
    <t>False</t>
  </si>
  <si>
    <t>{d7a6cfc6-70f3-4797-8624-1c32e4e94567}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</si>
  <si>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</si>
  <si>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</si>
  <si>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</si>
  <si>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</si>
  <si>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</si>
  <si>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</si>
  <si>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</si>
  <si>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</si>
  <si>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IMPORT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</si>
  <si>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</si>
  <si>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</si>
  <si>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Ostrov DK Suterén</t>
  </si>
  <si>
    <t>KSO:</t>
  </si>
  <si>
    <t>CC-CZ:</t>
  </si>
  <si>
    <t>Místo:</t>
  </si>
  <si>
    <t xml:space="preserve"> </t>
  </si>
  <si>
    <t>Datum:</t>
  </si>
  <si>
    <t>15. 1. 2026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</si>
  <si>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</si>
  <si>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</si>
  <si>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</si>
  <si>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</si>
  <si>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</si>
  <si>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</si>
  <si>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</si>
  <si>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</si>
  <si>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</si>
  <si>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</si>
  <si>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</si>
  <si>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</si>
  <si>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</si>
  <si>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</si>
  <si>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</si>
  <si>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</si>
  <si>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</si>
  <si>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</si>
  <si>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</si>
  <si>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</si>
  <si>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</si>
  <si>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</si>
  <si>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</si>
  <si>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</si>
  <si>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</si>
  <si>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</si>
  <si>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</si>
  <si>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</si>
  <si>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</si>
  <si>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</si>
  <si>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</si>
  <si>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</si>
  <si>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</si>
  <si>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</si>
  <si>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</si>
  <si>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</si>
  <si>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</si>
  <si>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</si>
  <si>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</si>
  <si>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</si>
  <si>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</si>
  <si>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</si>
  <si>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</si>
  <si>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</si>
  <si>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</si>
  <si>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</si>
  <si>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</si>
  <si>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</si>
  <si>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</si>
  <si>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</si>
  <si>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</si>
  <si>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</si>
  <si>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</si>
  <si>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Objekt2</t>
  </si>
  <si>
    <t>Rozpočet s výkazem výměr a p</t>
  </si>
  <si>
    <t>STA</t>
  </si>
  <si>
    <t>1</t>
  </si>
  <si>
    <t>{73c6ed39-2a6b-47c2-b743-a975b62dadf1}</t>
  </si>
  <si>
    <t>2</t>
  </si>
  <si>
    <t>KRYCÍ LIST SOUPISU PRACÍ</t>
  </si>
  <si>
    <t>Objekt:</t>
  </si>
  <si>
    <t>Objekt2 - Rozpočet s výkazem výměr a p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</si>
  <si>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</si>
  <si>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</si>
  <si>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</si>
  <si>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</si>
  <si>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</si>
  <si>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</si>
  <si>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</si>
  <si>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 xml:space="preserve">D1 - Místnost č.1   </t>
  </si>
  <si>
    <t xml:space="preserve">    D2 - Podlahy z dlaždic   </t>
  </si>
  <si>
    <t xml:space="preserve">    D3 - Úpravy povrchů stěn a stropů   </t>
  </si>
  <si>
    <t xml:space="preserve">    783 - Dokončovací práce - nátěry</t>
  </si>
  <si>
    <t xml:space="preserve">D4 - Místnost č.2   </t>
  </si>
  <si>
    <t xml:space="preserve">    763 - Konstrukce suché výstavby</t>
  </si>
  <si>
    <t xml:space="preserve">D5 - Místnost č.3   </t>
  </si>
  <si>
    <t xml:space="preserve">    9 - Ostatní konstrukce a práce, bourání</t>
  </si>
  <si>
    <t xml:space="preserve">    D6 - Podlahy z dlaždic, obklady   </t>
  </si>
  <si>
    <t xml:space="preserve">    720 - Zdravotně technické instalace   </t>
  </si>
  <si>
    <t xml:space="preserve">D7 - Místnost č.4   </t>
  </si>
  <si>
    <t xml:space="preserve">    D8 - Úpravy povrchů stěn   </t>
  </si>
  <si>
    <t xml:space="preserve">D9 - Místnost č.5   </t>
  </si>
  <si>
    <t xml:space="preserve">D10 - Místnost č.8   </t>
  </si>
  <si>
    <t xml:space="preserve">D11 - Místnost č.9   </t>
  </si>
  <si>
    <t xml:space="preserve">D12 - Místnost č.11   </t>
  </si>
  <si>
    <t xml:space="preserve">D13 - Místnost č.12   </t>
  </si>
  <si>
    <t xml:space="preserve">D14 - Místnost č.13   </t>
  </si>
  <si>
    <t xml:space="preserve">D15 - Elektroinstalace - silnoproud   </t>
  </si>
  <si>
    <t>997 - Doprava suti a vybouraných hmot</t>
  </si>
  <si>
    <t>998 - Přesun hmot</t>
  </si>
  <si>
    <t xml:space="preserve">D16 - Zařízení staveniště   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</si>
  <si>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</si>
  <si>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</si>
  <si>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</si>
  <si>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</si>
  <si>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</si>
  <si>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</si>
  <si>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</si>
  <si>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</si>
  <si>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</si>
  <si>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Celkové náklady za stavbu 1) + 2)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</si>
  <si>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</si>
  <si>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</si>
  <si>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</si>
  <si>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</si>
  <si>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</si>
  <si>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</si>
  <si>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</si>
  <si>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</si>
  <si>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</si>
  <si>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</si>
  <si>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</si>
  <si>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</si>
  <si>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</si>
  <si>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</si>
  <si>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 xml:space="preserve">Místnost č.1   </t>
  </si>
  <si>
    <t>ROZPOCET</t>
  </si>
  <si>
    <t>D2</t>
  </si>
  <si>
    <t xml:space="preserve">Podlahy z dlaždic   </t>
  </si>
  <si>
    <t>K</t>
  </si>
  <si>
    <t>965081211</t>
  </si>
  <si>
    <t>Bourání podlah z dlaždic keramických nebo xylolitových tl do 10 mm plochy přes 1 m2</t>
  </si>
  <si>
    <t>m2</t>
  </si>
  <si>
    <t>4</t>
  </si>
  <si>
    <t>P</t>
  </si>
  <si>
    <t>Poznámka k položce:_x000D_
4,9*6</t>
  </si>
  <si>
    <t>771111011</t>
  </si>
  <si>
    <t>Vysátí podkladu před pokládkou dlažby</t>
  </si>
  <si>
    <t>3</t>
  </si>
  <si>
    <t>771121011</t>
  </si>
  <si>
    <t>Nátěr penetrační na podlahu</t>
  </si>
  <si>
    <t>6</t>
  </si>
  <si>
    <t>771151014</t>
  </si>
  <si>
    <t>Samonivelační stěrka podlah pevnosti 20 MPa tl přes 8 do 10 mm</t>
  </si>
  <si>
    <t>8</t>
  </si>
  <si>
    <t>5</t>
  </si>
  <si>
    <t>771574122</t>
  </si>
  <si>
    <t>Montáž podlah keramických hladkých lepených cementovým flexibilním lepidlem</t>
  </si>
  <si>
    <t>10</t>
  </si>
  <si>
    <t>M</t>
  </si>
  <si>
    <t>5976160R</t>
  </si>
  <si>
    <t>Nová keramická dlažba</t>
  </si>
  <si>
    <t>Poznámka k položce:_x000D_
4,9*6*koef. 1,2</t>
  </si>
  <si>
    <t>7</t>
  </si>
  <si>
    <t>771574915</t>
  </si>
  <si>
    <t>Spárování podlah z dlaždic keramických</t>
  </si>
  <si>
    <t>14</t>
  </si>
  <si>
    <t>998733102</t>
  </si>
  <si>
    <t>Přesun hmot tonážní pro podlahy z dlaždic v objektech v přes 12 do 18 m</t>
  </si>
  <si>
    <t>t</t>
  </si>
  <si>
    <t>16</t>
  </si>
  <si>
    <t>D3</t>
  </si>
  <si>
    <t xml:space="preserve">Úpravy povrchů stěn a stropů   </t>
  </si>
  <si>
    <t>9</t>
  </si>
  <si>
    <t>784121001</t>
  </si>
  <si>
    <t>Oškrabání malby v místnostech v do 3,80 m</t>
  </si>
  <si>
    <t>18</t>
  </si>
  <si>
    <t>Poznámka k položce:_x000D_
21,8*2,55+4,9*6</t>
  </si>
  <si>
    <t>784121011</t>
  </si>
  <si>
    <t>Rozmývání podkladu po oškrabání malby v místnostech v do 3,80 m</t>
  </si>
  <si>
    <t>20</t>
  </si>
  <si>
    <t>11</t>
  </si>
  <si>
    <t>612131121</t>
  </si>
  <si>
    <t>Penetrační disperzní nátěr vnitřních stěn nanášený ručně</t>
  </si>
  <si>
    <t>22</t>
  </si>
  <si>
    <t>612341121</t>
  </si>
  <si>
    <t>Sádrová nebo vápenosádrová omítka hladká jednovrstvá vnitřních stěn nanášená ručně</t>
  </si>
  <si>
    <t>24</t>
  </si>
  <si>
    <t>13</t>
  </si>
  <si>
    <t>784211103</t>
  </si>
  <si>
    <t>Dvojnásobné bílé malby ze směsí za mokra výborně oděruvzdorných v místnostech v přes 3,80 do 5,00 m</t>
  </si>
  <si>
    <t>26</t>
  </si>
  <si>
    <t>783</t>
  </si>
  <si>
    <t>Dokončovací práce - nátěry</t>
  </si>
  <si>
    <t>783601715</t>
  </si>
  <si>
    <t>Odmaštění ředidlovým odmašťovačem - dveřní zárubeň</t>
  </si>
  <si>
    <t>ks</t>
  </si>
  <si>
    <t>28</t>
  </si>
  <si>
    <t>15</t>
  </si>
  <si>
    <t>783614551</t>
  </si>
  <si>
    <t>Základní jednonásobný syntetický nátěr - dveřní zárubeň</t>
  </si>
  <si>
    <t>30</t>
  </si>
  <si>
    <t>783615561</t>
  </si>
  <si>
    <t>Mezinátěr jednonásobný syntetický nátěr - dveřní zárubeň</t>
  </si>
  <si>
    <t>32</t>
  </si>
  <si>
    <t>17</t>
  </si>
  <si>
    <t>783617501</t>
  </si>
  <si>
    <t>Krycí jednonásobný syntetický nátěr - dveřní zárubeň</t>
  </si>
  <si>
    <t>34</t>
  </si>
  <si>
    <t>D4</t>
  </si>
  <si>
    <t xml:space="preserve">Místnost č.2   </t>
  </si>
  <si>
    <t>36</t>
  </si>
  <si>
    <t>Poznámka k položce:_x000D_
11,3*2,78+1*3,4</t>
  </si>
  <si>
    <t>19</t>
  </si>
  <si>
    <t>38</t>
  </si>
  <si>
    <t>40</t>
  </si>
  <si>
    <t>42</t>
  </si>
  <si>
    <t>44</t>
  </si>
  <si>
    <t>23</t>
  </si>
  <si>
    <t>46</t>
  </si>
  <si>
    <t>Poznámka k položce:_x000D_
11,3*2,78+1*3,4*koef. 1,2</t>
  </si>
  <si>
    <t>48</t>
  </si>
  <si>
    <t>25</t>
  </si>
  <si>
    <t>50</t>
  </si>
  <si>
    <t>52</t>
  </si>
  <si>
    <t>Poznámka k položce:_x000D_
29,26*2,55</t>
  </si>
  <si>
    <t>27</t>
  </si>
  <si>
    <t>54</t>
  </si>
  <si>
    <t>56</t>
  </si>
  <si>
    <t>Poznámka k položce:_x000D_
29,26*2,55+34,814</t>
  </si>
  <si>
    <t>29</t>
  </si>
  <si>
    <t>58</t>
  </si>
  <si>
    <t>60</t>
  </si>
  <si>
    <t>763</t>
  </si>
  <si>
    <t>Konstrukce suché výstavby</t>
  </si>
  <si>
    <t>31</t>
  </si>
  <si>
    <t>763131451</t>
  </si>
  <si>
    <t>SDK podhled deska 1xH2 12,5 bez izolace dvouvrstvá spodní kce profil CD+UD</t>
  </si>
  <si>
    <t>62</t>
  </si>
  <si>
    <t>64</t>
  </si>
  <si>
    <t>33</t>
  </si>
  <si>
    <t>66</t>
  </si>
  <si>
    <t>68</t>
  </si>
  <si>
    <t>35</t>
  </si>
  <si>
    <t>70</t>
  </si>
  <si>
    <t>D5</t>
  </si>
  <si>
    <t xml:space="preserve">Místnost č.3   </t>
  </si>
  <si>
    <t>Ostatní konstrukce a práce, bourání</t>
  </si>
  <si>
    <t>968072455</t>
  </si>
  <si>
    <t>Vybourání kovových dveřních zárubní pl do 2 m2</t>
  </si>
  <si>
    <t>72</t>
  </si>
  <si>
    <t>Poznámka k položce:_x000D_
(0,8*2)*2</t>
  </si>
  <si>
    <t>37</t>
  </si>
  <si>
    <t>962032231</t>
  </si>
  <si>
    <t>Bourání zdiva z cihel pálených nebo vápenopískových na MV nebo MVC přes 1 m3</t>
  </si>
  <si>
    <t>m3</t>
  </si>
  <si>
    <t>74</t>
  </si>
  <si>
    <t>Poznámka k položce:_x000D_
0,5</t>
  </si>
  <si>
    <t>978059541</t>
  </si>
  <si>
    <t>Odsekání a odebrání obkladů stěn z vnitřních obkládaček plochy přes 1 m2</t>
  </si>
  <si>
    <t>76</t>
  </si>
  <si>
    <t>Poznámka k položce:_x000D_
13,6*1,8</t>
  </si>
  <si>
    <t>39</t>
  </si>
  <si>
    <t>9650812R1</t>
  </si>
  <si>
    <t>Vybourání WC nádržky</t>
  </si>
  <si>
    <t>78</t>
  </si>
  <si>
    <t>Poznámka k položce:_x000D_
2</t>
  </si>
  <si>
    <t>9650812R2</t>
  </si>
  <si>
    <t>Demontáž zařizovacích předmětů</t>
  </si>
  <si>
    <t>80</t>
  </si>
  <si>
    <t>Poznámka k položce:_x000D_
2ks klozet, 2ks umyvadlo</t>
  </si>
  <si>
    <t>D6</t>
  </si>
  <si>
    <t xml:space="preserve">Podlahy z dlaždic, obklady   </t>
  </si>
  <si>
    <t>41</t>
  </si>
  <si>
    <t>82</t>
  </si>
  <si>
    <t>Poznámka k položce:_x000D_
3,0*2,2</t>
  </si>
  <si>
    <t>84</t>
  </si>
  <si>
    <t>43</t>
  </si>
  <si>
    <t>86</t>
  </si>
  <si>
    <t>88</t>
  </si>
  <si>
    <t>45</t>
  </si>
  <si>
    <t>90</t>
  </si>
  <si>
    <t>92</t>
  </si>
  <si>
    <t>Poznámka k položce:_x000D_
3,0*2,2*koef. 1,2</t>
  </si>
  <si>
    <t>47</t>
  </si>
  <si>
    <t>94</t>
  </si>
  <si>
    <t>96</t>
  </si>
  <si>
    <t>49</t>
  </si>
  <si>
    <t>77157412R</t>
  </si>
  <si>
    <t>Montáž obkladů keramických hladkých lepených cementovým flexibilním lepidlem</t>
  </si>
  <si>
    <t>98</t>
  </si>
  <si>
    <t>5976160R0</t>
  </si>
  <si>
    <t>Nové keramické obklady</t>
  </si>
  <si>
    <t>100</t>
  </si>
  <si>
    <t>Poznámka k položce:_x000D_
24,48*1,2</t>
  </si>
  <si>
    <t>51</t>
  </si>
  <si>
    <t>77157491R</t>
  </si>
  <si>
    <t>Spárování obkladů z dlaždic keramických</t>
  </si>
  <si>
    <t>102</t>
  </si>
  <si>
    <t>104</t>
  </si>
  <si>
    <t>53</t>
  </si>
  <si>
    <t>106</t>
  </si>
  <si>
    <t>Poznámka k položce:_x000D_
13,6*0,75</t>
  </si>
  <si>
    <t>108</t>
  </si>
  <si>
    <t>55</t>
  </si>
  <si>
    <t>612142001</t>
  </si>
  <si>
    <t>Potažení vnitřních stěn sklovláknitým pletivem vtlačeným do tenkovrstvé hmoty</t>
  </si>
  <si>
    <t>110</t>
  </si>
  <si>
    <t>Poznámka k položce:_x000D_
13,6*2,55</t>
  </si>
  <si>
    <t>112</t>
  </si>
  <si>
    <t>57</t>
  </si>
  <si>
    <t>114</t>
  </si>
  <si>
    <t>116</t>
  </si>
  <si>
    <t>Poznámka k položce:_x000D_
13,6*2,55+3,0*2,2</t>
  </si>
  <si>
    <t>59</t>
  </si>
  <si>
    <t>118</t>
  </si>
  <si>
    <t>720</t>
  </si>
  <si>
    <t xml:space="preserve">Zdravotně technické instalace   </t>
  </si>
  <si>
    <t>7209916R1</t>
  </si>
  <si>
    <t>D+M nádržky pro zazdění Tece box 82cm, závěsného klozetu Jika Mio, sedátko Jika mio, tlačítkový modul Jika pl3 dual flush</t>
  </si>
  <si>
    <t>120</t>
  </si>
  <si>
    <t>Poznámka k položce:_x000D_
2ks</t>
  </si>
  <si>
    <t>61</t>
  </si>
  <si>
    <t>7209916R2</t>
  </si>
  <si>
    <t>D+M umyvadla Jika Mio včetně nerezových sifonů, roháčků</t>
  </si>
  <si>
    <t>122</t>
  </si>
  <si>
    <t>7229916R3</t>
  </si>
  <si>
    <t>D+M baterií k umyvadlu</t>
  </si>
  <si>
    <t>124</t>
  </si>
  <si>
    <t>63</t>
  </si>
  <si>
    <t>7229916R6</t>
  </si>
  <si>
    <t>D+M dávkovače na mýdlo</t>
  </si>
  <si>
    <t>126</t>
  </si>
  <si>
    <t>7229916R8a</t>
  </si>
  <si>
    <t>D+M zrcadel 550x600mm s listelou</t>
  </si>
  <si>
    <t>128</t>
  </si>
  <si>
    <t>65</t>
  </si>
  <si>
    <t>7229916R9</t>
  </si>
  <si>
    <t>D+M odpadkových košů</t>
  </si>
  <si>
    <t>130</t>
  </si>
  <si>
    <t>7229916R10</t>
  </si>
  <si>
    <t>D+M WC štětky, montáž vrtáním</t>
  </si>
  <si>
    <t>132</t>
  </si>
  <si>
    <t>67</t>
  </si>
  <si>
    <t>7229916R11</t>
  </si>
  <si>
    <t>Kompletace sanity</t>
  </si>
  <si>
    <t>kpl</t>
  </si>
  <si>
    <t>134</t>
  </si>
  <si>
    <t>Poznámka k položce:_x000D_
1</t>
  </si>
  <si>
    <t>998733102.1</t>
  </si>
  <si>
    <t>Přesun hmot tonážní pro zdravotnětechnické instalace v objektech v přes 12 do 18 m</t>
  </si>
  <si>
    <t>136</t>
  </si>
  <si>
    <t>69</t>
  </si>
  <si>
    <t>138</t>
  </si>
  <si>
    <t>140</t>
  </si>
  <si>
    <t>71</t>
  </si>
  <si>
    <t>142</t>
  </si>
  <si>
    <t>144</t>
  </si>
  <si>
    <t>D7</t>
  </si>
  <si>
    <t xml:space="preserve">Místnost č.4   </t>
  </si>
  <si>
    <t>D8</t>
  </si>
  <si>
    <t xml:space="preserve">Úpravy povrchů stěn   </t>
  </si>
  <si>
    <t>73</t>
  </si>
  <si>
    <t>978059540</t>
  </si>
  <si>
    <t>Okop degradovaných ploch vlhkostí</t>
  </si>
  <si>
    <t>146</t>
  </si>
  <si>
    <t>Poznámka k položce:_x000D_
5</t>
  </si>
  <si>
    <t>612142001.1</t>
  </si>
  <si>
    <t>Nová sanační omítka stěn</t>
  </si>
  <si>
    <t>148</t>
  </si>
  <si>
    <t>75</t>
  </si>
  <si>
    <t>150</t>
  </si>
  <si>
    <t>152</t>
  </si>
  <si>
    <t>77</t>
  </si>
  <si>
    <t>154</t>
  </si>
  <si>
    <t>D9</t>
  </si>
  <si>
    <t xml:space="preserve">Místnost č.5   </t>
  </si>
  <si>
    <t>156</t>
  </si>
  <si>
    <t>Poznámka k položce:_x000D_
2,79*2,57</t>
  </si>
  <si>
    <t>79</t>
  </si>
  <si>
    <t>158</t>
  </si>
  <si>
    <t>160</t>
  </si>
  <si>
    <t>81</t>
  </si>
  <si>
    <t>162</t>
  </si>
  <si>
    <t>164</t>
  </si>
  <si>
    <t>83</t>
  </si>
  <si>
    <t>166</t>
  </si>
  <si>
    <t>Poznámka k položce:_x000D_
2,79*2,57*koef. 1,2</t>
  </si>
  <si>
    <t>168</t>
  </si>
  <si>
    <t>85</t>
  </si>
  <si>
    <t>170</t>
  </si>
  <si>
    <t>172</t>
  </si>
  <si>
    <t>Poznámka k položce:_x000D_
10,72*2,55</t>
  </si>
  <si>
    <t>87</t>
  </si>
  <si>
    <t>174</t>
  </si>
  <si>
    <t>176</t>
  </si>
  <si>
    <t>89</t>
  </si>
  <si>
    <t>178</t>
  </si>
  <si>
    <t>180</t>
  </si>
  <si>
    <t>91</t>
  </si>
  <si>
    <t>182</t>
  </si>
  <si>
    <t>184</t>
  </si>
  <si>
    <t>93</t>
  </si>
  <si>
    <t>186</t>
  </si>
  <si>
    <t>188</t>
  </si>
  <si>
    <t>95</t>
  </si>
  <si>
    <t>190</t>
  </si>
  <si>
    <t>D10</t>
  </si>
  <si>
    <t xml:space="preserve">Místnost č.8   </t>
  </si>
  <si>
    <t>192</t>
  </si>
  <si>
    <t>Poznámka k položce:_x000D_
16,82*2,63</t>
  </si>
  <si>
    <t>97</t>
  </si>
  <si>
    <t>194</t>
  </si>
  <si>
    <t>196</t>
  </si>
  <si>
    <t>99</t>
  </si>
  <si>
    <t>198</t>
  </si>
  <si>
    <t>200</t>
  </si>
  <si>
    <t>101</t>
  </si>
  <si>
    <t>202</t>
  </si>
  <si>
    <t>Poznámka k položce:_x000D_
16,82*2,63*koef. 1,2</t>
  </si>
  <si>
    <t>204</t>
  </si>
  <si>
    <t>103</t>
  </si>
  <si>
    <t>206</t>
  </si>
  <si>
    <t>208</t>
  </si>
  <si>
    <t>Poznámka k položce:_x000D_
49,42*2,55</t>
  </si>
  <si>
    <t>105</t>
  </si>
  <si>
    <t>210</t>
  </si>
  <si>
    <t>212</t>
  </si>
  <si>
    <t>107</t>
  </si>
  <si>
    <t>214</t>
  </si>
  <si>
    <t>216</t>
  </si>
  <si>
    <t>109</t>
  </si>
  <si>
    <t>218</t>
  </si>
  <si>
    <t>220</t>
  </si>
  <si>
    <t>111</t>
  </si>
  <si>
    <t>222</t>
  </si>
  <si>
    <t>224</t>
  </si>
  <si>
    <t>113</t>
  </si>
  <si>
    <t>226</t>
  </si>
  <si>
    <t>D11</t>
  </si>
  <si>
    <t xml:space="preserve">Místnost č.9   </t>
  </si>
  <si>
    <t>228</t>
  </si>
  <si>
    <t>Poznámka k položce:_x000D_
15,67*1,8</t>
  </si>
  <si>
    <t>115</t>
  </si>
  <si>
    <t>230</t>
  </si>
  <si>
    <t>232</t>
  </si>
  <si>
    <t>Poznámka k položce:_x000D_
2ks klozet, 1ks umyvadlo</t>
  </si>
  <si>
    <t>117</t>
  </si>
  <si>
    <t>234</t>
  </si>
  <si>
    <t>Poznámka k položce:_x000D_
2,57*2,63</t>
  </si>
  <si>
    <t>236</t>
  </si>
  <si>
    <t>119</t>
  </si>
  <si>
    <t>238</t>
  </si>
  <si>
    <t>240</t>
  </si>
  <si>
    <t>121</t>
  </si>
  <si>
    <t>242</t>
  </si>
  <si>
    <t>244</t>
  </si>
  <si>
    <t>Poznámka k položce:_x000D_
2,57*2,63*koef. 1,2</t>
  </si>
  <si>
    <t>123</t>
  </si>
  <si>
    <t>246</t>
  </si>
  <si>
    <t>248</t>
  </si>
  <si>
    <t>125</t>
  </si>
  <si>
    <t>250</t>
  </si>
  <si>
    <t>252</t>
  </si>
  <si>
    <t>Poznámka k položce:_x000D_
28,206*1,2</t>
  </si>
  <si>
    <t>127</t>
  </si>
  <si>
    <t>254</t>
  </si>
  <si>
    <t>256</t>
  </si>
  <si>
    <t>129</t>
  </si>
  <si>
    <t>258</t>
  </si>
  <si>
    <t>Poznámka k položce:_x000D_
15,67*0,75</t>
  </si>
  <si>
    <t>260</t>
  </si>
  <si>
    <t>131</t>
  </si>
  <si>
    <t>262</t>
  </si>
  <si>
    <t>Poznámka k položce:_x000D_
15,6*2,55</t>
  </si>
  <si>
    <t>264</t>
  </si>
  <si>
    <t>133</t>
  </si>
  <si>
    <t>266</t>
  </si>
  <si>
    <t>Poznámka k položce:_x000D_
15,6*0,75</t>
  </si>
  <si>
    <t>268</t>
  </si>
  <si>
    <t>Poznámka k položce:_x000D_
15,6*2,55+2,57*2,63</t>
  </si>
  <si>
    <t>135</t>
  </si>
  <si>
    <t>270</t>
  </si>
  <si>
    <t>272</t>
  </si>
  <si>
    <t>137</t>
  </si>
  <si>
    <t>274</t>
  </si>
  <si>
    <t>Poznámka k položce:_x000D_
1ks</t>
  </si>
  <si>
    <t>276</t>
  </si>
  <si>
    <t>139</t>
  </si>
  <si>
    <t>7229916R4</t>
  </si>
  <si>
    <t>D+M sprchového koutu s vaničkou</t>
  </si>
  <si>
    <t>278</t>
  </si>
  <si>
    <t>7229916R5</t>
  </si>
  <si>
    <t>D+M sprchový systém SAT</t>
  </si>
  <si>
    <t>280</t>
  </si>
  <si>
    <t>141</t>
  </si>
  <si>
    <t>282</t>
  </si>
  <si>
    <t>284</t>
  </si>
  <si>
    <t>143</t>
  </si>
  <si>
    <t>286</t>
  </si>
  <si>
    <t>288</t>
  </si>
  <si>
    <t>145</t>
  </si>
  <si>
    <t>290</t>
  </si>
  <si>
    <t>292</t>
  </si>
  <si>
    <t>147</t>
  </si>
  <si>
    <t>294</t>
  </si>
  <si>
    <t>296</t>
  </si>
  <si>
    <t>149</t>
  </si>
  <si>
    <t>298</t>
  </si>
  <si>
    <t>300</t>
  </si>
  <si>
    <t>D12</t>
  </si>
  <si>
    <t xml:space="preserve">Místnost č.11   </t>
  </si>
  <si>
    <t>151</t>
  </si>
  <si>
    <t>302</t>
  </si>
  <si>
    <t>Poznámka k položce:_x000D_
4,75*8,55</t>
  </si>
  <si>
    <t>304</t>
  </si>
  <si>
    <t>153</t>
  </si>
  <si>
    <t>306</t>
  </si>
  <si>
    <t>308</t>
  </si>
  <si>
    <t>155</t>
  </si>
  <si>
    <t>310</t>
  </si>
  <si>
    <t>312</t>
  </si>
  <si>
    <t>Poznámka k položce:_x000D_
40,613*koef. 1,2</t>
  </si>
  <si>
    <t>157</t>
  </si>
  <si>
    <t>314</t>
  </si>
  <si>
    <t>316</t>
  </si>
  <si>
    <t>159</t>
  </si>
  <si>
    <t>318</t>
  </si>
  <si>
    <t>Poznámka k položce:_x000D_
26,6*2,55+40,613</t>
  </si>
  <si>
    <t>320</t>
  </si>
  <si>
    <t>161</t>
  </si>
  <si>
    <t>322</t>
  </si>
  <si>
    <t>324</t>
  </si>
  <si>
    <t>163</t>
  </si>
  <si>
    <t>326</t>
  </si>
  <si>
    <t>328</t>
  </si>
  <si>
    <t>165</t>
  </si>
  <si>
    <t>330</t>
  </si>
  <si>
    <t>332</t>
  </si>
  <si>
    <t>167</t>
  </si>
  <si>
    <t>334</t>
  </si>
  <si>
    <t>D13</t>
  </si>
  <si>
    <t xml:space="preserve">Místnost č.12   </t>
  </si>
  <si>
    <t>336</t>
  </si>
  <si>
    <t>Poznámka k položce:_x000D_
2,51*2,84</t>
  </si>
  <si>
    <t>169</t>
  </si>
  <si>
    <t>338</t>
  </si>
  <si>
    <t>340</t>
  </si>
  <si>
    <t>171</t>
  </si>
  <si>
    <t>342</t>
  </si>
  <si>
    <t>344</t>
  </si>
  <si>
    <t>173</t>
  </si>
  <si>
    <t>346</t>
  </si>
  <si>
    <t>Poznámka k položce:_x000D_
7,128*koef. 1,2</t>
  </si>
  <si>
    <t>348</t>
  </si>
  <si>
    <t>175</t>
  </si>
  <si>
    <t>350</t>
  </si>
  <si>
    <t>352</t>
  </si>
  <si>
    <t>Poznámka k položce:_x000D_
7,87*2,55+7,128</t>
  </si>
  <si>
    <t>177</t>
  </si>
  <si>
    <t>354</t>
  </si>
  <si>
    <t>356</t>
  </si>
  <si>
    <t>179</t>
  </si>
  <si>
    <t>358</t>
  </si>
  <si>
    <t>360</t>
  </si>
  <si>
    <t>181</t>
  </si>
  <si>
    <t>362</t>
  </si>
  <si>
    <t>364</t>
  </si>
  <si>
    <t>183</t>
  </si>
  <si>
    <t>366</t>
  </si>
  <si>
    <t>368</t>
  </si>
  <si>
    <t>D14</t>
  </si>
  <si>
    <t xml:space="preserve">Místnost č.13   </t>
  </si>
  <si>
    <t>185</t>
  </si>
  <si>
    <t>771574R01</t>
  </si>
  <si>
    <t>Chemické čištění a napoštění voskem schod.stupňů z teracca</t>
  </si>
  <si>
    <t>370</t>
  </si>
  <si>
    <t>Poznámka k položce:_x000D_
8,755</t>
  </si>
  <si>
    <t>771574R01.1</t>
  </si>
  <si>
    <t>Chemické čištění a napoštění voskem podesty z teracca</t>
  </si>
  <si>
    <t>372</t>
  </si>
  <si>
    <t>Poznámka k položce:_x000D_
9,665</t>
  </si>
  <si>
    <t>187</t>
  </si>
  <si>
    <t>783601R01</t>
  </si>
  <si>
    <t>Nátěr dvířek hydrantu</t>
  </si>
  <si>
    <t>374</t>
  </si>
  <si>
    <t>D15</t>
  </si>
  <si>
    <t xml:space="preserve">Elektroinstalace - silnoproud   </t>
  </si>
  <si>
    <t>Pol1</t>
  </si>
  <si>
    <t>Kabeláž</t>
  </si>
  <si>
    <t>376</t>
  </si>
  <si>
    <t>189</t>
  </si>
  <si>
    <t>Pol2</t>
  </si>
  <si>
    <t>Kompletační materiál</t>
  </si>
  <si>
    <t>378</t>
  </si>
  <si>
    <t>Pol3</t>
  </si>
  <si>
    <t>Jistící prvky</t>
  </si>
  <si>
    <t>380</t>
  </si>
  <si>
    <t>191</t>
  </si>
  <si>
    <t>Pol4</t>
  </si>
  <si>
    <t>Svítidla</t>
  </si>
  <si>
    <t>382</t>
  </si>
  <si>
    <t>Pol5</t>
  </si>
  <si>
    <t>Úložný materiál</t>
  </si>
  <si>
    <t>384</t>
  </si>
  <si>
    <t>193</t>
  </si>
  <si>
    <t>Pol6</t>
  </si>
  <si>
    <t>Drobný materiál</t>
  </si>
  <si>
    <t>386</t>
  </si>
  <si>
    <t>Pol7</t>
  </si>
  <si>
    <t>Montáže elektro</t>
  </si>
  <si>
    <t>388</t>
  </si>
  <si>
    <t>195</t>
  </si>
  <si>
    <t>Pol8</t>
  </si>
  <si>
    <t>Demontáže, sekací a bourací práce</t>
  </si>
  <si>
    <t>390</t>
  </si>
  <si>
    <t>Pol9</t>
  </si>
  <si>
    <t>Revize</t>
  </si>
  <si>
    <t>392</t>
  </si>
  <si>
    <t>197</t>
  </si>
  <si>
    <t>Pol10</t>
  </si>
  <si>
    <t>394</t>
  </si>
  <si>
    <t>997</t>
  </si>
  <si>
    <t>Doprava suti a vybouraných hmot</t>
  </si>
  <si>
    <t>997013212</t>
  </si>
  <si>
    <t>Vnitrostaveništní doprava suti a vybouraných hmot pro budovy v do 18 m ručně</t>
  </si>
  <si>
    <t>396</t>
  </si>
  <si>
    <t>Poznámka k položce:_x000D_
Vnitrostaveništní doprava suti a vybouraných hmot vodorovně do 50 m svisle ručně pro budovy a haly výšky do 18 m</t>
  </si>
  <si>
    <t>199</t>
  </si>
  <si>
    <t>997013501</t>
  </si>
  <si>
    <t>Odvoz suti a vybouraných hmot na skládku nebo meziskládku do 1 km se složením</t>
  </si>
  <si>
    <t>398</t>
  </si>
  <si>
    <t>Poznámka k položce:_x000D_
Odvoz suti a vybouraných hmot na skládku nebo meziskládku se složením, na vzdálenost do 1 km</t>
  </si>
  <si>
    <t>997013509</t>
  </si>
  <si>
    <t>Příplatek k odvozu suti a vybouraných hmot na skládku ZKD 1 km přes 1 km</t>
  </si>
  <si>
    <t>400</t>
  </si>
  <si>
    <t>Poznámka k položce:_x000D_
Odvoz suti a vybouraných hmot na skládku nebo meziskládku se složením, na vzdálenost Příplatek k ceně za každý další i započatý 1 km přes 1 km 9,733*8 'Přepočtené koeficientem množství</t>
  </si>
  <si>
    <t>201</t>
  </si>
  <si>
    <t>997013871</t>
  </si>
  <si>
    <t>Poplatek za uložení stavebního odpadu na recyklační skládce (skládkovné) směsného stavebního a demoličního kód odpadu 17 09 04</t>
  </si>
  <si>
    <t>402</t>
  </si>
  <si>
    <t>Poznámka k položce:_x000D_
Poplatek za uložení stavebního odpadu na recyklační skládce (skládkovné) směsného stavebního a demoličního zatříděného do Katalogu odpadů pod kódem 17 09 04</t>
  </si>
  <si>
    <t>998</t>
  </si>
  <si>
    <t>Přesun hmot</t>
  </si>
  <si>
    <t>998017001</t>
  </si>
  <si>
    <t>Přesun hmot s omezením mechanizace pro budovy v do 18 m</t>
  </si>
  <si>
    <t>404</t>
  </si>
  <si>
    <t>Poznámka k položce:_x000D_
Přesun hmot pro budovy občanské výstavby, bydlení, výrobu a služby s omezením mechanizace vodorovná dopravní vzdálenost do 100 m pro budovy s jakoukoliv nosnou konstrukcí výšky do 18 m</t>
  </si>
  <si>
    <t>D16</t>
  </si>
  <si>
    <t xml:space="preserve">Zařízení staveniště   </t>
  </si>
  <si>
    <t>203</t>
  </si>
  <si>
    <t>998017R01</t>
  </si>
  <si>
    <t>Zařízení staveniště - pronájem buňky</t>
  </si>
  <si>
    <t>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</si>
</sst>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1" fillId="4" borderId="0" xfId="0" applyFont="1" applyFill="1" applyAlignment="1">
      <alignment horizontal="left" vertical="center"/>
    </xf>
    <xf numFmtId="4" fontId="21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0" fillId="0" borderId="0" xfId="0" applyAlignment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73" t="s">
        <v>14</v>
      </c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R5" s="16"/>
      <c r="BE5" s="170" t="s">
        <v>15</v>
      </c>
      <c r="BS5" s="13" t="s">
        <v>6</v>
      </c>
    </row>
    <row r="6" spans="1:74" ht="36.950000000000003" customHeight="1">
      <c r="B6" s="16"/>
      <c r="D6" s="22" t="s">
        <v>16</v>
      </c>
      <c r="K6" s="174" t="s">
        <v>17</v>
      </c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R6" s="16"/>
      <c r="BE6" s="171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71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71"/>
      <c r="BS8" s="13" t="s">
        <v>6</v>
      </c>
    </row>
    <row r="9" spans="1:74" ht="14.45" customHeight="1">
      <c r="B9" s="16"/>
      <c r="AR9" s="16"/>
      <c r="BE9" s="171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71"/>
      <c r="BS10" s="13" t="s">
        <v>6</v>
      </c>
    </row>
    <row r="11" spans="1:74" ht="18.399999999999999" customHeight="1">
      <c r="B11" s="16"/>
      <c r="E11" s="21" t="s">
        <v>21</v>
      </c>
      <c r="AK11" s="23" t="s">
        <v>26</v>
      </c>
      <c r="AN11" s="21" t="s">
        <v>1</v>
      </c>
      <c r="AR11" s="16"/>
      <c r="BE11" s="171"/>
      <c r="BS11" s="13" t="s">
        <v>6</v>
      </c>
    </row>
    <row r="12" spans="1:74" ht="6.95" customHeight="1">
      <c r="B12" s="16"/>
      <c r="AR12" s="16"/>
      <c r="BE12" s="171"/>
      <c r="BS12" s="13" t="s">
        <v>6</v>
      </c>
    </row>
    <row r="13" spans="1:74" ht="12" customHeight="1">
      <c r="B13" s="16"/>
      <c r="D13" s="23" t="s">
        <v>27</v>
      </c>
      <c r="AK13" s="23" t="s">
        <v>25</v>
      </c>
      <c r="AN13" s="25" t="s">
        <v>28</v>
      </c>
      <c r="AR13" s="16"/>
      <c r="BE13" s="171"/>
      <c r="BS13" s="13" t="s">
        <v>6</v>
      </c>
    </row>
    <row r="14" spans="1:74">
      <c r="B14" s="16"/>
      <c r="E14" s="175" t="s">
        <v>28</v>
      </c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23" t="s">
        <v>26</v>
      </c>
      <c r="AN14" s="25" t="s">
        <v>28</v>
      </c>
      <c r="AR14" s="16"/>
      <c r="BE14" s="171"/>
      <c r="BS14" s="13" t="s">
        <v>6</v>
      </c>
    </row>
    <row r="15" spans="1:74" ht="6.95" customHeight="1">
      <c r="B15" s="16"/>
      <c r="AR15" s="16"/>
      <c r="BE15" s="171"/>
      <c r="BS15" s="13" t="s">
        <v>4</v>
      </c>
    </row>
    <row r="16" spans="1:74" ht="12" customHeight="1">
      <c r="B16" s="16"/>
      <c r="D16" s="23" t="s">
        <v>29</v>
      </c>
      <c r="AK16" s="23" t="s">
        <v>25</v>
      </c>
      <c r="AN16" s="21" t="s">
        <v>1</v>
      </c>
      <c r="AR16" s="16"/>
      <c r="BE16" s="171"/>
      <c r="BS16" s="13" t="s">
        <v>4</v>
      </c>
    </row>
    <row r="17" spans="2:71" ht="18.399999999999999" customHeight="1">
      <c r="B17" s="16"/>
      <c r="E17" s="21" t="s">
        <v>21</v>
      </c>
      <c r="AK17" s="23" t="s">
        <v>26</v>
      </c>
      <c r="AN17" s="21" t="s">
        <v>1</v>
      </c>
      <c r="AR17" s="16"/>
      <c r="BE17" s="171"/>
      <c r="BS17" s="13" t="s">
        <v>30</v>
      </c>
    </row>
    <row r="18" spans="2:71" ht="6.95" customHeight="1">
      <c r="B18" s="16"/>
      <c r="AR18" s="16"/>
      <c r="BE18" s="171"/>
      <c r="BS18" s="13" t="s">
        <v>6</v>
      </c>
    </row>
    <row r="19" spans="2:71" ht="12" customHeight="1">
      <c r="B19" s="16"/>
      <c r="D19" s="23" t="s">
        <v>31</v>
      </c>
      <c r="AK19" s="23" t="s">
        <v>25</v>
      </c>
      <c r="AN19" s="21" t="s">
        <v>1</v>
      </c>
      <c r="AR19" s="16"/>
      <c r="BE19" s="171"/>
      <c r="BS19" s="13" t="s">
        <v>6</v>
      </c>
    </row>
    <row r="20" spans="2:71" ht="18.399999999999999" customHeight="1">
      <c r="B20" s="16"/>
      <c r="E20" s="21" t="s">
        <v>21</v>
      </c>
      <c r="AK20" s="23" t="s">
        <v>26</v>
      </c>
      <c r="AN20" s="21" t="s">
        <v>1</v>
      </c>
      <c r="AR20" s="16"/>
      <c r="BE20" s="171"/>
      <c r="BS20" s="13" t="s">
        <v>30</v>
      </c>
    </row>
    <row r="21" spans="2:71" ht="6.95" customHeight="1">
      <c r="B21" s="16"/>
      <c r="AR21" s="16"/>
      <c r="BE21" s="171"/>
    </row>
    <row r="22" spans="2:71" ht="12" customHeight="1">
      <c r="B22" s="16"/>
      <c r="D22" s="23" t="s">
        <v>32</v>
      </c>
      <c r="AR22" s="16"/>
      <c r="BE22" s="171"/>
    </row>
    <row r="23" spans="2:71" ht="16.5" customHeight="1">
      <c r="B23" s="16"/>
      <c r="E23" s="177" t="s">
        <v>1</v>
      </c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R23" s="16"/>
      <c r="BE23" s="171"/>
    </row>
    <row r="24" spans="2:71" ht="6.95" customHeight="1">
      <c r="B24" s="16"/>
      <c r="AR24" s="16"/>
      <c r="BE24" s="171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71"/>
    </row>
    <row r="26" spans="2:71" s="1" customFormat="1" ht="25.9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8">
        <f>ROUND(AG94,2)</f>
        <v>0</v>
      </c>
      <c r="AL26" s="179"/>
      <c r="AM26" s="179"/>
      <c r="AN26" s="179"/>
      <c r="AO26" s="179"/>
      <c r="AR26" s="28"/>
      <c r="BE26" s="171"/>
    </row>
    <row r="27" spans="2:71" s="1" customFormat="1" ht="6.95" customHeight="1">
      <c r="B27" s="28"/>
      <c r="AR27" s="28"/>
      <c r="BE27" s="171"/>
    </row>
    <row r="28" spans="2:71" s="1" customFormat="1">
      <c r="B28" s="28"/>
      <c r="L28" s="180" t="s">
        <v>34</v>
      </c>
      <c r="M28" s="180"/>
      <c r="N28" s="180"/>
      <c r="O28" s="180"/>
      <c r="P28" s="180"/>
      <c r="W28" s="180" t="s">
        <v>35</v>
      </c>
      <c r="X28" s="180"/>
      <c r="Y28" s="180"/>
      <c r="Z28" s="180"/>
      <c r="AA28" s="180"/>
      <c r="AB28" s="180"/>
      <c r="AC28" s="180"/>
      <c r="AD28" s="180"/>
      <c r="AE28" s="180"/>
      <c r="AK28" s="180" t="s">
        <v>36</v>
      </c>
      <c r="AL28" s="180"/>
      <c r="AM28" s="180"/>
      <c r="AN28" s="180"/>
      <c r="AO28" s="180"/>
      <c r="AR28" s="28"/>
      <c r="BE28" s="171"/>
    </row>
    <row r="29" spans="2:71" s="2" customFormat="1" ht="14.45" customHeight="1">
      <c r="B29" s="32"/>
      <c r="D29" s="23" t="s">
        <v>37</v>
      </c>
      <c r="F29" s="23" t="s">
        <v>38</v>
      </c>
      <c r="L29" s="183">
        <v>0.21</v>
      </c>
      <c r="M29" s="182"/>
      <c r="N29" s="182"/>
      <c r="O29" s="182"/>
      <c r="P29" s="182"/>
      <c r="W29" s="181">
        <f>ROUND(AZ94, 2)</f>
        <v>0</v>
      </c>
      <c r="X29" s="182"/>
      <c r="Y29" s="182"/>
      <c r="Z29" s="182"/>
      <c r="AA29" s="182"/>
      <c r="AB29" s="182"/>
      <c r="AC29" s="182"/>
      <c r="AD29" s="182"/>
      <c r="AE29" s="182"/>
      <c r="AK29" s="181">
        <f>ROUND(AV94, 2)</f>
        <v>0</v>
      </c>
      <c r="AL29" s="182"/>
      <c r="AM29" s="182"/>
      <c r="AN29" s="182"/>
      <c r="AO29" s="182"/>
      <c r="AR29" s="32"/>
      <c r="BE29" s="172"/>
    </row>
    <row r="30" spans="2:71" s="2" customFormat="1" ht="14.45" customHeight="1">
      <c r="B30" s="32"/>
      <c r="F30" s="23" t="s">
        <v>39</v>
      </c>
      <c r="L30" s="183">
        <v>0.12</v>
      </c>
      <c r="M30" s="182"/>
      <c r="N30" s="182"/>
      <c r="O30" s="182"/>
      <c r="P30" s="182"/>
      <c r="W30" s="181">
        <f>ROUND(BA94, 2)</f>
        <v>0</v>
      </c>
      <c r="X30" s="182"/>
      <c r="Y30" s="182"/>
      <c r="Z30" s="182"/>
      <c r="AA30" s="182"/>
      <c r="AB30" s="182"/>
      <c r="AC30" s="182"/>
      <c r="AD30" s="182"/>
      <c r="AE30" s="182"/>
      <c r="AK30" s="181">
        <f>ROUND(AW94, 2)</f>
        <v>0</v>
      </c>
      <c r="AL30" s="182"/>
      <c r="AM30" s="182"/>
      <c r="AN30" s="182"/>
      <c r="AO30" s="182"/>
      <c r="AR30" s="32"/>
      <c r="BE30" s="172"/>
    </row>
    <row r="31" spans="2:71" s="2" customFormat="1" ht="14.45" hidden="1" customHeight="1">
      <c r="B31" s="32"/>
      <c r="F31" s="23" t="s">
        <v>40</v>
      </c>
      <c r="L31" s="183">
        <v>0.21</v>
      </c>
      <c r="M31" s="182"/>
      <c r="N31" s="182"/>
      <c r="O31" s="182"/>
      <c r="P31" s="182"/>
      <c r="W31" s="181">
        <f>ROUND(BB94, 2)</f>
        <v>0</v>
      </c>
      <c r="X31" s="182"/>
      <c r="Y31" s="182"/>
      <c r="Z31" s="182"/>
      <c r="AA31" s="182"/>
      <c r="AB31" s="182"/>
      <c r="AC31" s="182"/>
      <c r="AD31" s="182"/>
      <c r="AE31" s="182"/>
      <c r="AK31" s="181">
        <v>0</v>
      </c>
      <c r="AL31" s="182"/>
      <c r="AM31" s="182"/>
      <c r="AN31" s="182"/>
      <c r="AO31" s="182"/>
      <c r="AR31" s="32"/>
      <c r="BE31" s="172"/>
    </row>
    <row r="32" spans="2:71" s="2" customFormat="1" ht="14.45" hidden="1" customHeight="1">
      <c r="B32" s="32"/>
      <c r="F32" s="23" t="s">
        <v>41</v>
      </c>
      <c r="L32" s="183">
        <v>0.12</v>
      </c>
      <c r="M32" s="182"/>
      <c r="N32" s="182"/>
      <c r="O32" s="182"/>
      <c r="P32" s="182"/>
      <c r="W32" s="181">
        <f>ROUND(BC94, 2)</f>
        <v>0</v>
      </c>
      <c r="X32" s="182"/>
      <c r="Y32" s="182"/>
      <c r="Z32" s="182"/>
      <c r="AA32" s="182"/>
      <c r="AB32" s="182"/>
      <c r="AC32" s="182"/>
      <c r="AD32" s="182"/>
      <c r="AE32" s="182"/>
      <c r="AK32" s="181">
        <v>0</v>
      </c>
      <c r="AL32" s="182"/>
      <c r="AM32" s="182"/>
      <c r="AN32" s="182"/>
      <c r="AO32" s="182"/>
      <c r="AR32" s="32"/>
      <c r="BE32" s="172"/>
    </row>
    <row r="33" spans="2:57" s="2" customFormat="1" ht="14.45" hidden="1" customHeight="1">
      <c r="B33" s="32"/>
      <c r="F33" s="23" t="s">
        <v>42</v>
      </c>
      <c r="L33" s="183">
        <v>0</v>
      </c>
      <c r="M33" s="182"/>
      <c r="N33" s="182"/>
      <c r="O33" s="182"/>
      <c r="P33" s="182"/>
      <c r="W33" s="181">
        <f>ROUND(BD94, 2)</f>
        <v>0</v>
      </c>
      <c r="X33" s="182"/>
      <c r="Y33" s="182"/>
      <c r="Z33" s="182"/>
      <c r="AA33" s="182"/>
      <c r="AB33" s="182"/>
      <c r="AC33" s="182"/>
      <c r="AD33" s="182"/>
      <c r="AE33" s="182"/>
      <c r="AK33" s="181">
        <v>0</v>
      </c>
      <c r="AL33" s="182"/>
      <c r="AM33" s="182"/>
      <c r="AN33" s="182"/>
      <c r="AO33" s="182"/>
      <c r="AR33" s="32"/>
      <c r="BE33" s="172"/>
    </row>
    <row r="34" spans="2:57" s="1" customFormat="1" ht="6.95" customHeight="1">
      <c r="B34" s="28"/>
      <c r="AR34" s="28"/>
      <c r="BE34" s="171"/>
    </row>
    <row r="35" spans="2:57" s="1" customFormat="1" ht="25.9" customHeight="1">
      <c r="B35" s="28"/>
      <c r="C35" s="33"/>
      <c r="D35" s="34" t="s">
        <v>43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44</v>
      </c>
      <c r="U35" s="35"/>
      <c r="V35" s="35"/>
      <c r="W35" s="35"/>
      <c r="X35" s="184" t="s">
        <v>45</v>
      </c>
      <c r="Y35" s="185"/>
      <c r="Z35" s="185"/>
      <c r="AA35" s="185"/>
      <c r="AB35" s="185"/>
      <c r="AC35" s="35"/>
      <c r="AD35" s="35"/>
      <c r="AE35" s="35"/>
      <c r="AF35" s="35"/>
      <c r="AG35" s="35"/>
      <c r="AH35" s="35"/>
      <c r="AI35" s="35"/>
      <c r="AJ35" s="35"/>
      <c r="AK35" s="186">
        <f>SUM(AK26:AK33)</f>
        <v>0</v>
      </c>
      <c r="AL35" s="185"/>
      <c r="AM35" s="185"/>
      <c r="AN35" s="185"/>
      <c r="AO35" s="187"/>
      <c r="AP35" s="33"/>
      <c r="AQ35" s="33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7" t="s">
        <v>46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47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>
      <c r="B60" s="28"/>
      <c r="D60" s="39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48</v>
      </c>
      <c r="AI60" s="30"/>
      <c r="AJ60" s="30"/>
      <c r="AK60" s="30"/>
      <c r="AL60" s="30"/>
      <c r="AM60" s="39" t="s">
        <v>49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>
      <c r="B64" s="28"/>
      <c r="D64" s="37" t="s">
        <v>50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51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>
      <c r="B75" s="28"/>
      <c r="D75" s="39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48</v>
      </c>
      <c r="AI75" s="30"/>
      <c r="AJ75" s="30"/>
      <c r="AK75" s="30"/>
      <c r="AL75" s="30"/>
      <c r="AM75" s="39" t="s">
        <v>49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17" t="s">
        <v>52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IMPORT</v>
      </c>
      <c r="AR84" s="44"/>
    </row>
    <row r="85" spans="1:91" s="4" customFormat="1" ht="36.950000000000003" customHeight="1">
      <c r="B85" s="45"/>
      <c r="C85" s="46" t="s">
        <v>16</v>
      </c>
      <c r="L85" s="188" t="str">
        <f>K6</f>
        <v>Ostrov DK Suterén</v>
      </c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7" t="str">
        <f>IF(K8="","",K8)</f>
        <v xml:space="preserve"> </v>
      </c>
      <c r="AI87" s="23" t="s">
        <v>22</v>
      </c>
      <c r="AM87" s="190" t="str">
        <f>IF(AN8= "","",AN8)</f>
        <v>15. 1. 2026</v>
      </c>
      <c r="AN87" s="190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24</v>
      </c>
      <c r="L89" s="3" t="str">
        <f>IF(E11= "","",E11)</f>
        <v xml:space="preserve"> </v>
      </c>
      <c r="AI89" s="23" t="s">
        <v>29</v>
      </c>
      <c r="AM89" s="191" t="str">
        <f>IF(E17="","",E17)</f>
        <v xml:space="preserve"> </v>
      </c>
      <c r="AN89" s="192"/>
      <c r="AO89" s="192"/>
      <c r="AP89" s="192"/>
      <c r="AR89" s="28"/>
      <c r="AS89" s="193" t="s">
        <v>53</v>
      </c>
      <c r="AT89" s="194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3" t="s">
        <v>27</v>
      </c>
      <c r="L90" s="3" t="str">
        <f>IF(E14= "Vyplň údaj","",E14)</f>
        <v/>
      </c>
      <c r="AI90" s="23" t="s">
        <v>31</v>
      </c>
      <c r="AM90" s="191" t="str">
        <f>IF(E20="","",E20)</f>
        <v xml:space="preserve"> </v>
      </c>
      <c r="AN90" s="192"/>
      <c r="AO90" s="192"/>
      <c r="AP90" s="192"/>
      <c r="AR90" s="28"/>
      <c r="AS90" s="195"/>
      <c r="AT90" s="196"/>
      <c r="BD90" s="52"/>
    </row>
    <row r="91" spans="1:91" s="1" customFormat="1" ht="10.9" customHeight="1">
      <c r="B91" s="28"/>
      <c r="AR91" s="28"/>
      <c r="AS91" s="195"/>
      <c r="AT91" s="196"/>
      <c r="BD91" s="52"/>
    </row>
    <row r="92" spans="1:91" s="1" customFormat="1" ht="29.25" customHeight="1">
      <c r="B92" s="28"/>
      <c r="C92" s="197" t="s">
        <v>54</v>
      </c>
      <c r="D92" s="198"/>
      <c r="E92" s="198"/>
      <c r="F92" s="198"/>
      <c r="G92" s="198"/>
      <c r="H92" s="53"/>
      <c r="I92" s="199" t="s">
        <v>55</v>
      </c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200" t="s">
        <v>56</v>
      </c>
      <c r="AH92" s="198"/>
      <c r="AI92" s="198"/>
      <c r="AJ92" s="198"/>
      <c r="AK92" s="198"/>
      <c r="AL92" s="198"/>
      <c r="AM92" s="198"/>
      <c r="AN92" s="199" t="s">
        <v>57</v>
      </c>
      <c r="AO92" s="198"/>
      <c r="AP92" s="201"/>
      <c r="AQ92" s="54" t="s">
        <v>58</v>
      </c>
      <c r="AR92" s="28"/>
      <c r="AS92" s="55" t="s">
        <v>59</v>
      </c>
      <c r="AT92" s="56" t="s">
        <v>60</v>
      </c>
      <c r="AU92" s="56" t="s">
        <v>61</v>
      </c>
      <c r="AV92" s="56" t="s">
        <v>62</v>
      </c>
      <c r="AW92" s="56" t="s">
        <v>63</v>
      </c>
      <c r="AX92" s="56" t="s">
        <v>64</v>
      </c>
      <c r="AY92" s="56" t="s">
        <v>65</v>
      </c>
      <c r="AZ92" s="56" t="s">
        <v>66</v>
      </c>
      <c r="BA92" s="56" t="s">
        <v>67</v>
      </c>
      <c r="BB92" s="56" t="s">
        <v>68</v>
      </c>
      <c r="BC92" s="56" t="s">
        <v>69</v>
      </c>
      <c r="BD92" s="57" t="s">
        <v>70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71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205">
        <f>ROUND(AG95,2)</f>
        <v>0</v>
      </c>
      <c r="AH94" s="205"/>
      <c r="AI94" s="205"/>
      <c r="AJ94" s="205"/>
      <c r="AK94" s="205"/>
      <c r="AL94" s="205"/>
      <c r="AM94" s="205"/>
      <c r="AN94" s="206">
        <f>SUM(AG94,AT94)</f>
        <v>0</v>
      </c>
      <c r="AO94" s="206"/>
      <c r="AP94" s="206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72</v>
      </c>
      <c r="BT94" s="68" t="s">
        <v>73</v>
      </c>
      <c r="BU94" s="69" t="s">
        <v>74</v>
      </c>
      <c r="BV94" s="68" t="s">
        <v>14</v>
      </c>
      <c r="BW94" s="68" t="s">
        <v>5</v>
      </c>
      <c r="BX94" s="68" t="s">
        <v>75</v>
      </c>
      <c r="CL94" s="68" t="s">
        <v>1</v>
      </c>
    </row>
    <row r="95" spans="1:91" s="6" customFormat="1" ht="16.5" customHeight="1">
      <c r="A95" s="70" t="s">
        <v>76</v>
      </c>
      <c r="B95" s="71"/>
      <c r="C95" s="72"/>
      <c r="D95" s="204" t="s">
        <v>77</v>
      </c>
      <c r="E95" s="204"/>
      <c r="F95" s="204"/>
      <c r="G95" s="204"/>
      <c r="H95" s="204"/>
      <c r="I95" s="73"/>
      <c r="J95" s="204" t="s">
        <v>78</v>
      </c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02">
        <f>'Objekt2 - Rozpočet s výka...'!J32</f>
        <v>0</v>
      </c>
      <c r="AH95" s="203"/>
      <c r="AI95" s="203"/>
      <c r="AJ95" s="203"/>
      <c r="AK95" s="203"/>
      <c r="AL95" s="203"/>
      <c r="AM95" s="203"/>
      <c r="AN95" s="202">
        <f>SUM(AG95,AT95)</f>
        <v>0</v>
      </c>
      <c r="AO95" s="203"/>
      <c r="AP95" s="203"/>
      <c r="AQ95" s="74" t="s">
        <v>79</v>
      </c>
      <c r="AR95" s="71"/>
      <c r="AS95" s="75">
        <v>0</v>
      </c>
      <c r="AT95" s="76">
        <f>ROUND(SUM(AV95:AW95),2)</f>
        <v>0</v>
      </c>
      <c r="AU95" s="77">
        <f>'Objekt2 - Rozpočet s výka...'!P176</f>
        <v>0</v>
      </c>
      <c r="AV95" s="76">
        <f>'Objekt2 - Rozpočet s výka...'!J35</f>
        <v>0</v>
      </c>
      <c r="AW95" s="76">
        <f>'Objekt2 - Rozpočet s výka...'!J36</f>
        <v>0</v>
      </c>
      <c r="AX95" s="76">
        <f>'Objekt2 - Rozpočet s výka...'!J37</f>
        <v>0</v>
      </c>
      <c r="AY95" s="76">
        <f>'Objekt2 - Rozpočet s výka...'!J38</f>
        <v>0</v>
      </c>
      <c r="AZ95" s="76">
        <f>'Objekt2 - Rozpočet s výka...'!F35</f>
        <v>0</v>
      </c>
      <c r="BA95" s="76">
        <f>'Objekt2 - Rozpočet s výka...'!F36</f>
        <v>0</v>
      </c>
      <c r="BB95" s="76">
        <f>'Objekt2 - Rozpočet s výka...'!F37</f>
        <v>0</v>
      </c>
      <c r="BC95" s="76">
        <f>'Objekt2 - Rozpočet s výka...'!F38</f>
        <v>0</v>
      </c>
      <c r="BD95" s="78">
        <f>'Objekt2 - Rozpočet s výka...'!F39</f>
        <v>0</v>
      </c>
      <c r="BT95" s="79" t="s">
        <v>80</v>
      </c>
      <c r="BV95" s="79" t="s">
        <v>14</v>
      </c>
      <c r="BW95" s="79" t="s">
        <v>81</v>
      </c>
      <c r="BX95" s="79" t="s">
        <v>5</v>
      </c>
      <c r="CL95" s="79" t="s">
        <v>1</v>
      </c>
      <c r="CM95" s="79" t="s">
        <v>82</v>
      </c>
    </row>
    <row r="96" spans="1:91" s="1" customFormat="1" ht="30" customHeight="1">
      <c r="B96" s="28"/>
      <c r="AR96" s="28"/>
    </row>
    <row r="97" spans="2:44" s="1" customFormat="1" ht="6.95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8"/>
    </row>
  </sheetData>
  <sheetProtection algorithmName="SHA-512" hashValue="EJV+hfFqSR5TvJynLD5WMV0PZ0zY7f4q0Yp5JTYoGfNvDN6f/U0S2QwD3e5Famu6WHcsC+Z5UBjQtmGB0YseIQ==" saltValue="t0YDQTwPj2asaseKoj1kZeyrXuJYe4mWhnC0y2AFrbkdH2+6rswWodZc5l+gn7BZcSB8Y3HNn9bgBCrL5hUgk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Objekt2 - Rozpočet s výka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7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3" t="s">
        <v>81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82</v>
      </c>
    </row>
    <row r="4" spans="2:46" ht="24.95" customHeight="1">
      <c r="B4" s="16"/>
      <c r="D4" s="17" t="s">
        <v>83</v>
      </c>
      <c r="L4" s="16"/>
      <c r="M4" s="80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7" t="str">
        <f>'Rekapitulace stavby'!K6</f>
        <v>Ostrov DK Suterén</v>
      </c>
      <c r="F7" s="208"/>
      <c r="G7" s="208"/>
      <c r="H7" s="208"/>
      <c r="L7" s="16"/>
    </row>
    <row r="8" spans="2:46" s="1" customFormat="1" ht="12" customHeight="1">
      <c r="B8" s="28"/>
      <c r="D8" s="23" t="s">
        <v>84</v>
      </c>
      <c r="L8" s="28"/>
    </row>
    <row r="9" spans="2:46" s="1" customFormat="1" ht="16.5" customHeight="1">
      <c r="B9" s="28"/>
      <c r="E9" s="188" t="s">
        <v>85</v>
      </c>
      <c r="F9" s="209"/>
      <c r="G9" s="209"/>
      <c r="H9" s="209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15. 1. 2026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10" t="str">
        <f>'Rekapitulace stavby'!E14</f>
        <v>Vyplň údaj</v>
      </c>
      <c r="F18" s="173"/>
      <c r="G18" s="173"/>
      <c r="H18" s="173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1"/>
      <c r="E27" s="177" t="s">
        <v>1</v>
      </c>
      <c r="F27" s="177"/>
      <c r="G27" s="177"/>
      <c r="H27" s="177"/>
      <c r="L27" s="81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5" customHeight="1">
      <c r="B30" s="28"/>
      <c r="D30" s="21" t="s">
        <v>86</v>
      </c>
      <c r="J30" s="82">
        <f>J96</f>
        <v>0</v>
      </c>
      <c r="L30" s="28"/>
    </row>
    <row r="31" spans="2:12" s="1" customFormat="1" ht="14.45" customHeight="1">
      <c r="B31" s="28"/>
      <c r="D31" s="83" t="s">
        <v>87</v>
      </c>
      <c r="J31" s="82">
        <f>J149</f>
        <v>0</v>
      </c>
      <c r="L31" s="28"/>
    </row>
    <row r="32" spans="2:12" s="1" customFormat="1" ht="25.35" customHeight="1">
      <c r="B32" s="28"/>
      <c r="D32" s="84" t="s">
        <v>33</v>
      </c>
      <c r="J32" s="62">
        <f>ROUND(J30 + J31, 2)</f>
        <v>0</v>
      </c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customHeight="1">
      <c r="B34" s="28"/>
      <c r="F34" s="31" t="s">
        <v>35</v>
      </c>
      <c r="I34" s="31" t="s">
        <v>34</v>
      </c>
      <c r="J34" s="31" t="s">
        <v>36</v>
      </c>
      <c r="L34" s="28"/>
    </row>
    <row r="35" spans="2:12" s="1" customFormat="1" ht="14.45" customHeight="1">
      <c r="B35" s="28"/>
      <c r="D35" s="51" t="s">
        <v>37</v>
      </c>
      <c r="E35" s="23" t="s">
        <v>38</v>
      </c>
      <c r="F35" s="85">
        <f>ROUND((SUM(BE149:BE156) + SUM(BE176:BE577)),  2)</f>
        <v>0</v>
      </c>
      <c r="I35" s="86">
        <v>0.21</v>
      </c>
      <c r="J35" s="85">
        <f>ROUND(((SUM(BE149:BE156) + SUM(BE176:BE577))*I35),  2)</f>
        <v>0</v>
      </c>
      <c r="L35" s="28"/>
    </row>
    <row r="36" spans="2:12" s="1" customFormat="1" ht="14.45" customHeight="1">
      <c r="B36" s="28"/>
      <c r="E36" s="23" t="s">
        <v>39</v>
      </c>
      <c r="F36" s="85">
        <f>ROUND((SUM(BF149:BF156) + SUM(BF176:BF577)),  2)</f>
        <v>0</v>
      </c>
      <c r="I36" s="86">
        <v>0.12</v>
      </c>
      <c r="J36" s="85">
        <f>ROUND(((SUM(BF149:BF156) + SUM(BF176:BF577))*I36),  2)</f>
        <v>0</v>
      </c>
      <c r="L36" s="28"/>
    </row>
    <row r="37" spans="2:12" s="1" customFormat="1" ht="14.45" hidden="1" customHeight="1">
      <c r="B37" s="28"/>
      <c r="E37" s="23" t="s">
        <v>40</v>
      </c>
      <c r="F37" s="85">
        <f>ROUND((SUM(BG149:BG156) + SUM(BG176:BG577)),  2)</f>
        <v>0</v>
      </c>
      <c r="I37" s="86">
        <v>0.21</v>
      </c>
      <c r="J37" s="85">
        <f>0</f>
        <v>0</v>
      </c>
      <c r="L37" s="28"/>
    </row>
    <row r="38" spans="2:12" s="1" customFormat="1" ht="14.45" hidden="1" customHeight="1">
      <c r="B38" s="28"/>
      <c r="E38" s="23" t="s">
        <v>41</v>
      </c>
      <c r="F38" s="85">
        <f>ROUND((SUM(BH149:BH156) + SUM(BH176:BH577)),  2)</f>
        <v>0</v>
      </c>
      <c r="I38" s="86">
        <v>0.12</v>
      </c>
      <c r="J38" s="85">
        <f>0</f>
        <v>0</v>
      </c>
      <c r="L38" s="28"/>
    </row>
    <row r="39" spans="2:12" s="1" customFormat="1" ht="14.45" hidden="1" customHeight="1">
      <c r="B39" s="28"/>
      <c r="E39" s="23" t="s">
        <v>42</v>
      </c>
      <c r="F39" s="85">
        <f>ROUND((SUM(BI149:BI156) + SUM(BI176:BI577)),  2)</f>
        <v>0</v>
      </c>
      <c r="I39" s="86">
        <v>0</v>
      </c>
      <c r="J39" s="8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87"/>
      <c r="D41" s="88" t="s">
        <v>43</v>
      </c>
      <c r="E41" s="53"/>
      <c r="F41" s="53"/>
      <c r="G41" s="89" t="s">
        <v>44</v>
      </c>
      <c r="H41" s="90" t="s">
        <v>45</v>
      </c>
      <c r="I41" s="53"/>
      <c r="J41" s="91">
        <f>SUM(J32:J39)</f>
        <v>0</v>
      </c>
      <c r="K41" s="92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>
      <c r="B61" s="28"/>
      <c r="D61" s="39" t="s">
        <v>48</v>
      </c>
      <c r="E61" s="30"/>
      <c r="F61" s="93" t="s">
        <v>49</v>
      </c>
      <c r="G61" s="39" t="s">
        <v>48</v>
      </c>
      <c r="H61" s="30"/>
      <c r="I61" s="30"/>
      <c r="J61" s="94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>
      <c r="B65" s="28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>
      <c r="B76" s="28"/>
      <c r="D76" s="39" t="s">
        <v>48</v>
      </c>
      <c r="E76" s="30"/>
      <c r="F76" s="93" t="s">
        <v>49</v>
      </c>
      <c r="G76" s="39" t="s">
        <v>48</v>
      </c>
      <c r="H76" s="30"/>
      <c r="I76" s="30"/>
      <c r="J76" s="94" t="s">
        <v>49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88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207" t="str">
        <f>E7</f>
        <v>Ostrov DK Suterén</v>
      </c>
      <c r="F85" s="208"/>
      <c r="G85" s="208"/>
      <c r="H85" s="208"/>
      <c r="L85" s="28"/>
    </row>
    <row r="86" spans="2:47" s="1" customFormat="1" ht="12" hidden="1" customHeight="1">
      <c r="B86" s="28"/>
      <c r="C86" s="23" t="s">
        <v>84</v>
      </c>
      <c r="L86" s="28"/>
    </row>
    <row r="87" spans="2:47" s="1" customFormat="1" ht="16.5" hidden="1" customHeight="1">
      <c r="B87" s="28"/>
      <c r="E87" s="188" t="str">
        <f>E9</f>
        <v>Objekt2 - Rozpočet s výkazem výměr a p</v>
      </c>
      <c r="F87" s="209"/>
      <c r="G87" s="209"/>
      <c r="H87" s="209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15. 1. 2026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5" t="s">
        <v>89</v>
      </c>
      <c r="D94" s="87"/>
      <c r="E94" s="87"/>
      <c r="F94" s="87"/>
      <c r="G94" s="87"/>
      <c r="H94" s="87"/>
      <c r="I94" s="87"/>
      <c r="J94" s="96" t="s">
        <v>90</v>
      </c>
      <c r="K94" s="87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7" t="s">
        <v>91</v>
      </c>
      <c r="J96" s="62">
        <f>J176</f>
        <v>0</v>
      </c>
      <c r="L96" s="28"/>
      <c r="AU96" s="13" t="s">
        <v>92</v>
      </c>
    </row>
    <row r="97" spans="2:12" s="8" customFormat="1" ht="24.95" hidden="1" customHeight="1">
      <c r="B97" s="98"/>
      <c r="D97" s="99" t="s">
        <v>93</v>
      </c>
      <c r="E97" s="100"/>
      <c r="F97" s="100"/>
      <c r="G97" s="100"/>
      <c r="H97" s="100"/>
      <c r="I97" s="100"/>
      <c r="J97" s="101">
        <f>J177</f>
        <v>0</v>
      </c>
      <c r="L97" s="98"/>
    </row>
    <row r="98" spans="2:12" s="9" customFormat="1" ht="19.899999999999999" hidden="1" customHeight="1">
      <c r="B98" s="102"/>
      <c r="D98" s="103" t="s">
        <v>94</v>
      </c>
      <c r="E98" s="104"/>
      <c r="F98" s="104"/>
      <c r="G98" s="104"/>
      <c r="H98" s="104"/>
      <c r="I98" s="104"/>
      <c r="J98" s="105">
        <f>J178</f>
        <v>0</v>
      </c>
      <c r="L98" s="102"/>
    </row>
    <row r="99" spans="2:12" s="9" customFormat="1" ht="19.899999999999999" hidden="1" customHeight="1">
      <c r="B99" s="102"/>
      <c r="D99" s="103" t="s">
        <v>95</v>
      </c>
      <c r="E99" s="104"/>
      <c r="F99" s="104"/>
      <c r="G99" s="104"/>
      <c r="H99" s="104"/>
      <c r="I99" s="104"/>
      <c r="J99" s="105">
        <f>J194</f>
        <v>0</v>
      </c>
      <c r="L99" s="102"/>
    </row>
    <row r="100" spans="2:12" s="9" customFormat="1" ht="19.899999999999999" hidden="1" customHeight="1">
      <c r="B100" s="102"/>
      <c r="D100" s="103" t="s">
        <v>96</v>
      </c>
      <c r="E100" s="104"/>
      <c r="F100" s="104"/>
      <c r="G100" s="104"/>
      <c r="H100" s="104"/>
      <c r="I100" s="104"/>
      <c r="J100" s="105">
        <f>J205</f>
        <v>0</v>
      </c>
      <c r="L100" s="102"/>
    </row>
    <row r="101" spans="2:12" s="8" customFormat="1" ht="24.95" hidden="1" customHeight="1">
      <c r="B101" s="98"/>
      <c r="D101" s="99" t="s">
        <v>97</v>
      </c>
      <c r="E101" s="100"/>
      <c r="F101" s="100"/>
      <c r="G101" s="100"/>
      <c r="H101" s="100"/>
      <c r="I101" s="100"/>
      <c r="J101" s="101">
        <f>J210</f>
        <v>0</v>
      </c>
      <c r="L101" s="98"/>
    </row>
    <row r="102" spans="2:12" s="9" customFormat="1" ht="19.899999999999999" hidden="1" customHeight="1">
      <c r="B102" s="102"/>
      <c r="D102" s="103" t="s">
        <v>94</v>
      </c>
      <c r="E102" s="104"/>
      <c r="F102" s="104"/>
      <c r="G102" s="104"/>
      <c r="H102" s="104"/>
      <c r="I102" s="104"/>
      <c r="J102" s="105">
        <f>J211</f>
        <v>0</v>
      </c>
      <c r="L102" s="102"/>
    </row>
    <row r="103" spans="2:12" s="9" customFormat="1" ht="19.899999999999999" hidden="1" customHeight="1">
      <c r="B103" s="102"/>
      <c r="D103" s="103" t="s">
        <v>95</v>
      </c>
      <c r="E103" s="104"/>
      <c r="F103" s="104"/>
      <c r="G103" s="104"/>
      <c r="H103" s="104"/>
      <c r="I103" s="104"/>
      <c r="J103" s="105">
        <f>J227</f>
        <v>0</v>
      </c>
      <c r="L103" s="102"/>
    </row>
    <row r="104" spans="2:12" s="9" customFormat="1" ht="19.899999999999999" hidden="1" customHeight="1">
      <c r="B104" s="102"/>
      <c r="D104" s="103" t="s">
        <v>98</v>
      </c>
      <c r="E104" s="104"/>
      <c r="F104" s="104"/>
      <c r="G104" s="104"/>
      <c r="H104" s="104"/>
      <c r="I104" s="104"/>
      <c r="J104" s="105">
        <f>J238</f>
        <v>0</v>
      </c>
      <c r="L104" s="102"/>
    </row>
    <row r="105" spans="2:12" s="9" customFormat="1" ht="19.899999999999999" hidden="1" customHeight="1">
      <c r="B105" s="102"/>
      <c r="D105" s="103" t="s">
        <v>96</v>
      </c>
      <c r="E105" s="104"/>
      <c r="F105" s="104"/>
      <c r="G105" s="104"/>
      <c r="H105" s="104"/>
      <c r="I105" s="104"/>
      <c r="J105" s="105">
        <f>J241</f>
        <v>0</v>
      </c>
      <c r="L105" s="102"/>
    </row>
    <row r="106" spans="2:12" s="8" customFormat="1" ht="24.95" hidden="1" customHeight="1">
      <c r="B106" s="98"/>
      <c r="D106" s="99" t="s">
        <v>99</v>
      </c>
      <c r="E106" s="100"/>
      <c r="F106" s="100"/>
      <c r="G106" s="100"/>
      <c r="H106" s="100"/>
      <c r="I106" s="100"/>
      <c r="J106" s="101">
        <f>J246</f>
        <v>0</v>
      </c>
      <c r="L106" s="98"/>
    </row>
    <row r="107" spans="2:12" s="9" customFormat="1" ht="19.899999999999999" hidden="1" customHeight="1">
      <c r="B107" s="102"/>
      <c r="D107" s="103" t="s">
        <v>100</v>
      </c>
      <c r="E107" s="104"/>
      <c r="F107" s="104"/>
      <c r="G107" s="104"/>
      <c r="H107" s="104"/>
      <c r="I107" s="104"/>
      <c r="J107" s="105">
        <f>J247</f>
        <v>0</v>
      </c>
      <c r="L107" s="102"/>
    </row>
    <row r="108" spans="2:12" s="9" customFormat="1" ht="19.899999999999999" hidden="1" customHeight="1">
      <c r="B108" s="102"/>
      <c r="D108" s="103" t="s">
        <v>101</v>
      </c>
      <c r="E108" s="104"/>
      <c r="F108" s="104"/>
      <c r="G108" s="104"/>
      <c r="H108" s="104"/>
      <c r="I108" s="104"/>
      <c r="J108" s="105">
        <f>J258</f>
        <v>0</v>
      </c>
      <c r="L108" s="102"/>
    </row>
    <row r="109" spans="2:12" s="9" customFormat="1" ht="19.899999999999999" hidden="1" customHeight="1">
      <c r="B109" s="102"/>
      <c r="D109" s="103" t="s">
        <v>95</v>
      </c>
      <c r="E109" s="104"/>
      <c r="F109" s="104"/>
      <c r="G109" s="104"/>
      <c r="H109" s="104"/>
      <c r="I109" s="104"/>
      <c r="J109" s="105">
        <f>J281</f>
        <v>0</v>
      </c>
      <c r="L109" s="102"/>
    </row>
    <row r="110" spans="2:12" s="9" customFormat="1" ht="19.899999999999999" hidden="1" customHeight="1">
      <c r="B110" s="102"/>
      <c r="D110" s="103" t="s">
        <v>98</v>
      </c>
      <c r="E110" s="104"/>
      <c r="F110" s="104"/>
      <c r="G110" s="104"/>
      <c r="H110" s="104"/>
      <c r="I110" s="104"/>
      <c r="J110" s="105">
        <f>J294</f>
        <v>0</v>
      </c>
      <c r="L110" s="102"/>
    </row>
    <row r="111" spans="2:12" s="9" customFormat="1" ht="19.899999999999999" hidden="1" customHeight="1">
      <c r="B111" s="102"/>
      <c r="D111" s="103" t="s">
        <v>102</v>
      </c>
      <c r="E111" s="104"/>
      <c r="F111" s="104"/>
      <c r="G111" s="104"/>
      <c r="H111" s="104"/>
      <c r="I111" s="104"/>
      <c r="J111" s="105">
        <f>J297</f>
        <v>0</v>
      </c>
      <c r="L111" s="102"/>
    </row>
    <row r="112" spans="2:12" s="9" customFormat="1" ht="19.899999999999999" hidden="1" customHeight="1">
      <c r="B112" s="102"/>
      <c r="D112" s="103" t="s">
        <v>96</v>
      </c>
      <c r="E112" s="104"/>
      <c r="F112" s="104"/>
      <c r="G112" s="104"/>
      <c r="H112" s="104"/>
      <c r="I112" s="104"/>
      <c r="J112" s="105">
        <f>J315</f>
        <v>0</v>
      </c>
      <c r="L112" s="102"/>
    </row>
    <row r="113" spans="2:12" s="8" customFormat="1" ht="24.95" hidden="1" customHeight="1">
      <c r="B113" s="98"/>
      <c r="D113" s="99" t="s">
        <v>103</v>
      </c>
      <c r="E113" s="100"/>
      <c r="F113" s="100"/>
      <c r="G113" s="100"/>
      <c r="H113" s="100"/>
      <c r="I113" s="100"/>
      <c r="J113" s="101">
        <f>J320</f>
        <v>0</v>
      </c>
      <c r="L113" s="98"/>
    </row>
    <row r="114" spans="2:12" s="9" customFormat="1" ht="19.899999999999999" hidden="1" customHeight="1">
      <c r="B114" s="102"/>
      <c r="D114" s="103" t="s">
        <v>104</v>
      </c>
      <c r="E114" s="104"/>
      <c r="F114" s="104"/>
      <c r="G114" s="104"/>
      <c r="H114" s="104"/>
      <c r="I114" s="104"/>
      <c r="J114" s="105">
        <f>J321</f>
        <v>0</v>
      </c>
      <c r="L114" s="102"/>
    </row>
    <row r="115" spans="2:12" s="8" customFormat="1" ht="24.95" hidden="1" customHeight="1">
      <c r="B115" s="98"/>
      <c r="D115" s="99" t="s">
        <v>105</v>
      </c>
      <c r="E115" s="100"/>
      <c r="F115" s="100"/>
      <c r="G115" s="100"/>
      <c r="H115" s="100"/>
      <c r="I115" s="100"/>
      <c r="J115" s="101">
        <f>J332</f>
        <v>0</v>
      </c>
      <c r="L115" s="98"/>
    </row>
    <row r="116" spans="2:12" s="9" customFormat="1" ht="19.899999999999999" hidden="1" customHeight="1">
      <c r="B116" s="102"/>
      <c r="D116" s="103" t="s">
        <v>94</v>
      </c>
      <c r="E116" s="104"/>
      <c r="F116" s="104"/>
      <c r="G116" s="104"/>
      <c r="H116" s="104"/>
      <c r="I116" s="104"/>
      <c r="J116" s="105">
        <f>J333</f>
        <v>0</v>
      </c>
      <c r="L116" s="102"/>
    </row>
    <row r="117" spans="2:12" s="9" customFormat="1" ht="19.899999999999999" hidden="1" customHeight="1">
      <c r="B117" s="102"/>
      <c r="D117" s="103" t="s">
        <v>95</v>
      </c>
      <c r="E117" s="104"/>
      <c r="F117" s="104"/>
      <c r="G117" s="104"/>
      <c r="H117" s="104"/>
      <c r="I117" s="104"/>
      <c r="J117" s="105">
        <f>J349</f>
        <v>0</v>
      </c>
      <c r="L117" s="102"/>
    </row>
    <row r="118" spans="2:12" s="9" customFormat="1" ht="19.899999999999999" hidden="1" customHeight="1">
      <c r="B118" s="102"/>
      <c r="D118" s="103" t="s">
        <v>98</v>
      </c>
      <c r="E118" s="104"/>
      <c r="F118" s="104"/>
      <c r="G118" s="104"/>
      <c r="H118" s="104"/>
      <c r="I118" s="104"/>
      <c r="J118" s="105">
        <f>J360</f>
        <v>0</v>
      </c>
      <c r="L118" s="102"/>
    </row>
    <row r="119" spans="2:12" s="9" customFormat="1" ht="19.899999999999999" hidden="1" customHeight="1">
      <c r="B119" s="102"/>
      <c r="D119" s="103" t="s">
        <v>96</v>
      </c>
      <c r="E119" s="104"/>
      <c r="F119" s="104"/>
      <c r="G119" s="104"/>
      <c r="H119" s="104"/>
      <c r="I119" s="104"/>
      <c r="J119" s="105">
        <f>J363</f>
        <v>0</v>
      </c>
      <c r="L119" s="102"/>
    </row>
    <row r="120" spans="2:12" s="8" customFormat="1" ht="24.95" hidden="1" customHeight="1">
      <c r="B120" s="98"/>
      <c r="D120" s="99" t="s">
        <v>106</v>
      </c>
      <c r="E120" s="100"/>
      <c r="F120" s="100"/>
      <c r="G120" s="100"/>
      <c r="H120" s="100"/>
      <c r="I120" s="100"/>
      <c r="J120" s="101">
        <f>J368</f>
        <v>0</v>
      </c>
      <c r="L120" s="98"/>
    </row>
    <row r="121" spans="2:12" s="9" customFormat="1" ht="19.899999999999999" hidden="1" customHeight="1">
      <c r="B121" s="102"/>
      <c r="D121" s="103" t="s">
        <v>94</v>
      </c>
      <c r="E121" s="104"/>
      <c r="F121" s="104"/>
      <c r="G121" s="104"/>
      <c r="H121" s="104"/>
      <c r="I121" s="104"/>
      <c r="J121" s="105">
        <f>J369</f>
        <v>0</v>
      </c>
      <c r="L121" s="102"/>
    </row>
    <row r="122" spans="2:12" s="9" customFormat="1" ht="19.899999999999999" hidden="1" customHeight="1">
      <c r="B122" s="102"/>
      <c r="D122" s="103" t="s">
        <v>95</v>
      </c>
      <c r="E122" s="104"/>
      <c r="F122" s="104"/>
      <c r="G122" s="104"/>
      <c r="H122" s="104"/>
      <c r="I122" s="104"/>
      <c r="J122" s="105">
        <f>J385</f>
        <v>0</v>
      </c>
      <c r="L122" s="102"/>
    </row>
    <row r="123" spans="2:12" s="9" customFormat="1" ht="19.899999999999999" hidden="1" customHeight="1">
      <c r="B123" s="102"/>
      <c r="D123" s="103" t="s">
        <v>98</v>
      </c>
      <c r="E123" s="104"/>
      <c r="F123" s="104"/>
      <c r="G123" s="104"/>
      <c r="H123" s="104"/>
      <c r="I123" s="104"/>
      <c r="J123" s="105">
        <f>J396</f>
        <v>0</v>
      </c>
      <c r="L123" s="102"/>
    </row>
    <row r="124" spans="2:12" s="9" customFormat="1" ht="19.899999999999999" hidden="1" customHeight="1">
      <c r="B124" s="102"/>
      <c r="D124" s="103" t="s">
        <v>96</v>
      </c>
      <c r="E124" s="104"/>
      <c r="F124" s="104"/>
      <c r="G124" s="104"/>
      <c r="H124" s="104"/>
      <c r="I124" s="104"/>
      <c r="J124" s="105">
        <f>J399</f>
        <v>0</v>
      </c>
      <c r="L124" s="102"/>
    </row>
    <row r="125" spans="2:12" s="8" customFormat="1" ht="24.95" hidden="1" customHeight="1">
      <c r="B125" s="98"/>
      <c r="D125" s="99" t="s">
        <v>107</v>
      </c>
      <c r="E125" s="100"/>
      <c r="F125" s="100"/>
      <c r="G125" s="100"/>
      <c r="H125" s="100"/>
      <c r="I125" s="100"/>
      <c r="J125" s="101">
        <f>J404</f>
        <v>0</v>
      </c>
      <c r="L125" s="98"/>
    </row>
    <row r="126" spans="2:12" s="9" customFormat="1" ht="19.899999999999999" hidden="1" customHeight="1">
      <c r="B126" s="102"/>
      <c r="D126" s="103" t="s">
        <v>100</v>
      </c>
      <c r="E126" s="104"/>
      <c r="F126" s="104"/>
      <c r="G126" s="104"/>
      <c r="H126" s="104"/>
      <c r="I126" s="104"/>
      <c r="J126" s="105">
        <f>J405</f>
        <v>0</v>
      </c>
      <c r="L126" s="102"/>
    </row>
    <row r="127" spans="2:12" s="9" customFormat="1" ht="19.899999999999999" hidden="1" customHeight="1">
      <c r="B127" s="102"/>
      <c r="D127" s="103" t="s">
        <v>101</v>
      </c>
      <c r="E127" s="104"/>
      <c r="F127" s="104"/>
      <c r="G127" s="104"/>
      <c r="H127" s="104"/>
      <c r="I127" s="104"/>
      <c r="J127" s="105">
        <f>J412</f>
        <v>0</v>
      </c>
      <c r="L127" s="102"/>
    </row>
    <row r="128" spans="2:12" s="9" customFormat="1" ht="19.899999999999999" hidden="1" customHeight="1">
      <c r="B128" s="102"/>
      <c r="D128" s="103" t="s">
        <v>95</v>
      </c>
      <c r="E128" s="104"/>
      <c r="F128" s="104"/>
      <c r="G128" s="104"/>
      <c r="H128" s="104"/>
      <c r="I128" s="104"/>
      <c r="J128" s="105">
        <f>J435</f>
        <v>0</v>
      </c>
      <c r="L128" s="102"/>
    </row>
    <row r="129" spans="2:12" s="9" customFormat="1" ht="19.899999999999999" hidden="1" customHeight="1">
      <c r="B129" s="102"/>
      <c r="D129" s="103" t="s">
        <v>98</v>
      </c>
      <c r="E129" s="104"/>
      <c r="F129" s="104"/>
      <c r="G129" s="104"/>
      <c r="H129" s="104"/>
      <c r="I129" s="104"/>
      <c r="J129" s="105">
        <f>J448</f>
        <v>0</v>
      </c>
      <c r="L129" s="102"/>
    </row>
    <row r="130" spans="2:12" s="9" customFormat="1" ht="19.899999999999999" hidden="1" customHeight="1">
      <c r="B130" s="102"/>
      <c r="D130" s="103" t="s">
        <v>102</v>
      </c>
      <c r="E130" s="104"/>
      <c r="F130" s="104"/>
      <c r="G130" s="104"/>
      <c r="H130" s="104"/>
      <c r="I130" s="104"/>
      <c r="J130" s="105">
        <f>J451</f>
        <v>0</v>
      </c>
      <c r="L130" s="102"/>
    </row>
    <row r="131" spans="2:12" s="9" customFormat="1" ht="19.899999999999999" hidden="1" customHeight="1">
      <c r="B131" s="102"/>
      <c r="D131" s="103" t="s">
        <v>96</v>
      </c>
      <c r="E131" s="104"/>
      <c r="F131" s="104"/>
      <c r="G131" s="104"/>
      <c r="H131" s="104"/>
      <c r="I131" s="104"/>
      <c r="J131" s="105">
        <f>J473</f>
        <v>0</v>
      </c>
      <c r="L131" s="102"/>
    </row>
    <row r="132" spans="2:12" s="8" customFormat="1" ht="24.95" hidden="1" customHeight="1">
      <c r="B132" s="98"/>
      <c r="D132" s="99" t="s">
        <v>108</v>
      </c>
      <c r="E132" s="100"/>
      <c r="F132" s="100"/>
      <c r="G132" s="100"/>
      <c r="H132" s="100"/>
      <c r="I132" s="100"/>
      <c r="J132" s="101">
        <f>J478</f>
        <v>0</v>
      </c>
      <c r="L132" s="98"/>
    </row>
    <row r="133" spans="2:12" s="9" customFormat="1" ht="19.899999999999999" hidden="1" customHeight="1">
      <c r="B133" s="102"/>
      <c r="D133" s="103" t="s">
        <v>94</v>
      </c>
      <c r="E133" s="104"/>
      <c r="F133" s="104"/>
      <c r="G133" s="104"/>
      <c r="H133" s="104"/>
      <c r="I133" s="104"/>
      <c r="J133" s="105">
        <f>J479</f>
        <v>0</v>
      </c>
      <c r="L133" s="102"/>
    </row>
    <row r="134" spans="2:12" s="9" customFormat="1" ht="19.899999999999999" hidden="1" customHeight="1">
      <c r="B134" s="102"/>
      <c r="D134" s="103" t="s">
        <v>95</v>
      </c>
      <c r="E134" s="104"/>
      <c r="F134" s="104"/>
      <c r="G134" s="104"/>
      <c r="H134" s="104"/>
      <c r="I134" s="104"/>
      <c r="J134" s="105">
        <f>J495</f>
        <v>0</v>
      </c>
      <c r="L134" s="102"/>
    </row>
    <row r="135" spans="2:12" s="9" customFormat="1" ht="19.899999999999999" hidden="1" customHeight="1">
      <c r="B135" s="102"/>
      <c r="D135" s="103" t="s">
        <v>96</v>
      </c>
      <c r="E135" s="104"/>
      <c r="F135" s="104"/>
      <c r="G135" s="104"/>
      <c r="H135" s="104"/>
      <c r="I135" s="104"/>
      <c r="J135" s="105">
        <f>J506</f>
        <v>0</v>
      </c>
      <c r="L135" s="102"/>
    </row>
    <row r="136" spans="2:12" s="8" customFormat="1" ht="24.95" hidden="1" customHeight="1">
      <c r="B136" s="98"/>
      <c r="D136" s="99" t="s">
        <v>109</v>
      </c>
      <c r="E136" s="100"/>
      <c r="F136" s="100"/>
      <c r="G136" s="100"/>
      <c r="H136" s="100"/>
      <c r="I136" s="100"/>
      <c r="J136" s="101">
        <f>J511</f>
        <v>0</v>
      </c>
      <c r="L136" s="98"/>
    </row>
    <row r="137" spans="2:12" s="9" customFormat="1" ht="19.899999999999999" hidden="1" customHeight="1">
      <c r="B137" s="102"/>
      <c r="D137" s="103" t="s">
        <v>94</v>
      </c>
      <c r="E137" s="104"/>
      <c r="F137" s="104"/>
      <c r="G137" s="104"/>
      <c r="H137" s="104"/>
      <c r="I137" s="104"/>
      <c r="J137" s="105">
        <f>J512</f>
        <v>0</v>
      </c>
      <c r="L137" s="102"/>
    </row>
    <row r="138" spans="2:12" s="9" customFormat="1" ht="19.899999999999999" hidden="1" customHeight="1">
      <c r="B138" s="102"/>
      <c r="D138" s="103" t="s">
        <v>95</v>
      </c>
      <c r="E138" s="104"/>
      <c r="F138" s="104"/>
      <c r="G138" s="104"/>
      <c r="H138" s="104"/>
      <c r="I138" s="104"/>
      <c r="J138" s="105">
        <f>J528</f>
        <v>0</v>
      </c>
      <c r="L138" s="102"/>
    </row>
    <row r="139" spans="2:12" s="9" customFormat="1" ht="19.899999999999999" hidden="1" customHeight="1">
      <c r="B139" s="102"/>
      <c r="D139" s="103" t="s">
        <v>96</v>
      </c>
      <c r="E139" s="104"/>
      <c r="F139" s="104"/>
      <c r="G139" s="104"/>
      <c r="H139" s="104"/>
      <c r="I139" s="104"/>
      <c r="J139" s="105">
        <f>J539</f>
        <v>0</v>
      </c>
      <c r="L139" s="102"/>
    </row>
    <row r="140" spans="2:12" s="8" customFormat="1" ht="24.95" hidden="1" customHeight="1">
      <c r="B140" s="98"/>
      <c r="D140" s="99" t="s">
        <v>110</v>
      </c>
      <c r="E140" s="100"/>
      <c r="F140" s="100"/>
      <c r="G140" s="100"/>
      <c r="H140" s="100"/>
      <c r="I140" s="100"/>
      <c r="J140" s="101">
        <f>J544</f>
        <v>0</v>
      </c>
      <c r="L140" s="98"/>
    </row>
    <row r="141" spans="2:12" s="9" customFormat="1" ht="19.899999999999999" hidden="1" customHeight="1">
      <c r="B141" s="102"/>
      <c r="D141" s="103" t="s">
        <v>94</v>
      </c>
      <c r="E141" s="104"/>
      <c r="F141" s="104"/>
      <c r="G141" s="104"/>
      <c r="H141" s="104"/>
      <c r="I141" s="104"/>
      <c r="J141" s="105">
        <f>J545</f>
        <v>0</v>
      </c>
      <c r="L141" s="102"/>
    </row>
    <row r="142" spans="2:12" s="9" customFormat="1" ht="19.899999999999999" hidden="1" customHeight="1">
      <c r="B142" s="102"/>
      <c r="D142" s="103" t="s">
        <v>96</v>
      </c>
      <c r="E142" s="104"/>
      <c r="F142" s="104"/>
      <c r="G142" s="104"/>
      <c r="H142" s="104"/>
      <c r="I142" s="104"/>
      <c r="J142" s="105">
        <f>J550</f>
        <v>0</v>
      </c>
      <c r="L142" s="102"/>
    </row>
    <row r="143" spans="2:12" s="8" customFormat="1" ht="24.95" hidden="1" customHeight="1">
      <c r="B143" s="98"/>
      <c r="D143" s="99" t="s">
        <v>111</v>
      </c>
      <c r="E143" s="100"/>
      <c r="F143" s="100"/>
      <c r="G143" s="100"/>
      <c r="H143" s="100"/>
      <c r="I143" s="100"/>
      <c r="J143" s="101">
        <f>J553</f>
        <v>0</v>
      </c>
      <c r="L143" s="98"/>
    </row>
    <row r="144" spans="2:12" s="8" customFormat="1" ht="24.95" hidden="1" customHeight="1">
      <c r="B144" s="98"/>
      <c r="D144" s="99" t="s">
        <v>112</v>
      </c>
      <c r="E144" s="100"/>
      <c r="F144" s="100"/>
      <c r="G144" s="100"/>
      <c r="H144" s="100"/>
      <c r="I144" s="100"/>
      <c r="J144" s="101">
        <f>J564</f>
        <v>0</v>
      </c>
      <c r="L144" s="98"/>
    </row>
    <row r="145" spans="2:65" s="8" customFormat="1" ht="24.95" hidden="1" customHeight="1">
      <c r="B145" s="98"/>
      <c r="D145" s="99" t="s">
        <v>113</v>
      </c>
      <c r="E145" s="100"/>
      <c r="F145" s="100"/>
      <c r="G145" s="100"/>
      <c r="H145" s="100"/>
      <c r="I145" s="100"/>
      <c r="J145" s="101">
        <f>J573</f>
        <v>0</v>
      </c>
      <c r="L145" s="98"/>
    </row>
    <row r="146" spans="2:65" s="8" customFormat="1" ht="24.95" hidden="1" customHeight="1">
      <c r="B146" s="98"/>
      <c r="D146" s="99" t="s">
        <v>114</v>
      </c>
      <c r="E146" s="100"/>
      <c r="F146" s="100"/>
      <c r="G146" s="100"/>
      <c r="H146" s="100"/>
      <c r="I146" s="100"/>
      <c r="J146" s="101">
        <f>J576</f>
        <v>0</v>
      </c>
      <c r="L146" s="98"/>
    </row>
    <row r="147" spans="2:65" s="1" customFormat="1" ht="21.75" hidden="1" customHeight="1">
      <c r="B147" s="28"/>
      <c r="L147" s="28"/>
    </row>
    <row r="148" spans="2:65" s="1" customFormat="1" ht="6.95" hidden="1" customHeight="1">
      <c r="B148" s="28"/>
      <c r="L148" s="28"/>
    </row>
    <row r="149" spans="2:65" s="1" customFormat="1" ht="29.25" hidden="1" customHeight="1">
      <c r="B149" s="28"/>
      <c r="C149" s="97" t="s">
        <v>115</v>
      </c>
      <c r="J149" s="106">
        <f>ROUND(J150 + J151 + J152 + J153 + J154 + J155,2)</f>
        <v>0</v>
      </c>
      <c r="L149" s="28"/>
      <c r="N149" s="107" t="s">
        <v>37</v>
      </c>
    </row>
    <row r="150" spans="2:65" s="1" customFormat="1" ht="18" hidden="1" customHeight="1">
      <c r="B150" s="28"/>
      <c r="D150" s="211" t="s">
        <v>116</v>
      </c>
      <c r="E150" s="212"/>
      <c r="F150" s="212"/>
      <c r="J150" s="109">
        <v>0</v>
      </c>
      <c r="L150" s="110"/>
      <c r="M150" s="111"/>
      <c r="N150" s="112" t="s">
        <v>38</v>
      </c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1"/>
      <c r="AH150" s="111"/>
      <c r="AI150" s="111"/>
      <c r="AJ150" s="111"/>
      <c r="AK150" s="111"/>
      <c r="AL150" s="111"/>
      <c r="AM150" s="111"/>
      <c r="AN150" s="111"/>
      <c r="AO150" s="111"/>
      <c r="AP150" s="111"/>
      <c r="AQ150" s="111"/>
      <c r="AR150" s="111"/>
      <c r="AS150" s="111"/>
      <c r="AT150" s="111"/>
      <c r="AU150" s="111"/>
      <c r="AV150" s="111"/>
      <c r="AW150" s="111"/>
      <c r="AX150" s="111"/>
      <c r="AY150" s="113" t="s">
        <v>117</v>
      </c>
      <c r="AZ150" s="111"/>
      <c r="BA150" s="111"/>
      <c r="BB150" s="111"/>
      <c r="BC150" s="111"/>
      <c r="BD150" s="111"/>
      <c r="BE150" s="114">
        <f>IF(N150="základní",J150,0)</f>
        <v>0</v>
      </c>
      <c r="BF150" s="114">
        <f>IF(N150="snížená",J150,0)</f>
        <v>0</v>
      </c>
      <c r="BG150" s="114">
        <f>IF(N150="zákl. přenesená",J150,0)</f>
        <v>0</v>
      </c>
      <c r="BH150" s="114">
        <f>IF(N150="sníž. přenesená",J150,0)</f>
        <v>0</v>
      </c>
      <c r="BI150" s="114">
        <f>IF(N150="nulová",J150,0)</f>
        <v>0</v>
      </c>
      <c r="BJ150" s="113" t="s">
        <v>80</v>
      </c>
      <c r="BK150" s="111"/>
      <c r="BL150" s="111"/>
      <c r="BM150" s="111"/>
    </row>
    <row r="151" spans="2:65" s="1" customFormat="1" ht="18" hidden="1" customHeight="1">
      <c r="B151" s="28"/>
      <c r="D151" s="211" t="s">
        <v>118</v>
      </c>
      <c r="E151" s="212"/>
      <c r="F151" s="212"/>
      <c r="J151" s="109">
        <v>0</v>
      </c>
      <c r="L151" s="110"/>
      <c r="M151" s="111"/>
      <c r="N151" s="112" t="s">
        <v>38</v>
      </c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1"/>
      <c r="AK151" s="111"/>
      <c r="AL151" s="111"/>
      <c r="AM151" s="111"/>
      <c r="AN151" s="111"/>
      <c r="AO151" s="111"/>
      <c r="AP151" s="111"/>
      <c r="AQ151" s="111"/>
      <c r="AR151" s="111"/>
      <c r="AS151" s="111"/>
      <c r="AT151" s="111"/>
      <c r="AU151" s="111"/>
      <c r="AV151" s="111"/>
      <c r="AW151" s="111"/>
      <c r="AX151" s="111"/>
      <c r="AY151" s="113" t="s">
        <v>117</v>
      </c>
      <c r="AZ151" s="111"/>
      <c r="BA151" s="111"/>
      <c r="BB151" s="111"/>
      <c r="BC151" s="111"/>
      <c r="BD151" s="111"/>
      <c r="BE151" s="114">
        <f>IF(N151="základní",J151,0)</f>
        <v>0</v>
      </c>
      <c r="BF151" s="114">
        <f>IF(N151="snížená",J151,0)</f>
        <v>0</v>
      </c>
      <c r="BG151" s="114">
        <f>IF(N151="zákl. přenesená",J151,0)</f>
        <v>0</v>
      </c>
      <c r="BH151" s="114">
        <f>IF(N151="sníž. přenesená",J151,0)</f>
        <v>0</v>
      </c>
      <c r="BI151" s="114">
        <f>IF(N151="nulová",J151,0)</f>
        <v>0</v>
      </c>
      <c r="BJ151" s="113" t="s">
        <v>80</v>
      </c>
      <c r="BK151" s="111"/>
      <c r="BL151" s="111"/>
      <c r="BM151" s="111"/>
    </row>
    <row r="152" spans="2:65" s="1" customFormat="1" ht="18" hidden="1" customHeight="1">
      <c r="B152" s="28"/>
      <c r="D152" s="211" t="s">
        <v>119</v>
      </c>
      <c r="E152" s="212"/>
      <c r="F152" s="212"/>
      <c r="J152" s="109">
        <v>0</v>
      </c>
      <c r="L152" s="110"/>
      <c r="M152" s="111"/>
      <c r="N152" s="112" t="s">
        <v>38</v>
      </c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  <c r="AS152" s="111"/>
      <c r="AT152" s="111"/>
      <c r="AU152" s="111"/>
      <c r="AV152" s="111"/>
      <c r="AW152" s="111"/>
      <c r="AX152" s="111"/>
      <c r="AY152" s="113" t="s">
        <v>117</v>
      </c>
      <c r="AZ152" s="111"/>
      <c r="BA152" s="111"/>
      <c r="BB152" s="111"/>
      <c r="BC152" s="111"/>
      <c r="BD152" s="111"/>
      <c r="BE152" s="114">
        <f>IF(N152="základní",J152,0)</f>
        <v>0</v>
      </c>
      <c r="BF152" s="114">
        <f>IF(N152="snížená",J152,0)</f>
        <v>0</v>
      </c>
      <c r="BG152" s="114">
        <f>IF(N152="zákl. přenesená",J152,0)</f>
        <v>0</v>
      </c>
      <c r="BH152" s="114">
        <f>IF(N152="sníž. přenesená",J152,0)</f>
        <v>0</v>
      </c>
      <c r="BI152" s="114">
        <f>IF(N152="nulová",J152,0)</f>
        <v>0</v>
      </c>
      <c r="BJ152" s="113" t="s">
        <v>80</v>
      </c>
      <c r="BK152" s="111"/>
      <c r="BL152" s="111"/>
      <c r="BM152" s="111"/>
    </row>
    <row r="153" spans="2:65" s="1" customFormat="1" ht="18" hidden="1" customHeight="1">
      <c r="B153" s="28"/>
      <c r="D153" s="211" t="s">
        <v>120</v>
      </c>
      <c r="E153" s="212"/>
      <c r="F153" s="212"/>
      <c r="J153" s="109">
        <v>0</v>
      </c>
      <c r="L153" s="110"/>
      <c r="M153" s="111"/>
      <c r="N153" s="112" t="s">
        <v>38</v>
      </c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  <c r="AS153" s="111"/>
      <c r="AT153" s="111"/>
      <c r="AU153" s="111"/>
      <c r="AV153" s="111"/>
      <c r="AW153" s="111"/>
      <c r="AX153" s="111"/>
      <c r="AY153" s="113" t="s">
        <v>117</v>
      </c>
      <c r="AZ153" s="111"/>
      <c r="BA153" s="111"/>
      <c r="BB153" s="111"/>
      <c r="BC153" s="111"/>
      <c r="BD153" s="111"/>
      <c r="BE153" s="114">
        <f>IF(N153="základní",J153,0)</f>
        <v>0</v>
      </c>
      <c r="BF153" s="114">
        <f>IF(N153="snížená",J153,0)</f>
        <v>0</v>
      </c>
      <c r="BG153" s="114">
        <f>IF(N153="zákl. přenesená",J153,0)</f>
        <v>0</v>
      </c>
      <c r="BH153" s="114">
        <f>IF(N153="sníž. přenesená",J153,0)</f>
        <v>0</v>
      </c>
      <c r="BI153" s="114">
        <f>IF(N153="nulová",J153,0)</f>
        <v>0</v>
      </c>
      <c r="BJ153" s="113" t="s">
        <v>80</v>
      </c>
      <c r="BK153" s="111"/>
      <c r="BL153" s="111"/>
      <c r="BM153" s="111"/>
    </row>
    <row r="154" spans="2:65" s="1" customFormat="1" ht="18" hidden="1" customHeight="1">
      <c r="B154" s="28"/>
      <c r="D154" s="211" t="s">
        <v>121</v>
      </c>
      <c r="E154" s="212"/>
      <c r="F154" s="212"/>
      <c r="J154" s="109">
        <v>0</v>
      </c>
      <c r="L154" s="110"/>
      <c r="M154" s="111"/>
      <c r="N154" s="112" t="s">
        <v>38</v>
      </c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  <c r="AS154" s="111"/>
      <c r="AT154" s="111"/>
      <c r="AU154" s="111"/>
      <c r="AV154" s="111"/>
      <c r="AW154" s="111"/>
      <c r="AX154" s="111"/>
      <c r="AY154" s="113" t="s">
        <v>117</v>
      </c>
      <c r="AZ154" s="111"/>
      <c r="BA154" s="111"/>
      <c r="BB154" s="111"/>
      <c r="BC154" s="111"/>
      <c r="BD154" s="111"/>
      <c r="BE154" s="114">
        <f>IF(N154="základní",J154,0)</f>
        <v>0</v>
      </c>
      <c r="BF154" s="114">
        <f>IF(N154="snížená",J154,0)</f>
        <v>0</v>
      </c>
      <c r="BG154" s="114">
        <f>IF(N154="zákl. přenesená",J154,0)</f>
        <v>0</v>
      </c>
      <c r="BH154" s="114">
        <f>IF(N154="sníž. přenesená",J154,0)</f>
        <v>0</v>
      </c>
      <c r="BI154" s="114">
        <f>IF(N154="nulová",J154,0)</f>
        <v>0</v>
      </c>
      <c r="BJ154" s="113" t="s">
        <v>80</v>
      </c>
      <c r="BK154" s="111"/>
      <c r="BL154" s="111"/>
      <c r="BM154" s="111"/>
    </row>
    <row r="155" spans="2:65" s="1" customFormat="1" ht="18" hidden="1" customHeight="1">
      <c r="B155" s="28"/>
      <c r="D155" s="108" t="s">
        <v>122</v>
      </c>
      <c r="J155" s="109">
        <f>ROUND(J30*T155,2)</f>
        <v>0</v>
      </c>
      <c r="L155" s="110"/>
      <c r="M155" s="111"/>
      <c r="N155" s="112" t="s">
        <v>39</v>
      </c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/>
      <c r="AE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  <c r="AS155" s="111"/>
      <c r="AT155" s="111"/>
      <c r="AU155" s="111"/>
      <c r="AV155" s="111"/>
      <c r="AW155" s="111"/>
      <c r="AX155" s="111"/>
      <c r="AY155" s="113" t="s">
        <v>123</v>
      </c>
      <c r="AZ155" s="111"/>
      <c r="BA155" s="111"/>
      <c r="BB155" s="111"/>
      <c r="BC155" s="111"/>
      <c r="BD155" s="111"/>
      <c r="BE155" s="114">
        <f>IF(N155="základní",J155,0)</f>
        <v>0</v>
      </c>
      <c r="BF155" s="114">
        <f>IF(N155="snížená",J155,0)</f>
        <v>0</v>
      </c>
      <c r="BG155" s="114">
        <f>IF(N155="zákl. přenesená",J155,0)</f>
        <v>0</v>
      </c>
      <c r="BH155" s="114">
        <f>IF(N155="sníž. přenesená",J155,0)</f>
        <v>0</v>
      </c>
      <c r="BI155" s="114">
        <f>IF(N155="nulová",J155,0)</f>
        <v>0</v>
      </c>
      <c r="BJ155" s="113" t="s">
        <v>82</v>
      </c>
      <c r="BK155" s="111"/>
      <c r="BL155" s="111"/>
      <c r="BM155" s="111"/>
    </row>
    <row r="156" spans="2:65" s="1" customFormat="1" hidden="1">
      <c r="B156" s="28"/>
      <c r="L156" s="28"/>
    </row>
    <row r="157" spans="2:65" s="1" customFormat="1" ht="29.25" hidden="1" customHeight="1">
      <c r="B157" s="28"/>
      <c r="C157" s="115" t="s">
        <v>124</v>
      </c>
      <c r="D157" s="87"/>
      <c r="E157" s="87"/>
      <c r="F157" s="87"/>
      <c r="G157" s="87"/>
      <c r="H157" s="87"/>
      <c r="I157" s="87"/>
      <c r="J157" s="116">
        <f>ROUND(J96+J149,2)</f>
        <v>0</v>
      </c>
      <c r="K157" s="87"/>
      <c r="L157" s="28"/>
    </row>
    <row r="158" spans="2:65" s="1" customFormat="1" ht="6.95" hidden="1" customHeight="1">
      <c r="B158" s="40"/>
      <c r="C158" s="41"/>
      <c r="D158" s="41"/>
      <c r="E158" s="41"/>
      <c r="F158" s="41"/>
      <c r="G158" s="41"/>
      <c r="H158" s="41"/>
      <c r="I158" s="41"/>
      <c r="J158" s="41"/>
      <c r="K158" s="41"/>
      <c r="L158" s="28"/>
    </row>
    <row r="159" spans="2:65" hidden="1"/>
    <row r="160" spans="2:65" hidden="1"/>
    <row r="161" spans="2:63" hidden="1"/>
    <row r="162" spans="2:63" s="1" customFormat="1" ht="6.95" customHeight="1">
      <c r="B162" s="42"/>
      <c r="C162" s="43"/>
      <c r="D162" s="43"/>
      <c r="E162" s="43"/>
      <c r="F162" s="43"/>
      <c r="G162" s="43"/>
      <c r="H162" s="43"/>
      <c r="I162" s="43"/>
      <c r="J162" s="43"/>
      <c r="K162" s="43"/>
      <c r="L162" s="28"/>
    </row>
    <row r="163" spans="2:63" s="1" customFormat="1" ht="24.95" customHeight="1">
      <c r="B163" s="28"/>
      <c r="C163" s="17" t="s">
        <v>125</v>
      </c>
      <c r="L163" s="28"/>
    </row>
    <row r="164" spans="2:63" s="1" customFormat="1" ht="6.95" customHeight="1">
      <c r="B164" s="28"/>
      <c r="L164" s="28"/>
    </row>
    <row r="165" spans="2:63" s="1" customFormat="1" ht="12" customHeight="1">
      <c r="B165" s="28"/>
      <c r="C165" s="23" t="s">
        <v>16</v>
      </c>
      <c r="L165" s="28"/>
    </row>
    <row r="166" spans="2:63" s="1" customFormat="1" ht="16.5" customHeight="1">
      <c r="B166" s="28"/>
      <c r="E166" s="207" t="str">
        <f>E7</f>
        <v>Ostrov DK Suterén</v>
      </c>
      <c r="F166" s="208"/>
      <c r="G166" s="208"/>
      <c r="H166" s="208"/>
      <c r="L166" s="28"/>
    </row>
    <row r="167" spans="2:63" s="1" customFormat="1" ht="12" customHeight="1">
      <c r="B167" s="28"/>
      <c r="C167" s="23" t="s">
        <v>84</v>
      </c>
      <c r="L167" s="28"/>
    </row>
    <row r="168" spans="2:63" s="1" customFormat="1" ht="16.5" customHeight="1">
      <c r="B168" s="28"/>
      <c r="E168" s="188" t="str">
        <f>E9</f>
        <v>Objekt2 - Rozpočet s výkazem výměr a p</v>
      </c>
      <c r="F168" s="209"/>
      <c r="G168" s="209"/>
      <c r="H168" s="209"/>
      <c r="L168" s="28"/>
    </row>
    <row r="169" spans="2:63" s="1" customFormat="1" ht="6.95" customHeight="1">
      <c r="B169" s="28"/>
      <c r="L169" s="28"/>
    </row>
    <row r="170" spans="2:63" s="1" customFormat="1" ht="12" customHeight="1">
      <c r="B170" s="28"/>
      <c r="C170" s="23" t="s">
        <v>20</v>
      </c>
      <c r="F170" s="21" t="str">
        <f>F12</f>
        <v xml:space="preserve"> </v>
      </c>
      <c r="I170" s="23" t="s">
        <v>22</v>
      </c>
      <c r="J170" s="48" t="str">
        <f>IF(J12="","",J12)</f>
        <v>15. 1. 2026</v>
      </c>
      <c r="L170" s="28"/>
    </row>
    <row r="171" spans="2:63" s="1" customFormat="1" ht="6.95" customHeight="1">
      <c r="B171" s="28"/>
      <c r="L171" s="28"/>
    </row>
    <row r="172" spans="2:63" s="1" customFormat="1" ht="15.2" customHeight="1">
      <c r="B172" s="28"/>
      <c r="C172" s="23" t="s">
        <v>24</v>
      </c>
      <c r="F172" s="21" t="str">
        <f>E15</f>
        <v xml:space="preserve"> </v>
      </c>
      <c r="I172" s="23" t="s">
        <v>29</v>
      </c>
      <c r="J172" s="26" t="str">
        <f>E21</f>
        <v xml:space="preserve"> </v>
      </c>
      <c r="L172" s="28"/>
    </row>
    <row r="173" spans="2:63" s="1" customFormat="1" ht="15.2" customHeight="1">
      <c r="B173" s="28"/>
      <c r="C173" s="23" t="s">
        <v>27</v>
      </c>
      <c r="F173" s="21" t="str">
        <f>IF(E18="","",E18)</f>
        <v>Vyplň údaj</v>
      </c>
      <c r="I173" s="23" t="s">
        <v>31</v>
      </c>
      <c r="J173" s="26" t="str">
        <f>E24</f>
        <v xml:space="preserve"> </v>
      </c>
      <c r="L173" s="28"/>
    </row>
    <row r="174" spans="2:63" s="1" customFormat="1" ht="10.35" customHeight="1">
      <c r="B174" s="28"/>
      <c r="L174" s="28"/>
    </row>
    <row r="175" spans="2:63" s="10" customFormat="1" ht="29.25" customHeight="1">
      <c r="B175" s="117"/>
      <c r="C175" s="118" t="s">
        <v>126</v>
      </c>
      <c r="D175" s="119" t="s">
        <v>58</v>
      </c>
      <c r="E175" s="119" t="s">
        <v>54</v>
      </c>
      <c r="F175" s="119" t="s">
        <v>55</v>
      </c>
      <c r="G175" s="119" t="s">
        <v>127</v>
      </c>
      <c r="H175" s="119" t="s">
        <v>128</v>
      </c>
      <c r="I175" s="119" t="s">
        <v>129</v>
      </c>
      <c r="J175" s="120" t="s">
        <v>90</v>
      </c>
      <c r="K175" s="121" t="s">
        <v>130</v>
      </c>
      <c r="L175" s="117"/>
      <c r="M175" s="55" t="s">
        <v>1</v>
      </c>
      <c r="N175" s="56" t="s">
        <v>37</v>
      </c>
      <c r="O175" s="56" t="s">
        <v>131</v>
      </c>
      <c r="P175" s="56" t="s">
        <v>132</v>
      </c>
      <c r="Q175" s="56" t="s">
        <v>133</v>
      </c>
      <c r="R175" s="56" t="s">
        <v>134</v>
      </c>
      <c r="S175" s="56" t="s">
        <v>135</v>
      </c>
      <c r="T175" s="57" t="s">
        <v>136</v>
      </c>
    </row>
    <row r="176" spans="2:63" s="1" customFormat="1" ht="22.9" customHeight="1">
      <c r="B176" s="28"/>
      <c r="C176" s="60" t="s">
        <v>137</v>
      </c>
      <c r="J176" s="122">
        <f>BK176</f>
        <v>0</v>
      </c>
      <c r="L176" s="28"/>
      <c r="M176" s="58"/>
      <c r="N176" s="49"/>
      <c r="O176" s="49"/>
      <c r="P176" s="123">
        <f>P177+P210+P246+P320+P332+P368+P404+P478+P511+P544+P553+P564+P573+P576</f>
        <v>0</v>
      </c>
      <c r="Q176" s="49"/>
      <c r="R176" s="123">
        <f>R177+R210+R246+R320+R332+R368+R404+R478+R511+R544+R553+R564+R573+R576</f>
        <v>10.632891558600001</v>
      </c>
      <c r="S176" s="49"/>
      <c r="T176" s="124">
        <f>T177+T210+T246+T320+T332+T368+T404+T478+T511+T544+T553+T564+T573+T576</f>
        <v>11.315156170000002</v>
      </c>
      <c r="AT176" s="13" t="s">
        <v>72</v>
      </c>
      <c r="AU176" s="13" t="s">
        <v>92</v>
      </c>
      <c r="BK176" s="125">
        <f>BK177+BK210+BK246+BK320+BK332+BK368+BK404+BK478+BK511+BK544+BK553+BK564+BK573+BK576</f>
        <v>0</v>
      </c>
    </row>
    <row r="177" spans="2:65" s="11" customFormat="1" ht="25.9" customHeight="1">
      <c r="B177" s="126"/>
      <c r="D177" s="127" t="s">
        <v>72</v>
      </c>
      <c r="E177" s="128" t="s">
        <v>138</v>
      </c>
      <c r="F177" s="128" t="s">
        <v>139</v>
      </c>
      <c r="I177" s="129"/>
      <c r="J177" s="130">
        <f>BK177</f>
        <v>0</v>
      </c>
      <c r="L177" s="126"/>
      <c r="M177" s="131"/>
      <c r="P177" s="132">
        <f>P178+P194+P205</f>
        <v>0</v>
      </c>
      <c r="R177" s="132">
        <f>R178+R194+R205</f>
        <v>1.5667490099999997</v>
      </c>
      <c r="T177" s="133">
        <f>T178+T194+T205</f>
        <v>1.0965069000000003</v>
      </c>
      <c r="AR177" s="127" t="s">
        <v>80</v>
      </c>
      <c r="AT177" s="134" t="s">
        <v>72</v>
      </c>
      <c r="AU177" s="134" t="s">
        <v>73</v>
      </c>
      <c r="AY177" s="127" t="s">
        <v>140</v>
      </c>
      <c r="BK177" s="135">
        <f>BK178+BK194+BK205</f>
        <v>0</v>
      </c>
    </row>
    <row r="178" spans="2:65" s="11" customFormat="1" ht="22.9" customHeight="1">
      <c r="B178" s="126"/>
      <c r="D178" s="127" t="s">
        <v>72</v>
      </c>
      <c r="E178" s="136" t="s">
        <v>141</v>
      </c>
      <c r="F178" s="136" t="s">
        <v>142</v>
      </c>
      <c r="I178" s="129"/>
      <c r="J178" s="137">
        <f>BK178</f>
        <v>0</v>
      </c>
      <c r="L178" s="126"/>
      <c r="M178" s="131"/>
      <c r="P178" s="132">
        <f>SUM(P179:P193)</f>
        <v>0</v>
      </c>
      <c r="R178" s="132">
        <f>SUM(R179:R193)</f>
        <v>0.49715399999999993</v>
      </c>
      <c r="T178" s="133">
        <f>SUM(T179:T193)</f>
        <v>1.0701600000000002</v>
      </c>
      <c r="AR178" s="127" t="s">
        <v>80</v>
      </c>
      <c r="AT178" s="134" t="s">
        <v>72</v>
      </c>
      <c r="AU178" s="134" t="s">
        <v>80</v>
      </c>
      <c r="AY178" s="127" t="s">
        <v>140</v>
      </c>
      <c r="BK178" s="135">
        <f>SUM(BK179:BK193)</f>
        <v>0</v>
      </c>
    </row>
    <row r="179" spans="2:65" s="1" customFormat="1" ht="24.2" customHeight="1">
      <c r="B179" s="28"/>
      <c r="C179" s="138" t="s">
        <v>80</v>
      </c>
      <c r="D179" s="138" t="s">
        <v>143</v>
      </c>
      <c r="E179" s="139" t="s">
        <v>144</v>
      </c>
      <c r="F179" s="140" t="s">
        <v>145</v>
      </c>
      <c r="G179" s="141" t="s">
        <v>146</v>
      </c>
      <c r="H179" s="142">
        <v>29.4</v>
      </c>
      <c r="I179" s="143"/>
      <c r="J179" s="144">
        <f>ROUND(I179*H179,2)</f>
        <v>0</v>
      </c>
      <c r="K179" s="145"/>
      <c r="L179" s="28"/>
      <c r="M179" s="146" t="s">
        <v>1</v>
      </c>
      <c r="N179" s="107" t="s">
        <v>38</v>
      </c>
      <c r="P179" s="147">
        <f>O179*H179</f>
        <v>0</v>
      </c>
      <c r="Q179" s="147">
        <v>0</v>
      </c>
      <c r="R179" s="147">
        <f>Q179*H179</f>
        <v>0</v>
      </c>
      <c r="S179" s="147">
        <v>3.5000000000000003E-2</v>
      </c>
      <c r="T179" s="148">
        <f>S179*H179</f>
        <v>1.0290000000000001</v>
      </c>
      <c r="AR179" s="149" t="s">
        <v>147</v>
      </c>
      <c r="AT179" s="149" t="s">
        <v>143</v>
      </c>
      <c r="AU179" s="149" t="s">
        <v>82</v>
      </c>
      <c r="AY179" s="13" t="s">
        <v>140</v>
      </c>
      <c r="BE179" s="150">
        <f>IF(N179="základní",J179,0)</f>
        <v>0</v>
      </c>
      <c r="BF179" s="150">
        <f>IF(N179="snížená",J179,0)</f>
        <v>0</v>
      </c>
      <c r="BG179" s="150">
        <f>IF(N179="zákl. přenesená",J179,0)</f>
        <v>0</v>
      </c>
      <c r="BH179" s="150">
        <f>IF(N179="sníž. přenesená",J179,0)</f>
        <v>0</v>
      </c>
      <c r="BI179" s="150">
        <f>IF(N179="nulová",J179,0)</f>
        <v>0</v>
      </c>
      <c r="BJ179" s="13" t="s">
        <v>80</v>
      </c>
      <c r="BK179" s="150">
        <f>ROUND(I179*H179,2)</f>
        <v>0</v>
      </c>
      <c r="BL179" s="13" t="s">
        <v>147</v>
      </c>
      <c r="BM179" s="149" t="s">
        <v>82</v>
      </c>
    </row>
    <row r="180" spans="2:65" s="1" customFormat="1">
      <c r="B180" s="28"/>
      <c r="D180" s="151" t="s">
        <v>148</v>
      </c>
      <c r="F180" s="152" t="s">
        <v>149</v>
      </c>
      <c r="I180" s="111"/>
      <c r="L180" s="28"/>
      <c r="M180" s="153"/>
      <c r="T180" s="52"/>
      <c r="AT180" s="13" t="s">
        <v>148</v>
      </c>
      <c r="AU180" s="13" t="s">
        <v>82</v>
      </c>
    </row>
    <row r="181" spans="2:65" s="1" customFormat="1" ht="16.5" customHeight="1">
      <c r="B181" s="28"/>
      <c r="C181" s="138" t="s">
        <v>82</v>
      </c>
      <c r="D181" s="138" t="s">
        <v>143</v>
      </c>
      <c r="E181" s="139" t="s">
        <v>150</v>
      </c>
      <c r="F181" s="140" t="s">
        <v>151</v>
      </c>
      <c r="G181" s="141" t="s">
        <v>146</v>
      </c>
      <c r="H181" s="142">
        <v>29.4</v>
      </c>
      <c r="I181" s="143"/>
      <c r="J181" s="144">
        <f>ROUND(I181*H181,2)</f>
        <v>0</v>
      </c>
      <c r="K181" s="145"/>
      <c r="L181" s="28"/>
      <c r="M181" s="146" t="s">
        <v>1</v>
      </c>
      <c r="N181" s="107" t="s">
        <v>38</v>
      </c>
      <c r="P181" s="147">
        <f>O181*H181</f>
        <v>0</v>
      </c>
      <c r="Q181" s="147">
        <v>0</v>
      </c>
      <c r="R181" s="147">
        <f>Q181*H181</f>
        <v>0</v>
      </c>
      <c r="S181" s="147">
        <v>0</v>
      </c>
      <c r="T181" s="148">
        <f>S181*H181</f>
        <v>0</v>
      </c>
      <c r="AR181" s="149" t="s">
        <v>147</v>
      </c>
      <c r="AT181" s="149" t="s">
        <v>143</v>
      </c>
      <c r="AU181" s="149" t="s">
        <v>82</v>
      </c>
      <c r="AY181" s="13" t="s">
        <v>140</v>
      </c>
      <c r="BE181" s="150">
        <f>IF(N181="základní",J181,0)</f>
        <v>0</v>
      </c>
      <c r="BF181" s="150">
        <f>IF(N181="snížená",J181,0)</f>
        <v>0</v>
      </c>
      <c r="BG181" s="150">
        <f>IF(N181="zákl. přenesená",J181,0)</f>
        <v>0</v>
      </c>
      <c r="BH181" s="150">
        <f>IF(N181="sníž. přenesená",J181,0)</f>
        <v>0</v>
      </c>
      <c r="BI181" s="150">
        <f>IF(N181="nulová",J181,0)</f>
        <v>0</v>
      </c>
      <c r="BJ181" s="13" t="s">
        <v>80</v>
      </c>
      <c r="BK181" s="150">
        <f>ROUND(I181*H181,2)</f>
        <v>0</v>
      </c>
      <c r="BL181" s="13" t="s">
        <v>147</v>
      </c>
      <c r="BM181" s="149" t="s">
        <v>147</v>
      </c>
    </row>
    <row r="182" spans="2:65" s="1" customFormat="1">
      <c r="B182" s="28"/>
      <c r="D182" s="151" t="s">
        <v>148</v>
      </c>
      <c r="F182" s="152" t="s">
        <v>149</v>
      </c>
      <c r="I182" s="111"/>
      <c r="L182" s="28"/>
      <c r="M182" s="153"/>
      <c r="T182" s="52"/>
      <c r="AT182" s="13" t="s">
        <v>148</v>
      </c>
      <c r="AU182" s="13" t="s">
        <v>82</v>
      </c>
    </row>
    <row r="183" spans="2:65" s="1" customFormat="1" ht="16.5" customHeight="1">
      <c r="B183" s="28"/>
      <c r="C183" s="138" t="s">
        <v>152</v>
      </c>
      <c r="D183" s="138" t="s">
        <v>143</v>
      </c>
      <c r="E183" s="139" t="s">
        <v>153</v>
      </c>
      <c r="F183" s="140" t="s">
        <v>154</v>
      </c>
      <c r="G183" s="141" t="s">
        <v>146</v>
      </c>
      <c r="H183" s="142">
        <v>29.4</v>
      </c>
      <c r="I183" s="143"/>
      <c r="J183" s="144">
        <f>ROUND(I183*H183,2)</f>
        <v>0</v>
      </c>
      <c r="K183" s="145"/>
      <c r="L183" s="28"/>
      <c r="M183" s="146" t="s">
        <v>1</v>
      </c>
      <c r="N183" s="107" t="s">
        <v>38</v>
      </c>
      <c r="P183" s="147">
        <f>O183*H183</f>
        <v>0</v>
      </c>
      <c r="Q183" s="147">
        <v>2.9999999999999997E-4</v>
      </c>
      <c r="R183" s="147">
        <f>Q183*H183</f>
        <v>8.819999999999998E-3</v>
      </c>
      <c r="S183" s="147">
        <v>0</v>
      </c>
      <c r="T183" s="148">
        <f>S183*H183</f>
        <v>0</v>
      </c>
      <c r="AR183" s="149" t="s">
        <v>147</v>
      </c>
      <c r="AT183" s="149" t="s">
        <v>143</v>
      </c>
      <c r="AU183" s="149" t="s">
        <v>82</v>
      </c>
      <c r="AY183" s="13" t="s">
        <v>140</v>
      </c>
      <c r="BE183" s="150">
        <f>IF(N183="základní",J183,0)</f>
        <v>0</v>
      </c>
      <c r="BF183" s="150">
        <f>IF(N183="snížená",J183,0)</f>
        <v>0</v>
      </c>
      <c r="BG183" s="150">
        <f>IF(N183="zákl. přenesená",J183,0)</f>
        <v>0</v>
      </c>
      <c r="BH183" s="150">
        <f>IF(N183="sníž. přenesená",J183,0)</f>
        <v>0</v>
      </c>
      <c r="BI183" s="150">
        <f>IF(N183="nulová",J183,0)</f>
        <v>0</v>
      </c>
      <c r="BJ183" s="13" t="s">
        <v>80</v>
      </c>
      <c r="BK183" s="150">
        <f>ROUND(I183*H183,2)</f>
        <v>0</v>
      </c>
      <c r="BL183" s="13" t="s">
        <v>147</v>
      </c>
      <c r="BM183" s="149" t="s">
        <v>155</v>
      </c>
    </row>
    <row r="184" spans="2:65" s="1" customFormat="1">
      <c r="B184" s="28"/>
      <c r="D184" s="151" t="s">
        <v>148</v>
      </c>
      <c r="F184" s="152" t="s">
        <v>149</v>
      </c>
      <c r="I184" s="111"/>
      <c r="L184" s="28"/>
      <c r="M184" s="153"/>
      <c r="T184" s="52"/>
      <c r="AT184" s="13" t="s">
        <v>148</v>
      </c>
      <c r="AU184" s="13" t="s">
        <v>82</v>
      </c>
    </row>
    <row r="185" spans="2:65" s="1" customFormat="1" ht="24.2" customHeight="1">
      <c r="B185" s="28"/>
      <c r="C185" s="138" t="s">
        <v>147</v>
      </c>
      <c r="D185" s="138" t="s">
        <v>143</v>
      </c>
      <c r="E185" s="139" t="s">
        <v>156</v>
      </c>
      <c r="F185" s="140" t="s">
        <v>157</v>
      </c>
      <c r="G185" s="141" t="s">
        <v>146</v>
      </c>
      <c r="H185" s="142">
        <v>29.4</v>
      </c>
      <c r="I185" s="143"/>
      <c r="J185" s="144">
        <f>ROUND(I185*H185,2)</f>
        <v>0</v>
      </c>
      <c r="K185" s="145"/>
      <c r="L185" s="28"/>
      <c r="M185" s="146" t="s">
        <v>1</v>
      </c>
      <c r="N185" s="107" t="s">
        <v>38</v>
      </c>
      <c r="P185" s="147">
        <f>O185*H185</f>
        <v>0</v>
      </c>
      <c r="Q185" s="147">
        <v>1.4999999999999999E-2</v>
      </c>
      <c r="R185" s="147">
        <f>Q185*H185</f>
        <v>0.44099999999999995</v>
      </c>
      <c r="S185" s="147">
        <v>0</v>
      </c>
      <c r="T185" s="148">
        <f>S185*H185</f>
        <v>0</v>
      </c>
      <c r="AR185" s="149" t="s">
        <v>147</v>
      </c>
      <c r="AT185" s="149" t="s">
        <v>143</v>
      </c>
      <c r="AU185" s="149" t="s">
        <v>82</v>
      </c>
      <c r="AY185" s="13" t="s">
        <v>140</v>
      </c>
      <c r="BE185" s="150">
        <f>IF(N185="základní",J185,0)</f>
        <v>0</v>
      </c>
      <c r="BF185" s="150">
        <f>IF(N185="snížená",J185,0)</f>
        <v>0</v>
      </c>
      <c r="BG185" s="150">
        <f>IF(N185="zákl. přenesená",J185,0)</f>
        <v>0</v>
      </c>
      <c r="BH185" s="150">
        <f>IF(N185="sníž. přenesená",J185,0)</f>
        <v>0</v>
      </c>
      <c r="BI185" s="150">
        <f>IF(N185="nulová",J185,0)</f>
        <v>0</v>
      </c>
      <c r="BJ185" s="13" t="s">
        <v>80</v>
      </c>
      <c r="BK185" s="150">
        <f>ROUND(I185*H185,2)</f>
        <v>0</v>
      </c>
      <c r="BL185" s="13" t="s">
        <v>147</v>
      </c>
      <c r="BM185" s="149" t="s">
        <v>158</v>
      </c>
    </row>
    <row r="186" spans="2:65" s="1" customFormat="1">
      <c r="B186" s="28"/>
      <c r="D186" s="151" t="s">
        <v>148</v>
      </c>
      <c r="F186" s="152" t="s">
        <v>149</v>
      </c>
      <c r="I186" s="111"/>
      <c r="L186" s="28"/>
      <c r="M186" s="153"/>
      <c r="T186" s="52"/>
      <c r="AT186" s="13" t="s">
        <v>148</v>
      </c>
      <c r="AU186" s="13" t="s">
        <v>82</v>
      </c>
    </row>
    <row r="187" spans="2:65" s="1" customFormat="1" ht="24.2" customHeight="1">
      <c r="B187" s="28"/>
      <c r="C187" s="138" t="s">
        <v>159</v>
      </c>
      <c r="D187" s="138" t="s">
        <v>143</v>
      </c>
      <c r="E187" s="139" t="s">
        <v>160</v>
      </c>
      <c r="F187" s="140" t="s">
        <v>161</v>
      </c>
      <c r="G187" s="141" t="s">
        <v>146</v>
      </c>
      <c r="H187" s="142">
        <v>29.4</v>
      </c>
      <c r="I187" s="143"/>
      <c r="J187" s="144">
        <f>ROUND(I187*H187,2)</f>
        <v>0</v>
      </c>
      <c r="K187" s="145"/>
      <c r="L187" s="28"/>
      <c r="M187" s="146" t="s">
        <v>1</v>
      </c>
      <c r="N187" s="107" t="s">
        <v>38</v>
      </c>
      <c r="P187" s="147">
        <f>O187*H187</f>
        <v>0</v>
      </c>
      <c r="Q187" s="147">
        <v>0</v>
      </c>
      <c r="R187" s="147">
        <f>Q187*H187</f>
        <v>0</v>
      </c>
      <c r="S187" s="147">
        <v>0</v>
      </c>
      <c r="T187" s="148">
        <f>S187*H187</f>
        <v>0</v>
      </c>
      <c r="AR187" s="149" t="s">
        <v>147</v>
      </c>
      <c r="AT187" s="149" t="s">
        <v>143</v>
      </c>
      <c r="AU187" s="149" t="s">
        <v>82</v>
      </c>
      <c r="AY187" s="13" t="s">
        <v>140</v>
      </c>
      <c r="BE187" s="150">
        <f>IF(N187="základní",J187,0)</f>
        <v>0</v>
      </c>
      <c r="BF187" s="150">
        <f>IF(N187="snížená",J187,0)</f>
        <v>0</v>
      </c>
      <c r="BG187" s="150">
        <f>IF(N187="zákl. přenesená",J187,0)</f>
        <v>0</v>
      </c>
      <c r="BH187" s="150">
        <f>IF(N187="sníž. přenesená",J187,0)</f>
        <v>0</v>
      </c>
      <c r="BI187" s="150">
        <f>IF(N187="nulová",J187,0)</f>
        <v>0</v>
      </c>
      <c r="BJ187" s="13" t="s">
        <v>80</v>
      </c>
      <c r="BK187" s="150">
        <f>ROUND(I187*H187,2)</f>
        <v>0</v>
      </c>
      <c r="BL187" s="13" t="s">
        <v>147</v>
      </c>
      <c r="BM187" s="149" t="s">
        <v>162</v>
      </c>
    </row>
    <row r="188" spans="2:65" s="1" customFormat="1">
      <c r="B188" s="28"/>
      <c r="D188" s="151" t="s">
        <v>148</v>
      </c>
      <c r="F188" s="152" t="s">
        <v>149</v>
      </c>
      <c r="I188" s="111"/>
      <c r="L188" s="28"/>
      <c r="M188" s="153"/>
      <c r="T188" s="52"/>
      <c r="AT188" s="13" t="s">
        <v>148</v>
      </c>
      <c r="AU188" s="13" t="s">
        <v>82</v>
      </c>
    </row>
    <row r="189" spans="2:65" s="1" customFormat="1" ht="16.5" customHeight="1">
      <c r="B189" s="28"/>
      <c r="C189" s="154" t="s">
        <v>155</v>
      </c>
      <c r="D189" s="154" t="s">
        <v>163</v>
      </c>
      <c r="E189" s="155" t="s">
        <v>164</v>
      </c>
      <c r="F189" s="156" t="s">
        <v>165</v>
      </c>
      <c r="G189" s="157" t="s">
        <v>146</v>
      </c>
      <c r="H189" s="158">
        <v>35.28</v>
      </c>
      <c r="I189" s="159"/>
      <c r="J189" s="160">
        <f>ROUND(I189*H189,2)</f>
        <v>0</v>
      </c>
      <c r="K189" s="161"/>
      <c r="L189" s="162"/>
      <c r="M189" s="163" t="s">
        <v>1</v>
      </c>
      <c r="N189" s="164" t="s">
        <v>38</v>
      </c>
      <c r="P189" s="147">
        <f>O189*H189</f>
        <v>0</v>
      </c>
      <c r="Q189" s="147">
        <v>0</v>
      </c>
      <c r="R189" s="147">
        <f>Q189*H189</f>
        <v>0</v>
      </c>
      <c r="S189" s="147">
        <v>0</v>
      </c>
      <c r="T189" s="148">
        <f>S189*H189</f>
        <v>0</v>
      </c>
      <c r="AR189" s="149" t="s">
        <v>158</v>
      </c>
      <c r="AT189" s="149" t="s">
        <v>163</v>
      </c>
      <c r="AU189" s="149" t="s">
        <v>82</v>
      </c>
      <c r="AY189" s="13" t="s">
        <v>140</v>
      </c>
      <c r="BE189" s="150">
        <f>IF(N189="základní",J189,0)</f>
        <v>0</v>
      </c>
      <c r="BF189" s="150">
        <f>IF(N189="snížená",J189,0)</f>
        <v>0</v>
      </c>
      <c r="BG189" s="150">
        <f>IF(N189="zákl. přenesená",J189,0)</f>
        <v>0</v>
      </c>
      <c r="BH189" s="150">
        <f>IF(N189="sníž. přenesená",J189,0)</f>
        <v>0</v>
      </c>
      <c r="BI189" s="150">
        <f>IF(N189="nulová",J189,0)</f>
        <v>0</v>
      </c>
      <c r="BJ189" s="13" t="s">
        <v>80</v>
      </c>
      <c r="BK189" s="150">
        <f>ROUND(I189*H189,2)</f>
        <v>0</v>
      </c>
      <c r="BL189" s="13" t="s">
        <v>147</v>
      </c>
      <c r="BM189" s="149" t="s">
        <v>8</v>
      </c>
    </row>
    <row r="190" spans="2:65" s="1" customFormat="1">
      <c r="B190" s="28"/>
      <c r="D190" s="151" t="s">
        <v>148</v>
      </c>
      <c r="F190" s="152" t="s">
        <v>166</v>
      </c>
      <c r="I190" s="111"/>
      <c r="L190" s="28"/>
      <c r="M190" s="153"/>
      <c r="T190" s="52"/>
      <c r="AT190" s="13" t="s">
        <v>148</v>
      </c>
      <c r="AU190" s="13" t="s">
        <v>82</v>
      </c>
    </row>
    <row r="191" spans="2:65" s="1" customFormat="1" ht="16.5" customHeight="1">
      <c r="B191" s="28"/>
      <c r="C191" s="138" t="s">
        <v>167</v>
      </c>
      <c r="D191" s="138" t="s">
        <v>143</v>
      </c>
      <c r="E191" s="139" t="s">
        <v>168</v>
      </c>
      <c r="F191" s="140" t="s">
        <v>169</v>
      </c>
      <c r="G191" s="141" t="s">
        <v>146</v>
      </c>
      <c r="H191" s="142">
        <v>29.4</v>
      </c>
      <c r="I191" s="143"/>
      <c r="J191" s="144">
        <f>ROUND(I191*H191,2)</f>
        <v>0</v>
      </c>
      <c r="K191" s="145"/>
      <c r="L191" s="28"/>
      <c r="M191" s="146" t="s">
        <v>1</v>
      </c>
      <c r="N191" s="107" t="s">
        <v>38</v>
      </c>
      <c r="P191" s="147">
        <f>O191*H191</f>
        <v>0</v>
      </c>
      <c r="Q191" s="147">
        <v>1.6100000000000001E-3</v>
      </c>
      <c r="R191" s="147">
        <f>Q191*H191</f>
        <v>4.7334000000000001E-2</v>
      </c>
      <c r="S191" s="147">
        <v>1.4E-3</v>
      </c>
      <c r="T191" s="148">
        <f>S191*H191</f>
        <v>4.1159999999999995E-2</v>
      </c>
      <c r="AR191" s="149" t="s">
        <v>147</v>
      </c>
      <c r="AT191" s="149" t="s">
        <v>143</v>
      </c>
      <c r="AU191" s="149" t="s">
        <v>82</v>
      </c>
      <c r="AY191" s="13" t="s">
        <v>140</v>
      </c>
      <c r="BE191" s="150">
        <f>IF(N191="základní",J191,0)</f>
        <v>0</v>
      </c>
      <c r="BF191" s="150">
        <f>IF(N191="snížená",J191,0)</f>
        <v>0</v>
      </c>
      <c r="BG191" s="150">
        <f>IF(N191="zákl. přenesená",J191,0)</f>
        <v>0</v>
      </c>
      <c r="BH191" s="150">
        <f>IF(N191="sníž. přenesená",J191,0)</f>
        <v>0</v>
      </c>
      <c r="BI191" s="150">
        <f>IF(N191="nulová",J191,0)</f>
        <v>0</v>
      </c>
      <c r="BJ191" s="13" t="s">
        <v>80</v>
      </c>
      <c r="BK191" s="150">
        <f>ROUND(I191*H191,2)</f>
        <v>0</v>
      </c>
      <c r="BL191" s="13" t="s">
        <v>147</v>
      </c>
      <c r="BM191" s="149" t="s">
        <v>170</v>
      </c>
    </row>
    <row r="192" spans="2:65" s="1" customFormat="1">
      <c r="B192" s="28"/>
      <c r="D192" s="151" t="s">
        <v>148</v>
      </c>
      <c r="F192" s="152" t="s">
        <v>149</v>
      </c>
      <c r="I192" s="111"/>
      <c r="L192" s="28"/>
      <c r="M192" s="153"/>
      <c r="T192" s="52"/>
      <c r="AT192" s="13" t="s">
        <v>148</v>
      </c>
      <c r="AU192" s="13" t="s">
        <v>82</v>
      </c>
    </row>
    <row r="193" spans="2:65" s="1" customFormat="1" ht="24.2" customHeight="1">
      <c r="B193" s="28"/>
      <c r="C193" s="138" t="s">
        <v>158</v>
      </c>
      <c r="D193" s="138" t="s">
        <v>143</v>
      </c>
      <c r="E193" s="139" t="s">
        <v>171</v>
      </c>
      <c r="F193" s="140" t="s">
        <v>172</v>
      </c>
      <c r="G193" s="141" t="s">
        <v>173</v>
      </c>
      <c r="H193" s="142">
        <v>1.764</v>
      </c>
      <c r="I193" s="143"/>
      <c r="J193" s="144">
        <f>ROUND(I193*H193,2)</f>
        <v>0</v>
      </c>
      <c r="K193" s="145"/>
      <c r="L193" s="28"/>
      <c r="M193" s="146" t="s">
        <v>1</v>
      </c>
      <c r="N193" s="107" t="s">
        <v>38</v>
      </c>
      <c r="P193" s="147">
        <f>O193*H193</f>
        <v>0</v>
      </c>
      <c r="Q193" s="147">
        <v>0</v>
      </c>
      <c r="R193" s="147">
        <f>Q193*H193</f>
        <v>0</v>
      </c>
      <c r="S193" s="147">
        <v>0</v>
      </c>
      <c r="T193" s="148">
        <f>S193*H193</f>
        <v>0</v>
      </c>
      <c r="AR193" s="149" t="s">
        <v>147</v>
      </c>
      <c r="AT193" s="149" t="s">
        <v>143</v>
      </c>
      <c r="AU193" s="149" t="s">
        <v>82</v>
      </c>
      <c r="AY193" s="13" t="s">
        <v>140</v>
      </c>
      <c r="BE193" s="150">
        <f>IF(N193="základní",J193,0)</f>
        <v>0</v>
      </c>
      <c r="BF193" s="150">
        <f>IF(N193="snížená",J193,0)</f>
        <v>0</v>
      </c>
      <c r="BG193" s="150">
        <f>IF(N193="zákl. přenesená",J193,0)</f>
        <v>0</v>
      </c>
      <c r="BH193" s="150">
        <f>IF(N193="sníž. přenesená",J193,0)</f>
        <v>0</v>
      </c>
      <c r="BI193" s="150">
        <f>IF(N193="nulová",J193,0)</f>
        <v>0</v>
      </c>
      <c r="BJ193" s="13" t="s">
        <v>80</v>
      </c>
      <c r="BK193" s="150">
        <f>ROUND(I193*H193,2)</f>
        <v>0</v>
      </c>
      <c r="BL193" s="13" t="s">
        <v>147</v>
      </c>
      <c r="BM193" s="149" t="s">
        <v>174</v>
      </c>
    </row>
    <row r="194" spans="2:65" s="11" customFormat="1" ht="22.9" customHeight="1">
      <c r="B194" s="126"/>
      <c r="D194" s="127" t="s">
        <v>72</v>
      </c>
      <c r="E194" s="136" t="s">
        <v>175</v>
      </c>
      <c r="F194" s="136" t="s">
        <v>176</v>
      </c>
      <c r="I194" s="129"/>
      <c r="J194" s="137">
        <f>BK194</f>
        <v>0</v>
      </c>
      <c r="L194" s="126"/>
      <c r="M194" s="131"/>
      <c r="P194" s="132">
        <f>SUM(P195:P204)</f>
        <v>0</v>
      </c>
      <c r="R194" s="132">
        <f>SUM(R195:R204)</f>
        <v>1.0690042199999998</v>
      </c>
      <c r="T194" s="133">
        <f>SUM(T195:T204)</f>
        <v>2.6346899999999999E-2</v>
      </c>
      <c r="AR194" s="127" t="s">
        <v>80</v>
      </c>
      <c r="AT194" s="134" t="s">
        <v>72</v>
      </c>
      <c r="AU194" s="134" t="s">
        <v>80</v>
      </c>
      <c r="AY194" s="127" t="s">
        <v>140</v>
      </c>
      <c r="BK194" s="135">
        <f>SUM(BK195:BK204)</f>
        <v>0</v>
      </c>
    </row>
    <row r="195" spans="2:65" s="1" customFormat="1" ht="16.5" customHeight="1">
      <c r="B195" s="28"/>
      <c r="C195" s="138" t="s">
        <v>177</v>
      </c>
      <c r="D195" s="138" t="s">
        <v>143</v>
      </c>
      <c r="E195" s="139" t="s">
        <v>178</v>
      </c>
      <c r="F195" s="140" t="s">
        <v>179</v>
      </c>
      <c r="G195" s="141" t="s">
        <v>146</v>
      </c>
      <c r="H195" s="142">
        <v>84.99</v>
      </c>
      <c r="I195" s="143"/>
      <c r="J195" s="144">
        <f>ROUND(I195*H195,2)</f>
        <v>0</v>
      </c>
      <c r="K195" s="145"/>
      <c r="L195" s="28"/>
      <c r="M195" s="146" t="s">
        <v>1</v>
      </c>
      <c r="N195" s="107" t="s">
        <v>38</v>
      </c>
      <c r="P195" s="147">
        <f>O195*H195</f>
        <v>0</v>
      </c>
      <c r="Q195" s="147">
        <v>1E-3</v>
      </c>
      <c r="R195" s="147">
        <f>Q195*H195</f>
        <v>8.4989999999999996E-2</v>
      </c>
      <c r="S195" s="147">
        <v>3.1E-4</v>
      </c>
      <c r="T195" s="148">
        <f>S195*H195</f>
        <v>2.6346899999999999E-2</v>
      </c>
      <c r="AR195" s="149" t="s">
        <v>147</v>
      </c>
      <c r="AT195" s="149" t="s">
        <v>143</v>
      </c>
      <c r="AU195" s="149" t="s">
        <v>82</v>
      </c>
      <c r="AY195" s="13" t="s">
        <v>140</v>
      </c>
      <c r="BE195" s="150">
        <f>IF(N195="základní",J195,0)</f>
        <v>0</v>
      </c>
      <c r="BF195" s="150">
        <f>IF(N195="snížená",J195,0)</f>
        <v>0</v>
      </c>
      <c r="BG195" s="150">
        <f>IF(N195="zákl. přenesená",J195,0)</f>
        <v>0</v>
      </c>
      <c r="BH195" s="150">
        <f>IF(N195="sníž. přenesená",J195,0)</f>
        <v>0</v>
      </c>
      <c r="BI195" s="150">
        <f>IF(N195="nulová",J195,0)</f>
        <v>0</v>
      </c>
      <c r="BJ195" s="13" t="s">
        <v>80</v>
      </c>
      <c r="BK195" s="150">
        <f>ROUND(I195*H195,2)</f>
        <v>0</v>
      </c>
      <c r="BL195" s="13" t="s">
        <v>147</v>
      </c>
      <c r="BM195" s="149" t="s">
        <v>180</v>
      </c>
    </row>
    <row r="196" spans="2:65" s="1" customFormat="1">
      <c r="B196" s="28"/>
      <c r="D196" s="151" t="s">
        <v>148</v>
      </c>
      <c r="F196" s="152" t="s">
        <v>181</v>
      </c>
      <c r="I196" s="111"/>
      <c r="L196" s="28"/>
      <c r="M196" s="153"/>
      <c r="T196" s="52"/>
      <c r="AT196" s="13" t="s">
        <v>148</v>
      </c>
      <c r="AU196" s="13" t="s">
        <v>82</v>
      </c>
    </row>
    <row r="197" spans="2:65" s="1" customFormat="1" ht="24.2" customHeight="1">
      <c r="B197" s="28"/>
      <c r="C197" s="138" t="s">
        <v>162</v>
      </c>
      <c r="D197" s="138" t="s">
        <v>143</v>
      </c>
      <c r="E197" s="139" t="s">
        <v>182</v>
      </c>
      <c r="F197" s="140" t="s">
        <v>183</v>
      </c>
      <c r="G197" s="141" t="s">
        <v>146</v>
      </c>
      <c r="H197" s="142">
        <v>84.99</v>
      </c>
      <c r="I197" s="143"/>
      <c r="J197" s="144">
        <f>ROUND(I197*H197,2)</f>
        <v>0</v>
      </c>
      <c r="K197" s="145"/>
      <c r="L197" s="28"/>
      <c r="M197" s="146" t="s">
        <v>1</v>
      </c>
      <c r="N197" s="107" t="s">
        <v>38</v>
      </c>
      <c r="P197" s="147">
        <f>O197*H197</f>
        <v>0</v>
      </c>
      <c r="Q197" s="147">
        <v>0</v>
      </c>
      <c r="R197" s="147">
        <f>Q197*H197</f>
        <v>0</v>
      </c>
      <c r="S197" s="147">
        <v>0</v>
      </c>
      <c r="T197" s="148">
        <f>S197*H197</f>
        <v>0</v>
      </c>
      <c r="AR197" s="149" t="s">
        <v>147</v>
      </c>
      <c r="AT197" s="149" t="s">
        <v>143</v>
      </c>
      <c r="AU197" s="149" t="s">
        <v>82</v>
      </c>
      <c r="AY197" s="13" t="s">
        <v>140</v>
      </c>
      <c r="BE197" s="150">
        <f>IF(N197="základní",J197,0)</f>
        <v>0</v>
      </c>
      <c r="BF197" s="150">
        <f>IF(N197="snížená",J197,0)</f>
        <v>0</v>
      </c>
      <c r="BG197" s="150">
        <f>IF(N197="zákl. přenesená",J197,0)</f>
        <v>0</v>
      </c>
      <c r="BH197" s="150">
        <f>IF(N197="sníž. přenesená",J197,0)</f>
        <v>0</v>
      </c>
      <c r="BI197" s="150">
        <f>IF(N197="nulová",J197,0)</f>
        <v>0</v>
      </c>
      <c r="BJ197" s="13" t="s">
        <v>80</v>
      </c>
      <c r="BK197" s="150">
        <f>ROUND(I197*H197,2)</f>
        <v>0</v>
      </c>
      <c r="BL197" s="13" t="s">
        <v>147</v>
      </c>
      <c r="BM197" s="149" t="s">
        <v>184</v>
      </c>
    </row>
    <row r="198" spans="2:65" s="1" customFormat="1">
      <c r="B198" s="28"/>
      <c r="D198" s="151" t="s">
        <v>148</v>
      </c>
      <c r="F198" s="152" t="s">
        <v>181</v>
      </c>
      <c r="I198" s="111"/>
      <c r="L198" s="28"/>
      <c r="M198" s="153"/>
      <c r="T198" s="52"/>
      <c r="AT198" s="13" t="s">
        <v>148</v>
      </c>
      <c r="AU198" s="13" t="s">
        <v>82</v>
      </c>
    </row>
    <row r="199" spans="2:65" s="1" customFormat="1" ht="24.2" customHeight="1">
      <c r="B199" s="28"/>
      <c r="C199" s="138" t="s">
        <v>185</v>
      </c>
      <c r="D199" s="138" t="s">
        <v>143</v>
      </c>
      <c r="E199" s="139" t="s">
        <v>186</v>
      </c>
      <c r="F199" s="140" t="s">
        <v>187</v>
      </c>
      <c r="G199" s="141" t="s">
        <v>146</v>
      </c>
      <c r="H199" s="142">
        <v>84.99</v>
      </c>
      <c r="I199" s="143"/>
      <c r="J199" s="144">
        <f>ROUND(I199*H199,2)</f>
        <v>0</v>
      </c>
      <c r="K199" s="145"/>
      <c r="L199" s="28"/>
      <c r="M199" s="146" t="s">
        <v>1</v>
      </c>
      <c r="N199" s="107" t="s">
        <v>38</v>
      </c>
      <c r="P199" s="147">
        <f>O199*H199</f>
        <v>0</v>
      </c>
      <c r="Q199" s="147">
        <v>2.63E-4</v>
      </c>
      <c r="R199" s="147">
        <f>Q199*H199</f>
        <v>2.235237E-2</v>
      </c>
      <c r="S199" s="147">
        <v>0</v>
      </c>
      <c r="T199" s="148">
        <f>S199*H199</f>
        <v>0</v>
      </c>
      <c r="AR199" s="149" t="s">
        <v>147</v>
      </c>
      <c r="AT199" s="149" t="s">
        <v>143</v>
      </c>
      <c r="AU199" s="149" t="s">
        <v>82</v>
      </c>
      <c r="AY199" s="13" t="s">
        <v>140</v>
      </c>
      <c r="BE199" s="150">
        <f>IF(N199="základní",J199,0)</f>
        <v>0</v>
      </c>
      <c r="BF199" s="150">
        <f>IF(N199="snížená",J199,0)</f>
        <v>0</v>
      </c>
      <c r="BG199" s="150">
        <f>IF(N199="zákl. přenesená",J199,0)</f>
        <v>0</v>
      </c>
      <c r="BH199" s="150">
        <f>IF(N199="sníž. přenesená",J199,0)</f>
        <v>0</v>
      </c>
      <c r="BI199" s="150">
        <f>IF(N199="nulová",J199,0)</f>
        <v>0</v>
      </c>
      <c r="BJ199" s="13" t="s">
        <v>80</v>
      </c>
      <c r="BK199" s="150">
        <f>ROUND(I199*H199,2)</f>
        <v>0</v>
      </c>
      <c r="BL199" s="13" t="s">
        <v>147</v>
      </c>
      <c r="BM199" s="149" t="s">
        <v>188</v>
      </c>
    </row>
    <row r="200" spans="2:65" s="1" customFormat="1">
      <c r="B200" s="28"/>
      <c r="D200" s="151" t="s">
        <v>148</v>
      </c>
      <c r="F200" s="152" t="s">
        <v>181</v>
      </c>
      <c r="I200" s="111"/>
      <c r="L200" s="28"/>
      <c r="M200" s="153"/>
      <c r="T200" s="52"/>
      <c r="AT200" s="13" t="s">
        <v>148</v>
      </c>
      <c r="AU200" s="13" t="s">
        <v>82</v>
      </c>
    </row>
    <row r="201" spans="2:65" s="1" customFormat="1" ht="24.2" customHeight="1">
      <c r="B201" s="28"/>
      <c r="C201" s="138" t="s">
        <v>8</v>
      </c>
      <c r="D201" s="138" t="s">
        <v>143</v>
      </c>
      <c r="E201" s="139" t="s">
        <v>189</v>
      </c>
      <c r="F201" s="140" t="s">
        <v>190</v>
      </c>
      <c r="G201" s="141" t="s">
        <v>146</v>
      </c>
      <c r="H201" s="142">
        <v>84.99</v>
      </c>
      <c r="I201" s="143"/>
      <c r="J201" s="144">
        <f>ROUND(I201*H201,2)</f>
        <v>0</v>
      </c>
      <c r="K201" s="145"/>
      <c r="L201" s="28"/>
      <c r="M201" s="146" t="s">
        <v>1</v>
      </c>
      <c r="N201" s="107" t="s">
        <v>38</v>
      </c>
      <c r="P201" s="147">
        <f>O201*H201</f>
        <v>0</v>
      </c>
      <c r="Q201" s="147">
        <v>1.103E-2</v>
      </c>
      <c r="R201" s="147">
        <f>Q201*H201</f>
        <v>0.93743969999999999</v>
      </c>
      <c r="S201" s="147">
        <v>0</v>
      </c>
      <c r="T201" s="148">
        <f>S201*H201</f>
        <v>0</v>
      </c>
      <c r="AR201" s="149" t="s">
        <v>147</v>
      </c>
      <c r="AT201" s="149" t="s">
        <v>143</v>
      </c>
      <c r="AU201" s="149" t="s">
        <v>82</v>
      </c>
      <c r="AY201" s="13" t="s">
        <v>140</v>
      </c>
      <c r="BE201" s="150">
        <f>IF(N201="základní",J201,0)</f>
        <v>0</v>
      </c>
      <c r="BF201" s="150">
        <f>IF(N201="snížená",J201,0)</f>
        <v>0</v>
      </c>
      <c r="BG201" s="150">
        <f>IF(N201="zákl. přenesená",J201,0)</f>
        <v>0</v>
      </c>
      <c r="BH201" s="150">
        <f>IF(N201="sníž. přenesená",J201,0)</f>
        <v>0</v>
      </c>
      <c r="BI201" s="150">
        <f>IF(N201="nulová",J201,0)</f>
        <v>0</v>
      </c>
      <c r="BJ201" s="13" t="s">
        <v>80</v>
      </c>
      <c r="BK201" s="150">
        <f>ROUND(I201*H201,2)</f>
        <v>0</v>
      </c>
      <c r="BL201" s="13" t="s">
        <v>147</v>
      </c>
      <c r="BM201" s="149" t="s">
        <v>191</v>
      </c>
    </row>
    <row r="202" spans="2:65" s="1" customFormat="1">
      <c r="B202" s="28"/>
      <c r="D202" s="151" t="s">
        <v>148</v>
      </c>
      <c r="F202" s="152" t="s">
        <v>181</v>
      </c>
      <c r="I202" s="111"/>
      <c r="L202" s="28"/>
      <c r="M202" s="153"/>
      <c r="T202" s="52"/>
      <c r="AT202" s="13" t="s">
        <v>148</v>
      </c>
      <c r="AU202" s="13" t="s">
        <v>82</v>
      </c>
    </row>
    <row r="203" spans="2:65" s="1" customFormat="1" ht="33" customHeight="1">
      <c r="B203" s="28"/>
      <c r="C203" s="138" t="s">
        <v>192</v>
      </c>
      <c r="D203" s="138" t="s">
        <v>143</v>
      </c>
      <c r="E203" s="139" t="s">
        <v>193</v>
      </c>
      <c r="F203" s="140" t="s">
        <v>194</v>
      </c>
      <c r="G203" s="141" t="s">
        <v>146</v>
      </c>
      <c r="H203" s="142">
        <v>84.99</v>
      </c>
      <c r="I203" s="143"/>
      <c r="J203" s="144">
        <f>ROUND(I203*H203,2)</f>
        <v>0</v>
      </c>
      <c r="K203" s="145"/>
      <c r="L203" s="28"/>
      <c r="M203" s="146" t="s">
        <v>1</v>
      </c>
      <c r="N203" s="107" t="s">
        <v>38</v>
      </c>
      <c r="P203" s="147">
        <f>O203*H203</f>
        <v>0</v>
      </c>
      <c r="Q203" s="147">
        <v>2.8499999999999999E-4</v>
      </c>
      <c r="R203" s="147">
        <f>Q203*H203</f>
        <v>2.4222149999999998E-2</v>
      </c>
      <c r="S203" s="147">
        <v>0</v>
      </c>
      <c r="T203" s="148">
        <f>S203*H203</f>
        <v>0</v>
      </c>
      <c r="AR203" s="149" t="s">
        <v>147</v>
      </c>
      <c r="AT203" s="149" t="s">
        <v>143</v>
      </c>
      <c r="AU203" s="149" t="s">
        <v>82</v>
      </c>
      <c r="AY203" s="13" t="s">
        <v>140</v>
      </c>
      <c r="BE203" s="150">
        <f>IF(N203="základní",J203,0)</f>
        <v>0</v>
      </c>
      <c r="BF203" s="150">
        <f>IF(N203="snížená",J203,0)</f>
        <v>0</v>
      </c>
      <c r="BG203" s="150">
        <f>IF(N203="zákl. přenesená",J203,0)</f>
        <v>0</v>
      </c>
      <c r="BH203" s="150">
        <f>IF(N203="sníž. přenesená",J203,0)</f>
        <v>0</v>
      </c>
      <c r="BI203" s="150">
        <f>IF(N203="nulová",J203,0)</f>
        <v>0</v>
      </c>
      <c r="BJ203" s="13" t="s">
        <v>80</v>
      </c>
      <c r="BK203" s="150">
        <f>ROUND(I203*H203,2)</f>
        <v>0</v>
      </c>
      <c r="BL203" s="13" t="s">
        <v>147</v>
      </c>
      <c r="BM203" s="149" t="s">
        <v>195</v>
      </c>
    </row>
    <row r="204" spans="2:65" s="1" customFormat="1">
      <c r="B204" s="28"/>
      <c r="D204" s="151" t="s">
        <v>148</v>
      </c>
      <c r="F204" s="152" t="s">
        <v>181</v>
      </c>
      <c r="I204" s="111"/>
      <c r="L204" s="28"/>
      <c r="M204" s="153"/>
      <c r="T204" s="52"/>
      <c r="AT204" s="13" t="s">
        <v>148</v>
      </c>
      <c r="AU204" s="13" t="s">
        <v>82</v>
      </c>
    </row>
    <row r="205" spans="2:65" s="11" customFormat="1" ht="22.9" customHeight="1">
      <c r="B205" s="126"/>
      <c r="D205" s="127" t="s">
        <v>72</v>
      </c>
      <c r="E205" s="136" t="s">
        <v>196</v>
      </c>
      <c r="F205" s="136" t="s">
        <v>197</v>
      </c>
      <c r="I205" s="129"/>
      <c r="J205" s="137">
        <f>BK205</f>
        <v>0</v>
      </c>
      <c r="L205" s="126"/>
      <c r="M205" s="131"/>
      <c r="P205" s="132">
        <f>SUM(P206:P209)</f>
        <v>0</v>
      </c>
      <c r="R205" s="132">
        <f>SUM(R206:R209)</f>
        <v>5.9079E-4</v>
      </c>
      <c r="T205" s="133">
        <f>SUM(T206:T209)</f>
        <v>0</v>
      </c>
      <c r="AR205" s="127" t="s">
        <v>82</v>
      </c>
      <c r="AT205" s="134" t="s">
        <v>72</v>
      </c>
      <c r="AU205" s="134" t="s">
        <v>80</v>
      </c>
      <c r="AY205" s="127" t="s">
        <v>140</v>
      </c>
      <c r="BK205" s="135">
        <f>SUM(BK206:BK209)</f>
        <v>0</v>
      </c>
    </row>
    <row r="206" spans="2:65" s="1" customFormat="1" ht="24.2" customHeight="1">
      <c r="B206" s="28"/>
      <c r="C206" s="138" t="s">
        <v>170</v>
      </c>
      <c r="D206" s="138" t="s">
        <v>143</v>
      </c>
      <c r="E206" s="139" t="s">
        <v>198</v>
      </c>
      <c r="F206" s="140" t="s">
        <v>199</v>
      </c>
      <c r="G206" s="141" t="s">
        <v>200</v>
      </c>
      <c r="H206" s="142">
        <v>3</v>
      </c>
      <c r="I206" s="143"/>
      <c r="J206" s="144">
        <f>ROUND(I206*H206,2)</f>
        <v>0</v>
      </c>
      <c r="K206" s="145"/>
      <c r="L206" s="28"/>
      <c r="M206" s="146" t="s">
        <v>1</v>
      </c>
      <c r="N206" s="107" t="s">
        <v>38</v>
      </c>
      <c r="P206" s="147">
        <f>O206*H206</f>
        <v>0</v>
      </c>
      <c r="Q206" s="147">
        <v>6.0499999999999997E-6</v>
      </c>
      <c r="R206" s="147">
        <f>Q206*H206</f>
        <v>1.8150000000000001E-5</v>
      </c>
      <c r="S206" s="147">
        <v>0</v>
      </c>
      <c r="T206" s="148">
        <f>S206*H206</f>
        <v>0</v>
      </c>
      <c r="AR206" s="149" t="s">
        <v>174</v>
      </c>
      <c r="AT206" s="149" t="s">
        <v>143</v>
      </c>
      <c r="AU206" s="149" t="s">
        <v>82</v>
      </c>
      <c r="AY206" s="13" t="s">
        <v>140</v>
      </c>
      <c r="BE206" s="150">
        <f>IF(N206="základní",J206,0)</f>
        <v>0</v>
      </c>
      <c r="BF206" s="150">
        <f>IF(N206="snížená",J206,0)</f>
        <v>0</v>
      </c>
      <c r="BG206" s="150">
        <f>IF(N206="zákl. přenesená",J206,0)</f>
        <v>0</v>
      </c>
      <c r="BH206" s="150">
        <f>IF(N206="sníž. přenesená",J206,0)</f>
        <v>0</v>
      </c>
      <c r="BI206" s="150">
        <f>IF(N206="nulová",J206,0)</f>
        <v>0</v>
      </c>
      <c r="BJ206" s="13" t="s">
        <v>80</v>
      </c>
      <c r="BK206" s="150">
        <f>ROUND(I206*H206,2)</f>
        <v>0</v>
      </c>
      <c r="BL206" s="13" t="s">
        <v>174</v>
      </c>
      <c r="BM206" s="149" t="s">
        <v>201</v>
      </c>
    </row>
    <row r="207" spans="2:65" s="1" customFormat="1" ht="24.2" customHeight="1">
      <c r="B207" s="28"/>
      <c r="C207" s="138" t="s">
        <v>202</v>
      </c>
      <c r="D207" s="138" t="s">
        <v>143</v>
      </c>
      <c r="E207" s="139" t="s">
        <v>203</v>
      </c>
      <c r="F207" s="140" t="s">
        <v>204</v>
      </c>
      <c r="G207" s="141" t="s">
        <v>200</v>
      </c>
      <c r="H207" s="142">
        <v>3</v>
      </c>
      <c r="I207" s="143"/>
      <c r="J207" s="144">
        <f>ROUND(I207*H207,2)</f>
        <v>0</v>
      </c>
      <c r="K207" s="145"/>
      <c r="L207" s="28"/>
      <c r="M207" s="146" t="s">
        <v>1</v>
      </c>
      <c r="N207" s="107" t="s">
        <v>38</v>
      </c>
      <c r="P207" s="147">
        <f>O207*H207</f>
        <v>0</v>
      </c>
      <c r="Q207" s="147">
        <v>2.0910000000000001E-5</v>
      </c>
      <c r="R207" s="147">
        <f>Q207*H207</f>
        <v>6.2730000000000004E-5</v>
      </c>
      <c r="S207" s="147">
        <v>0</v>
      </c>
      <c r="T207" s="148">
        <f>S207*H207</f>
        <v>0</v>
      </c>
      <c r="AR207" s="149" t="s">
        <v>174</v>
      </c>
      <c r="AT207" s="149" t="s">
        <v>143</v>
      </c>
      <c r="AU207" s="149" t="s">
        <v>82</v>
      </c>
      <c r="AY207" s="13" t="s">
        <v>140</v>
      </c>
      <c r="BE207" s="150">
        <f>IF(N207="základní",J207,0)</f>
        <v>0</v>
      </c>
      <c r="BF207" s="150">
        <f>IF(N207="snížená",J207,0)</f>
        <v>0</v>
      </c>
      <c r="BG207" s="150">
        <f>IF(N207="zákl. přenesená",J207,0)</f>
        <v>0</v>
      </c>
      <c r="BH207" s="150">
        <f>IF(N207="sníž. přenesená",J207,0)</f>
        <v>0</v>
      </c>
      <c r="BI207" s="150">
        <f>IF(N207="nulová",J207,0)</f>
        <v>0</v>
      </c>
      <c r="BJ207" s="13" t="s">
        <v>80</v>
      </c>
      <c r="BK207" s="150">
        <f>ROUND(I207*H207,2)</f>
        <v>0</v>
      </c>
      <c r="BL207" s="13" t="s">
        <v>174</v>
      </c>
      <c r="BM207" s="149" t="s">
        <v>205</v>
      </c>
    </row>
    <row r="208" spans="2:65" s="1" customFormat="1" ht="24.2" customHeight="1">
      <c r="B208" s="28"/>
      <c r="C208" s="138" t="s">
        <v>174</v>
      </c>
      <c r="D208" s="138" t="s">
        <v>143</v>
      </c>
      <c r="E208" s="139" t="s">
        <v>206</v>
      </c>
      <c r="F208" s="140" t="s">
        <v>207</v>
      </c>
      <c r="G208" s="141" t="s">
        <v>200</v>
      </c>
      <c r="H208" s="142">
        <v>3</v>
      </c>
      <c r="I208" s="143"/>
      <c r="J208" s="144">
        <f>ROUND(I208*H208,2)</f>
        <v>0</v>
      </c>
      <c r="K208" s="145"/>
      <c r="L208" s="28"/>
      <c r="M208" s="146" t="s">
        <v>1</v>
      </c>
      <c r="N208" s="107" t="s">
        <v>38</v>
      </c>
      <c r="P208" s="147">
        <f>O208*H208</f>
        <v>0</v>
      </c>
      <c r="Q208" s="147">
        <v>4.2500000000000003E-5</v>
      </c>
      <c r="R208" s="147">
        <f>Q208*H208</f>
        <v>1.2750000000000001E-4</v>
      </c>
      <c r="S208" s="147">
        <v>0</v>
      </c>
      <c r="T208" s="148">
        <f>S208*H208</f>
        <v>0</v>
      </c>
      <c r="AR208" s="149" t="s">
        <v>174</v>
      </c>
      <c r="AT208" s="149" t="s">
        <v>143</v>
      </c>
      <c r="AU208" s="149" t="s">
        <v>82</v>
      </c>
      <c r="AY208" s="13" t="s">
        <v>140</v>
      </c>
      <c r="BE208" s="150">
        <f>IF(N208="základní",J208,0)</f>
        <v>0</v>
      </c>
      <c r="BF208" s="150">
        <f>IF(N208="snížená",J208,0)</f>
        <v>0</v>
      </c>
      <c r="BG208" s="150">
        <f>IF(N208="zákl. přenesená",J208,0)</f>
        <v>0</v>
      </c>
      <c r="BH208" s="150">
        <f>IF(N208="sníž. přenesená",J208,0)</f>
        <v>0</v>
      </c>
      <c r="BI208" s="150">
        <f>IF(N208="nulová",J208,0)</f>
        <v>0</v>
      </c>
      <c r="BJ208" s="13" t="s">
        <v>80</v>
      </c>
      <c r="BK208" s="150">
        <f>ROUND(I208*H208,2)</f>
        <v>0</v>
      </c>
      <c r="BL208" s="13" t="s">
        <v>174</v>
      </c>
      <c r="BM208" s="149" t="s">
        <v>208</v>
      </c>
    </row>
    <row r="209" spans="2:65" s="1" customFormat="1" ht="21.75" customHeight="1">
      <c r="B209" s="28"/>
      <c r="C209" s="138" t="s">
        <v>209</v>
      </c>
      <c r="D209" s="138" t="s">
        <v>143</v>
      </c>
      <c r="E209" s="139" t="s">
        <v>210</v>
      </c>
      <c r="F209" s="140" t="s">
        <v>211</v>
      </c>
      <c r="G209" s="141" t="s">
        <v>200</v>
      </c>
      <c r="H209" s="142">
        <v>3</v>
      </c>
      <c r="I209" s="143"/>
      <c r="J209" s="144">
        <f>ROUND(I209*H209,2)</f>
        <v>0</v>
      </c>
      <c r="K209" s="145"/>
      <c r="L209" s="28"/>
      <c r="M209" s="146" t="s">
        <v>1</v>
      </c>
      <c r="N209" s="107" t="s">
        <v>38</v>
      </c>
      <c r="P209" s="147">
        <f>O209*H209</f>
        <v>0</v>
      </c>
      <c r="Q209" s="147">
        <v>1.2747E-4</v>
      </c>
      <c r="R209" s="147">
        <f>Q209*H209</f>
        <v>3.8241000000000002E-4</v>
      </c>
      <c r="S209" s="147">
        <v>0</v>
      </c>
      <c r="T209" s="148">
        <f>S209*H209</f>
        <v>0</v>
      </c>
      <c r="AR209" s="149" t="s">
        <v>174</v>
      </c>
      <c r="AT209" s="149" t="s">
        <v>143</v>
      </c>
      <c r="AU209" s="149" t="s">
        <v>82</v>
      </c>
      <c r="AY209" s="13" t="s">
        <v>140</v>
      </c>
      <c r="BE209" s="150">
        <f>IF(N209="základní",J209,0)</f>
        <v>0</v>
      </c>
      <c r="BF209" s="150">
        <f>IF(N209="snížená",J209,0)</f>
        <v>0</v>
      </c>
      <c r="BG209" s="150">
        <f>IF(N209="zákl. přenesená",J209,0)</f>
        <v>0</v>
      </c>
      <c r="BH209" s="150">
        <f>IF(N209="sníž. přenesená",J209,0)</f>
        <v>0</v>
      </c>
      <c r="BI209" s="150">
        <f>IF(N209="nulová",J209,0)</f>
        <v>0</v>
      </c>
      <c r="BJ209" s="13" t="s">
        <v>80</v>
      </c>
      <c r="BK209" s="150">
        <f>ROUND(I209*H209,2)</f>
        <v>0</v>
      </c>
      <c r="BL209" s="13" t="s">
        <v>174</v>
      </c>
      <c r="BM209" s="149" t="s">
        <v>212</v>
      </c>
    </row>
    <row r="210" spans="2:65" s="11" customFormat="1" ht="25.9" customHeight="1">
      <c r="B210" s="126"/>
      <c r="D210" s="127" t="s">
        <v>72</v>
      </c>
      <c r="E210" s="128" t="s">
        <v>213</v>
      </c>
      <c r="F210" s="128" t="s">
        <v>214</v>
      </c>
      <c r="I210" s="129"/>
      <c r="J210" s="130">
        <f>BK210</f>
        <v>0</v>
      </c>
      <c r="L210" s="126"/>
      <c r="M210" s="131"/>
      <c r="P210" s="132">
        <f>P211+P227+P238+P241</f>
        <v>0</v>
      </c>
      <c r="R210" s="132">
        <f>R211+R227+R238+R241</f>
        <v>2.0201529422800002</v>
      </c>
      <c r="T210" s="133">
        <f>T211+T227+T238+T241</f>
        <v>1.30115197</v>
      </c>
      <c r="AR210" s="127" t="s">
        <v>80</v>
      </c>
      <c r="AT210" s="134" t="s">
        <v>72</v>
      </c>
      <c r="AU210" s="134" t="s">
        <v>73</v>
      </c>
      <c r="AY210" s="127" t="s">
        <v>140</v>
      </c>
      <c r="BK210" s="135">
        <f>BK211+BK227+BK238+BK241</f>
        <v>0</v>
      </c>
    </row>
    <row r="211" spans="2:65" s="11" customFormat="1" ht="22.9" customHeight="1">
      <c r="B211" s="126"/>
      <c r="D211" s="127" t="s">
        <v>72</v>
      </c>
      <c r="E211" s="136" t="s">
        <v>141</v>
      </c>
      <c r="F211" s="136" t="s">
        <v>142</v>
      </c>
      <c r="I211" s="129"/>
      <c r="J211" s="137">
        <f>BK211</f>
        <v>0</v>
      </c>
      <c r="L211" s="126"/>
      <c r="M211" s="131"/>
      <c r="P211" s="132">
        <f>SUM(P212:P226)</f>
        <v>0</v>
      </c>
      <c r="R211" s="132">
        <f>SUM(R212:R226)</f>
        <v>0.58870473999999995</v>
      </c>
      <c r="T211" s="133">
        <f>SUM(T212:T226)</f>
        <v>1.2672296000000001</v>
      </c>
      <c r="AR211" s="127" t="s">
        <v>80</v>
      </c>
      <c r="AT211" s="134" t="s">
        <v>72</v>
      </c>
      <c r="AU211" s="134" t="s">
        <v>80</v>
      </c>
      <c r="AY211" s="127" t="s">
        <v>140</v>
      </c>
      <c r="BK211" s="135">
        <f>SUM(BK212:BK226)</f>
        <v>0</v>
      </c>
    </row>
    <row r="212" spans="2:65" s="1" customFormat="1" ht="24.2" customHeight="1">
      <c r="B212" s="28"/>
      <c r="C212" s="138" t="s">
        <v>180</v>
      </c>
      <c r="D212" s="138" t="s">
        <v>143</v>
      </c>
      <c r="E212" s="139" t="s">
        <v>144</v>
      </c>
      <c r="F212" s="140" t="s">
        <v>145</v>
      </c>
      <c r="G212" s="141" t="s">
        <v>146</v>
      </c>
      <c r="H212" s="142">
        <v>34.814</v>
      </c>
      <c r="I212" s="143"/>
      <c r="J212" s="144">
        <f>ROUND(I212*H212,2)</f>
        <v>0</v>
      </c>
      <c r="K212" s="145"/>
      <c r="L212" s="28"/>
      <c r="M212" s="146" t="s">
        <v>1</v>
      </c>
      <c r="N212" s="107" t="s">
        <v>38</v>
      </c>
      <c r="P212" s="147">
        <f>O212*H212</f>
        <v>0</v>
      </c>
      <c r="Q212" s="147">
        <v>0</v>
      </c>
      <c r="R212" s="147">
        <f>Q212*H212</f>
        <v>0</v>
      </c>
      <c r="S212" s="147">
        <v>3.5000000000000003E-2</v>
      </c>
      <c r="T212" s="148">
        <f>S212*H212</f>
        <v>1.2184900000000001</v>
      </c>
      <c r="AR212" s="149" t="s">
        <v>147</v>
      </c>
      <c r="AT212" s="149" t="s">
        <v>143</v>
      </c>
      <c r="AU212" s="149" t="s">
        <v>82</v>
      </c>
      <c r="AY212" s="13" t="s">
        <v>140</v>
      </c>
      <c r="BE212" s="150">
        <f>IF(N212="základní",J212,0)</f>
        <v>0</v>
      </c>
      <c r="BF212" s="150">
        <f>IF(N212="snížená",J212,0)</f>
        <v>0</v>
      </c>
      <c r="BG212" s="150">
        <f>IF(N212="zákl. přenesená",J212,0)</f>
        <v>0</v>
      </c>
      <c r="BH212" s="150">
        <f>IF(N212="sníž. přenesená",J212,0)</f>
        <v>0</v>
      </c>
      <c r="BI212" s="150">
        <f>IF(N212="nulová",J212,0)</f>
        <v>0</v>
      </c>
      <c r="BJ212" s="13" t="s">
        <v>80</v>
      </c>
      <c r="BK212" s="150">
        <f>ROUND(I212*H212,2)</f>
        <v>0</v>
      </c>
      <c r="BL212" s="13" t="s">
        <v>147</v>
      </c>
      <c r="BM212" s="149" t="s">
        <v>215</v>
      </c>
    </row>
    <row r="213" spans="2:65" s="1" customFormat="1">
      <c r="B213" s="28"/>
      <c r="D213" s="151" t="s">
        <v>148</v>
      </c>
      <c r="F213" s="152" t="s">
        <v>216</v>
      </c>
      <c r="I213" s="111"/>
      <c r="L213" s="28"/>
      <c r="M213" s="153"/>
      <c r="T213" s="52"/>
      <c r="AT213" s="13" t="s">
        <v>148</v>
      </c>
      <c r="AU213" s="13" t="s">
        <v>82</v>
      </c>
    </row>
    <row r="214" spans="2:65" s="1" customFormat="1" ht="16.5" customHeight="1">
      <c r="B214" s="28"/>
      <c r="C214" s="138" t="s">
        <v>217</v>
      </c>
      <c r="D214" s="138" t="s">
        <v>143</v>
      </c>
      <c r="E214" s="139" t="s">
        <v>150</v>
      </c>
      <c r="F214" s="140" t="s">
        <v>151</v>
      </c>
      <c r="G214" s="141" t="s">
        <v>146</v>
      </c>
      <c r="H214" s="142">
        <v>34.814</v>
      </c>
      <c r="I214" s="143"/>
      <c r="J214" s="144">
        <f>ROUND(I214*H214,2)</f>
        <v>0</v>
      </c>
      <c r="K214" s="145"/>
      <c r="L214" s="28"/>
      <c r="M214" s="146" t="s">
        <v>1</v>
      </c>
      <c r="N214" s="107" t="s">
        <v>38</v>
      </c>
      <c r="P214" s="147">
        <f>O214*H214</f>
        <v>0</v>
      </c>
      <c r="Q214" s="147">
        <v>0</v>
      </c>
      <c r="R214" s="147">
        <f>Q214*H214</f>
        <v>0</v>
      </c>
      <c r="S214" s="147">
        <v>0</v>
      </c>
      <c r="T214" s="148">
        <f>S214*H214</f>
        <v>0</v>
      </c>
      <c r="AR214" s="149" t="s">
        <v>147</v>
      </c>
      <c r="AT214" s="149" t="s">
        <v>143</v>
      </c>
      <c r="AU214" s="149" t="s">
        <v>82</v>
      </c>
      <c r="AY214" s="13" t="s">
        <v>140</v>
      </c>
      <c r="BE214" s="150">
        <f>IF(N214="základní",J214,0)</f>
        <v>0</v>
      </c>
      <c r="BF214" s="150">
        <f>IF(N214="snížená",J214,0)</f>
        <v>0</v>
      </c>
      <c r="BG214" s="150">
        <f>IF(N214="zákl. přenesená",J214,0)</f>
        <v>0</v>
      </c>
      <c r="BH214" s="150">
        <f>IF(N214="sníž. přenesená",J214,0)</f>
        <v>0</v>
      </c>
      <c r="BI214" s="150">
        <f>IF(N214="nulová",J214,0)</f>
        <v>0</v>
      </c>
      <c r="BJ214" s="13" t="s">
        <v>80</v>
      </c>
      <c r="BK214" s="150">
        <f>ROUND(I214*H214,2)</f>
        <v>0</v>
      </c>
      <c r="BL214" s="13" t="s">
        <v>147</v>
      </c>
      <c r="BM214" s="149" t="s">
        <v>218</v>
      </c>
    </row>
    <row r="215" spans="2:65" s="1" customFormat="1">
      <c r="B215" s="28"/>
      <c r="D215" s="151" t="s">
        <v>148</v>
      </c>
      <c r="F215" s="152" t="s">
        <v>216</v>
      </c>
      <c r="I215" s="111"/>
      <c r="L215" s="28"/>
      <c r="M215" s="153"/>
      <c r="T215" s="52"/>
      <c r="AT215" s="13" t="s">
        <v>148</v>
      </c>
      <c r="AU215" s="13" t="s">
        <v>82</v>
      </c>
    </row>
    <row r="216" spans="2:65" s="1" customFormat="1" ht="16.5" customHeight="1">
      <c r="B216" s="28"/>
      <c r="C216" s="138" t="s">
        <v>184</v>
      </c>
      <c r="D216" s="138" t="s">
        <v>143</v>
      </c>
      <c r="E216" s="139" t="s">
        <v>153</v>
      </c>
      <c r="F216" s="140" t="s">
        <v>154</v>
      </c>
      <c r="G216" s="141" t="s">
        <v>146</v>
      </c>
      <c r="H216" s="142">
        <v>34.814</v>
      </c>
      <c r="I216" s="143"/>
      <c r="J216" s="144">
        <f>ROUND(I216*H216,2)</f>
        <v>0</v>
      </c>
      <c r="K216" s="145"/>
      <c r="L216" s="28"/>
      <c r="M216" s="146" t="s">
        <v>1</v>
      </c>
      <c r="N216" s="107" t="s">
        <v>38</v>
      </c>
      <c r="P216" s="147">
        <f>O216*H216</f>
        <v>0</v>
      </c>
      <c r="Q216" s="147">
        <v>2.9999999999999997E-4</v>
      </c>
      <c r="R216" s="147">
        <f>Q216*H216</f>
        <v>1.0444199999999999E-2</v>
      </c>
      <c r="S216" s="147">
        <v>0</v>
      </c>
      <c r="T216" s="148">
        <f>S216*H216</f>
        <v>0</v>
      </c>
      <c r="AR216" s="149" t="s">
        <v>147</v>
      </c>
      <c r="AT216" s="149" t="s">
        <v>143</v>
      </c>
      <c r="AU216" s="149" t="s">
        <v>82</v>
      </c>
      <c r="AY216" s="13" t="s">
        <v>140</v>
      </c>
      <c r="BE216" s="150">
        <f>IF(N216="základní",J216,0)</f>
        <v>0</v>
      </c>
      <c r="BF216" s="150">
        <f>IF(N216="snížená",J216,0)</f>
        <v>0</v>
      </c>
      <c r="BG216" s="150">
        <f>IF(N216="zákl. přenesená",J216,0)</f>
        <v>0</v>
      </c>
      <c r="BH216" s="150">
        <f>IF(N216="sníž. přenesená",J216,0)</f>
        <v>0</v>
      </c>
      <c r="BI216" s="150">
        <f>IF(N216="nulová",J216,0)</f>
        <v>0</v>
      </c>
      <c r="BJ216" s="13" t="s">
        <v>80</v>
      </c>
      <c r="BK216" s="150">
        <f>ROUND(I216*H216,2)</f>
        <v>0</v>
      </c>
      <c r="BL216" s="13" t="s">
        <v>147</v>
      </c>
      <c r="BM216" s="149" t="s">
        <v>219</v>
      </c>
    </row>
    <row r="217" spans="2:65" s="1" customFormat="1">
      <c r="B217" s="28"/>
      <c r="D217" s="151" t="s">
        <v>148</v>
      </c>
      <c r="F217" s="152" t="s">
        <v>216</v>
      </c>
      <c r="I217" s="111"/>
      <c r="L217" s="28"/>
      <c r="M217" s="153"/>
      <c r="T217" s="52"/>
      <c r="AT217" s="13" t="s">
        <v>148</v>
      </c>
      <c r="AU217" s="13" t="s">
        <v>82</v>
      </c>
    </row>
    <row r="218" spans="2:65" s="1" customFormat="1" ht="24.2" customHeight="1">
      <c r="B218" s="28"/>
      <c r="C218" s="138" t="s">
        <v>7</v>
      </c>
      <c r="D218" s="138" t="s">
        <v>143</v>
      </c>
      <c r="E218" s="139" t="s">
        <v>156</v>
      </c>
      <c r="F218" s="140" t="s">
        <v>157</v>
      </c>
      <c r="G218" s="141" t="s">
        <v>146</v>
      </c>
      <c r="H218" s="142">
        <v>34.814</v>
      </c>
      <c r="I218" s="143"/>
      <c r="J218" s="144">
        <f>ROUND(I218*H218,2)</f>
        <v>0</v>
      </c>
      <c r="K218" s="145"/>
      <c r="L218" s="28"/>
      <c r="M218" s="146" t="s">
        <v>1</v>
      </c>
      <c r="N218" s="107" t="s">
        <v>38</v>
      </c>
      <c r="P218" s="147">
        <f>O218*H218</f>
        <v>0</v>
      </c>
      <c r="Q218" s="147">
        <v>1.4999999999999999E-2</v>
      </c>
      <c r="R218" s="147">
        <f>Q218*H218</f>
        <v>0.52220999999999995</v>
      </c>
      <c r="S218" s="147">
        <v>0</v>
      </c>
      <c r="T218" s="148">
        <f>S218*H218</f>
        <v>0</v>
      </c>
      <c r="AR218" s="149" t="s">
        <v>147</v>
      </c>
      <c r="AT218" s="149" t="s">
        <v>143</v>
      </c>
      <c r="AU218" s="149" t="s">
        <v>82</v>
      </c>
      <c r="AY218" s="13" t="s">
        <v>140</v>
      </c>
      <c r="BE218" s="150">
        <f>IF(N218="základní",J218,0)</f>
        <v>0</v>
      </c>
      <c r="BF218" s="150">
        <f>IF(N218="snížená",J218,0)</f>
        <v>0</v>
      </c>
      <c r="BG218" s="150">
        <f>IF(N218="zákl. přenesená",J218,0)</f>
        <v>0</v>
      </c>
      <c r="BH218" s="150">
        <f>IF(N218="sníž. přenesená",J218,0)</f>
        <v>0</v>
      </c>
      <c r="BI218" s="150">
        <f>IF(N218="nulová",J218,0)</f>
        <v>0</v>
      </c>
      <c r="BJ218" s="13" t="s">
        <v>80</v>
      </c>
      <c r="BK218" s="150">
        <f>ROUND(I218*H218,2)</f>
        <v>0</v>
      </c>
      <c r="BL218" s="13" t="s">
        <v>147</v>
      </c>
      <c r="BM218" s="149" t="s">
        <v>220</v>
      </c>
    </row>
    <row r="219" spans="2:65" s="1" customFormat="1">
      <c r="B219" s="28"/>
      <c r="D219" s="151" t="s">
        <v>148</v>
      </c>
      <c r="F219" s="152" t="s">
        <v>216</v>
      </c>
      <c r="I219" s="111"/>
      <c r="L219" s="28"/>
      <c r="M219" s="153"/>
      <c r="T219" s="52"/>
      <c r="AT219" s="13" t="s">
        <v>148</v>
      </c>
      <c r="AU219" s="13" t="s">
        <v>82</v>
      </c>
    </row>
    <row r="220" spans="2:65" s="1" customFormat="1" ht="24.2" customHeight="1">
      <c r="B220" s="28"/>
      <c r="C220" s="138" t="s">
        <v>188</v>
      </c>
      <c r="D220" s="138" t="s">
        <v>143</v>
      </c>
      <c r="E220" s="139" t="s">
        <v>160</v>
      </c>
      <c r="F220" s="140" t="s">
        <v>161</v>
      </c>
      <c r="G220" s="141" t="s">
        <v>146</v>
      </c>
      <c r="H220" s="142">
        <v>34.814</v>
      </c>
      <c r="I220" s="143"/>
      <c r="J220" s="144">
        <f>ROUND(I220*H220,2)</f>
        <v>0</v>
      </c>
      <c r="K220" s="145"/>
      <c r="L220" s="28"/>
      <c r="M220" s="146" t="s">
        <v>1</v>
      </c>
      <c r="N220" s="107" t="s">
        <v>38</v>
      </c>
      <c r="P220" s="147">
        <f>O220*H220</f>
        <v>0</v>
      </c>
      <c r="Q220" s="147">
        <v>0</v>
      </c>
      <c r="R220" s="147">
        <f>Q220*H220</f>
        <v>0</v>
      </c>
      <c r="S220" s="147">
        <v>0</v>
      </c>
      <c r="T220" s="148">
        <f>S220*H220</f>
        <v>0</v>
      </c>
      <c r="AR220" s="149" t="s">
        <v>147</v>
      </c>
      <c r="AT220" s="149" t="s">
        <v>143</v>
      </c>
      <c r="AU220" s="149" t="s">
        <v>82</v>
      </c>
      <c r="AY220" s="13" t="s">
        <v>140</v>
      </c>
      <c r="BE220" s="150">
        <f>IF(N220="základní",J220,0)</f>
        <v>0</v>
      </c>
      <c r="BF220" s="150">
        <f>IF(N220="snížená",J220,0)</f>
        <v>0</v>
      </c>
      <c r="BG220" s="150">
        <f>IF(N220="zákl. přenesená",J220,0)</f>
        <v>0</v>
      </c>
      <c r="BH220" s="150">
        <f>IF(N220="sníž. přenesená",J220,0)</f>
        <v>0</v>
      </c>
      <c r="BI220" s="150">
        <f>IF(N220="nulová",J220,0)</f>
        <v>0</v>
      </c>
      <c r="BJ220" s="13" t="s">
        <v>80</v>
      </c>
      <c r="BK220" s="150">
        <f>ROUND(I220*H220,2)</f>
        <v>0</v>
      </c>
      <c r="BL220" s="13" t="s">
        <v>147</v>
      </c>
      <c r="BM220" s="149" t="s">
        <v>221</v>
      </c>
    </row>
    <row r="221" spans="2:65" s="1" customFormat="1">
      <c r="B221" s="28"/>
      <c r="D221" s="151" t="s">
        <v>148</v>
      </c>
      <c r="F221" s="152" t="s">
        <v>216</v>
      </c>
      <c r="I221" s="111"/>
      <c r="L221" s="28"/>
      <c r="M221" s="153"/>
      <c r="T221" s="52"/>
      <c r="AT221" s="13" t="s">
        <v>148</v>
      </c>
      <c r="AU221" s="13" t="s">
        <v>82</v>
      </c>
    </row>
    <row r="222" spans="2:65" s="1" customFormat="1" ht="16.5" customHeight="1">
      <c r="B222" s="28"/>
      <c r="C222" s="154" t="s">
        <v>222</v>
      </c>
      <c r="D222" s="154" t="s">
        <v>163</v>
      </c>
      <c r="E222" s="155" t="s">
        <v>164</v>
      </c>
      <c r="F222" s="156" t="s">
        <v>165</v>
      </c>
      <c r="G222" s="157" t="s">
        <v>146</v>
      </c>
      <c r="H222" s="158">
        <v>41.777000000000001</v>
      </c>
      <c r="I222" s="159"/>
      <c r="J222" s="160">
        <f>ROUND(I222*H222,2)</f>
        <v>0</v>
      </c>
      <c r="K222" s="161"/>
      <c r="L222" s="162"/>
      <c r="M222" s="163" t="s">
        <v>1</v>
      </c>
      <c r="N222" s="164" t="s">
        <v>38</v>
      </c>
      <c r="P222" s="147">
        <f>O222*H222</f>
        <v>0</v>
      </c>
      <c r="Q222" s="147">
        <v>0</v>
      </c>
      <c r="R222" s="147">
        <f>Q222*H222</f>
        <v>0</v>
      </c>
      <c r="S222" s="147">
        <v>0</v>
      </c>
      <c r="T222" s="148">
        <f>S222*H222</f>
        <v>0</v>
      </c>
      <c r="AR222" s="149" t="s">
        <v>158</v>
      </c>
      <c r="AT222" s="149" t="s">
        <v>163</v>
      </c>
      <c r="AU222" s="149" t="s">
        <v>82</v>
      </c>
      <c r="AY222" s="13" t="s">
        <v>140</v>
      </c>
      <c r="BE222" s="150">
        <f>IF(N222="základní",J222,0)</f>
        <v>0</v>
      </c>
      <c r="BF222" s="150">
        <f>IF(N222="snížená",J222,0)</f>
        <v>0</v>
      </c>
      <c r="BG222" s="150">
        <f>IF(N222="zákl. přenesená",J222,0)</f>
        <v>0</v>
      </c>
      <c r="BH222" s="150">
        <f>IF(N222="sníž. přenesená",J222,0)</f>
        <v>0</v>
      </c>
      <c r="BI222" s="150">
        <f>IF(N222="nulová",J222,0)</f>
        <v>0</v>
      </c>
      <c r="BJ222" s="13" t="s">
        <v>80</v>
      </c>
      <c r="BK222" s="150">
        <f>ROUND(I222*H222,2)</f>
        <v>0</v>
      </c>
      <c r="BL222" s="13" t="s">
        <v>147</v>
      </c>
      <c r="BM222" s="149" t="s">
        <v>223</v>
      </c>
    </row>
    <row r="223" spans="2:65" s="1" customFormat="1">
      <c r="B223" s="28"/>
      <c r="D223" s="151" t="s">
        <v>148</v>
      </c>
      <c r="F223" s="152" t="s">
        <v>224</v>
      </c>
      <c r="I223" s="111"/>
      <c r="L223" s="28"/>
      <c r="M223" s="153"/>
      <c r="T223" s="52"/>
      <c r="AT223" s="13" t="s">
        <v>148</v>
      </c>
      <c r="AU223" s="13" t="s">
        <v>82</v>
      </c>
    </row>
    <row r="224" spans="2:65" s="1" customFormat="1" ht="16.5" customHeight="1">
      <c r="B224" s="28"/>
      <c r="C224" s="138" t="s">
        <v>191</v>
      </c>
      <c r="D224" s="138" t="s">
        <v>143</v>
      </c>
      <c r="E224" s="139" t="s">
        <v>168</v>
      </c>
      <c r="F224" s="140" t="s">
        <v>169</v>
      </c>
      <c r="G224" s="141" t="s">
        <v>146</v>
      </c>
      <c r="H224" s="142">
        <v>34.814</v>
      </c>
      <c r="I224" s="143"/>
      <c r="J224" s="144">
        <f>ROUND(I224*H224,2)</f>
        <v>0</v>
      </c>
      <c r="K224" s="145"/>
      <c r="L224" s="28"/>
      <c r="M224" s="146" t="s">
        <v>1</v>
      </c>
      <c r="N224" s="107" t="s">
        <v>38</v>
      </c>
      <c r="P224" s="147">
        <f>O224*H224</f>
        <v>0</v>
      </c>
      <c r="Q224" s="147">
        <v>1.6100000000000001E-3</v>
      </c>
      <c r="R224" s="147">
        <f>Q224*H224</f>
        <v>5.6050540000000003E-2</v>
      </c>
      <c r="S224" s="147">
        <v>1.4E-3</v>
      </c>
      <c r="T224" s="148">
        <f>S224*H224</f>
        <v>4.8739600000000001E-2</v>
      </c>
      <c r="AR224" s="149" t="s">
        <v>147</v>
      </c>
      <c r="AT224" s="149" t="s">
        <v>143</v>
      </c>
      <c r="AU224" s="149" t="s">
        <v>82</v>
      </c>
      <c r="AY224" s="13" t="s">
        <v>140</v>
      </c>
      <c r="BE224" s="150">
        <f>IF(N224="základní",J224,0)</f>
        <v>0</v>
      </c>
      <c r="BF224" s="150">
        <f>IF(N224="snížená",J224,0)</f>
        <v>0</v>
      </c>
      <c r="BG224" s="150">
        <f>IF(N224="zákl. přenesená",J224,0)</f>
        <v>0</v>
      </c>
      <c r="BH224" s="150">
        <f>IF(N224="sníž. přenesená",J224,0)</f>
        <v>0</v>
      </c>
      <c r="BI224" s="150">
        <f>IF(N224="nulová",J224,0)</f>
        <v>0</v>
      </c>
      <c r="BJ224" s="13" t="s">
        <v>80</v>
      </c>
      <c r="BK224" s="150">
        <f>ROUND(I224*H224,2)</f>
        <v>0</v>
      </c>
      <c r="BL224" s="13" t="s">
        <v>147</v>
      </c>
      <c r="BM224" s="149" t="s">
        <v>225</v>
      </c>
    </row>
    <row r="225" spans="2:65" s="1" customFormat="1">
      <c r="B225" s="28"/>
      <c r="D225" s="151" t="s">
        <v>148</v>
      </c>
      <c r="F225" s="152" t="s">
        <v>216</v>
      </c>
      <c r="I225" s="111"/>
      <c r="L225" s="28"/>
      <c r="M225" s="153"/>
      <c r="T225" s="52"/>
      <c r="AT225" s="13" t="s">
        <v>148</v>
      </c>
      <c r="AU225" s="13" t="s">
        <v>82</v>
      </c>
    </row>
    <row r="226" spans="2:65" s="1" customFormat="1" ht="24.2" customHeight="1">
      <c r="B226" s="28"/>
      <c r="C226" s="138" t="s">
        <v>226</v>
      </c>
      <c r="D226" s="138" t="s">
        <v>143</v>
      </c>
      <c r="E226" s="139" t="s">
        <v>171</v>
      </c>
      <c r="F226" s="140" t="s">
        <v>172</v>
      </c>
      <c r="G226" s="141" t="s">
        <v>173</v>
      </c>
      <c r="H226" s="142">
        <v>2.089</v>
      </c>
      <c r="I226" s="143"/>
      <c r="J226" s="144">
        <f>ROUND(I226*H226,2)</f>
        <v>0</v>
      </c>
      <c r="K226" s="145"/>
      <c r="L226" s="28"/>
      <c r="M226" s="146" t="s">
        <v>1</v>
      </c>
      <c r="N226" s="107" t="s">
        <v>38</v>
      </c>
      <c r="P226" s="147">
        <f>O226*H226</f>
        <v>0</v>
      </c>
      <c r="Q226" s="147">
        <v>0</v>
      </c>
      <c r="R226" s="147">
        <f>Q226*H226</f>
        <v>0</v>
      </c>
      <c r="S226" s="147">
        <v>0</v>
      </c>
      <c r="T226" s="148">
        <f>S226*H226</f>
        <v>0</v>
      </c>
      <c r="AR226" s="149" t="s">
        <v>147</v>
      </c>
      <c r="AT226" s="149" t="s">
        <v>143</v>
      </c>
      <c r="AU226" s="149" t="s">
        <v>82</v>
      </c>
      <c r="AY226" s="13" t="s">
        <v>140</v>
      </c>
      <c r="BE226" s="150">
        <f>IF(N226="základní",J226,0)</f>
        <v>0</v>
      </c>
      <c r="BF226" s="150">
        <f>IF(N226="snížená",J226,0)</f>
        <v>0</v>
      </c>
      <c r="BG226" s="150">
        <f>IF(N226="zákl. přenesená",J226,0)</f>
        <v>0</v>
      </c>
      <c r="BH226" s="150">
        <f>IF(N226="sníž. přenesená",J226,0)</f>
        <v>0</v>
      </c>
      <c r="BI226" s="150">
        <f>IF(N226="nulová",J226,0)</f>
        <v>0</v>
      </c>
      <c r="BJ226" s="13" t="s">
        <v>80</v>
      </c>
      <c r="BK226" s="150">
        <f>ROUND(I226*H226,2)</f>
        <v>0</v>
      </c>
      <c r="BL226" s="13" t="s">
        <v>147</v>
      </c>
      <c r="BM226" s="149" t="s">
        <v>227</v>
      </c>
    </row>
    <row r="227" spans="2:65" s="11" customFormat="1" ht="22.9" customHeight="1">
      <c r="B227" s="126"/>
      <c r="D227" s="127" t="s">
        <v>72</v>
      </c>
      <c r="E227" s="136" t="s">
        <v>175</v>
      </c>
      <c r="F227" s="136" t="s">
        <v>176</v>
      </c>
      <c r="I227" s="129"/>
      <c r="J227" s="137">
        <f>BK227</f>
        <v>0</v>
      </c>
      <c r="L227" s="126"/>
      <c r="M227" s="131"/>
      <c r="P227" s="132">
        <f>SUM(P228:P237)</f>
        <v>0</v>
      </c>
      <c r="R227" s="132">
        <f>SUM(R228:R237)</f>
        <v>0.99237438600000005</v>
      </c>
      <c r="T227" s="133">
        <f>SUM(T228:T237)</f>
        <v>3.392237E-2</v>
      </c>
      <c r="AR227" s="127" t="s">
        <v>80</v>
      </c>
      <c r="AT227" s="134" t="s">
        <v>72</v>
      </c>
      <c r="AU227" s="134" t="s">
        <v>80</v>
      </c>
      <c r="AY227" s="127" t="s">
        <v>140</v>
      </c>
      <c r="BK227" s="135">
        <f>SUM(BK228:BK237)</f>
        <v>0</v>
      </c>
    </row>
    <row r="228" spans="2:65" s="1" customFormat="1" ht="16.5" customHeight="1">
      <c r="B228" s="28"/>
      <c r="C228" s="138" t="s">
        <v>195</v>
      </c>
      <c r="D228" s="138" t="s">
        <v>143</v>
      </c>
      <c r="E228" s="139" t="s">
        <v>178</v>
      </c>
      <c r="F228" s="140" t="s">
        <v>179</v>
      </c>
      <c r="G228" s="141" t="s">
        <v>146</v>
      </c>
      <c r="H228" s="142">
        <v>109.42700000000001</v>
      </c>
      <c r="I228" s="143"/>
      <c r="J228" s="144">
        <f>ROUND(I228*H228,2)</f>
        <v>0</v>
      </c>
      <c r="K228" s="145"/>
      <c r="L228" s="28"/>
      <c r="M228" s="146" t="s">
        <v>1</v>
      </c>
      <c r="N228" s="107" t="s">
        <v>38</v>
      </c>
      <c r="P228" s="147">
        <f>O228*H228</f>
        <v>0</v>
      </c>
      <c r="Q228" s="147">
        <v>1E-3</v>
      </c>
      <c r="R228" s="147">
        <f>Q228*H228</f>
        <v>0.10942700000000001</v>
      </c>
      <c r="S228" s="147">
        <v>3.1E-4</v>
      </c>
      <c r="T228" s="148">
        <f>S228*H228</f>
        <v>3.392237E-2</v>
      </c>
      <c r="AR228" s="149" t="s">
        <v>147</v>
      </c>
      <c r="AT228" s="149" t="s">
        <v>143</v>
      </c>
      <c r="AU228" s="149" t="s">
        <v>82</v>
      </c>
      <c r="AY228" s="13" t="s">
        <v>140</v>
      </c>
      <c r="BE228" s="150">
        <f>IF(N228="základní",J228,0)</f>
        <v>0</v>
      </c>
      <c r="BF228" s="150">
        <f>IF(N228="snížená",J228,0)</f>
        <v>0</v>
      </c>
      <c r="BG228" s="150">
        <f>IF(N228="zákl. přenesená",J228,0)</f>
        <v>0</v>
      </c>
      <c r="BH228" s="150">
        <f>IF(N228="sníž. přenesená",J228,0)</f>
        <v>0</v>
      </c>
      <c r="BI228" s="150">
        <f>IF(N228="nulová",J228,0)</f>
        <v>0</v>
      </c>
      <c r="BJ228" s="13" t="s">
        <v>80</v>
      </c>
      <c r="BK228" s="150">
        <f>ROUND(I228*H228,2)</f>
        <v>0</v>
      </c>
      <c r="BL228" s="13" t="s">
        <v>147</v>
      </c>
      <c r="BM228" s="149" t="s">
        <v>228</v>
      </c>
    </row>
    <row r="229" spans="2:65" s="1" customFormat="1">
      <c r="B229" s="28"/>
      <c r="D229" s="151" t="s">
        <v>148</v>
      </c>
      <c r="F229" s="152" t="s">
        <v>229</v>
      </c>
      <c r="I229" s="111"/>
      <c r="L229" s="28"/>
      <c r="M229" s="153"/>
      <c r="T229" s="52"/>
      <c r="AT229" s="13" t="s">
        <v>148</v>
      </c>
      <c r="AU229" s="13" t="s">
        <v>82</v>
      </c>
    </row>
    <row r="230" spans="2:65" s="1" customFormat="1" ht="24.2" customHeight="1">
      <c r="B230" s="28"/>
      <c r="C230" s="138" t="s">
        <v>230</v>
      </c>
      <c r="D230" s="138" t="s">
        <v>143</v>
      </c>
      <c r="E230" s="139" t="s">
        <v>182</v>
      </c>
      <c r="F230" s="140" t="s">
        <v>183</v>
      </c>
      <c r="G230" s="141" t="s">
        <v>146</v>
      </c>
      <c r="H230" s="142">
        <v>74.613</v>
      </c>
      <c r="I230" s="143"/>
      <c r="J230" s="144">
        <f>ROUND(I230*H230,2)</f>
        <v>0</v>
      </c>
      <c r="K230" s="145"/>
      <c r="L230" s="28"/>
      <c r="M230" s="146" t="s">
        <v>1</v>
      </c>
      <c r="N230" s="107" t="s">
        <v>38</v>
      </c>
      <c r="P230" s="147">
        <f>O230*H230</f>
        <v>0</v>
      </c>
      <c r="Q230" s="147">
        <v>0</v>
      </c>
      <c r="R230" s="147">
        <f>Q230*H230</f>
        <v>0</v>
      </c>
      <c r="S230" s="147">
        <v>0</v>
      </c>
      <c r="T230" s="148">
        <f>S230*H230</f>
        <v>0</v>
      </c>
      <c r="AR230" s="149" t="s">
        <v>147</v>
      </c>
      <c r="AT230" s="149" t="s">
        <v>143</v>
      </c>
      <c r="AU230" s="149" t="s">
        <v>82</v>
      </c>
      <c r="AY230" s="13" t="s">
        <v>140</v>
      </c>
      <c r="BE230" s="150">
        <f>IF(N230="základní",J230,0)</f>
        <v>0</v>
      </c>
      <c r="BF230" s="150">
        <f>IF(N230="snížená",J230,0)</f>
        <v>0</v>
      </c>
      <c r="BG230" s="150">
        <f>IF(N230="zákl. přenesená",J230,0)</f>
        <v>0</v>
      </c>
      <c r="BH230" s="150">
        <f>IF(N230="sníž. přenesená",J230,0)</f>
        <v>0</v>
      </c>
      <c r="BI230" s="150">
        <f>IF(N230="nulová",J230,0)</f>
        <v>0</v>
      </c>
      <c r="BJ230" s="13" t="s">
        <v>80</v>
      </c>
      <c r="BK230" s="150">
        <f>ROUND(I230*H230,2)</f>
        <v>0</v>
      </c>
      <c r="BL230" s="13" t="s">
        <v>147</v>
      </c>
      <c r="BM230" s="149" t="s">
        <v>231</v>
      </c>
    </row>
    <row r="231" spans="2:65" s="1" customFormat="1">
      <c r="B231" s="28"/>
      <c r="D231" s="151" t="s">
        <v>148</v>
      </c>
      <c r="F231" s="152" t="s">
        <v>229</v>
      </c>
      <c r="I231" s="111"/>
      <c r="L231" s="28"/>
      <c r="M231" s="153"/>
      <c r="T231" s="52"/>
      <c r="AT231" s="13" t="s">
        <v>148</v>
      </c>
      <c r="AU231" s="13" t="s">
        <v>82</v>
      </c>
    </row>
    <row r="232" spans="2:65" s="1" customFormat="1" ht="24.2" customHeight="1">
      <c r="B232" s="28"/>
      <c r="C232" s="138" t="s">
        <v>201</v>
      </c>
      <c r="D232" s="138" t="s">
        <v>143</v>
      </c>
      <c r="E232" s="139" t="s">
        <v>186</v>
      </c>
      <c r="F232" s="140" t="s">
        <v>187</v>
      </c>
      <c r="G232" s="141" t="s">
        <v>146</v>
      </c>
      <c r="H232" s="142">
        <v>109.42700000000001</v>
      </c>
      <c r="I232" s="143"/>
      <c r="J232" s="144">
        <f>ROUND(I232*H232,2)</f>
        <v>0</v>
      </c>
      <c r="K232" s="145"/>
      <c r="L232" s="28"/>
      <c r="M232" s="146" t="s">
        <v>1</v>
      </c>
      <c r="N232" s="107" t="s">
        <v>38</v>
      </c>
      <c r="P232" s="147">
        <f>O232*H232</f>
        <v>0</v>
      </c>
      <c r="Q232" s="147">
        <v>2.63E-4</v>
      </c>
      <c r="R232" s="147">
        <f>Q232*H232</f>
        <v>2.8779301E-2</v>
      </c>
      <c r="S232" s="147">
        <v>0</v>
      </c>
      <c r="T232" s="148">
        <f>S232*H232</f>
        <v>0</v>
      </c>
      <c r="AR232" s="149" t="s">
        <v>147</v>
      </c>
      <c r="AT232" s="149" t="s">
        <v>143</v>
      </c>
      <c r="AU232" s="149" t="s">
        <v>82</v>
      </c>
      <c r="AY232" s="13" t="s">
        <v>140</v>
      </c>
      <c r="BE232" s="150">
        <f>IF(N232="základní",J232,0)</f>
        <v>0</v>
      </c>
      <c r="BF232" s="150">
        <f>IF(N232="snížená",J232,0)</f>
        <v>0</v>
      </c>
      <c r="BG232" s="150">
        <f>IF(N232="zákl. přenesená",J232,0)</f>
        <v>0</v>
      </c>
      <c r="BH232" s="150">
        <f>IF(N232="sníž. přenesená",J232,0)</f>
        <v>0</v>
      </c>
      <c r="BI232" s="150">
        <f>IF(N232="nulová",J232,0)</f>
        <v>0</v>
      </c>
      <c r="BJ232" s="13" t="s">
        <v>80</v>
      </c>
      <c r="BK232" s="150">
        <f>ROUND(I232*H232,2)</f>
        <v>0</v>
      </c>
      <c r="BL232" s="13" t="s">
        <v>147</v>
      </c>
      <c r="BM232" s="149" t="s">
        <v>232</v>
      </c>
    </row>
    <row r="233" spans="2:65" s="1" customFormat="1">
      <c r="B233" s="28"/>
      <c r="D233" s="151" t="s">
        <v>148</v>
      </c>
      <c r="F233" s="152" t="s">
        <v>233</v>
      </c>
      <c r="I233" s="111"/>
      <c r="L233" s="28"/>
      <c r="M233" s="153"/>
      <c r="T233" s="52"/>
      <c r="AT233" s="13" t="s">
        <v>148</v>
      </c>
      <c r="AU233" s="13" t="s">
        <v>82</v>
      </c>
    </row>
    <row r="234" spans="2:65" s="1" customFormat="1" ht="24.2" customHeight="1">
      <c r="B234" s="28"/>
      <c r="C234" s="138" t="s">
        <v>234</v>
      </c>
      <c r="D234" s="138" t="s">
        <v>143</v>
      </c>
      <c r="E234" s="139" t="s">
        <v>189</v>
      </c>
      <c r="F234" s="140" t="s">
        <v>190</v>
      </c>
      <c r="G234" s="141" t="s">
        <v>146</v>
      </c>
      <c r="H234" s="142">
        <v>74.613</v>
      </c>
      <c r="I234" s="143"/>
      <c r="J234" s="144">
        <f>ROUND(I234*H234,2)</f>
        <v>0</v>
      </c>
      <c r="K234" s="145"/>
      <c r="L234" s="28"/>
      <c r="M234" s="146" t="s">
        <v>1</v>
      </c>
      <c r="N234" s="107" t="s">
        <v>38</v>
      </c>
      <c r="P234" s="147">
        <f>O234*H234</f>
        <v>0</v>
      </c>
      <c r="Q234" s="147">
        <v>1.103E-2</v>
      </c>
      <c r="R234" s="147">
        <f>Q234*H234</f>
        <v>0.82298139000000003</v>
      </c>
      <c r="S234" s="147">
        <v>0</v>
      </c>
      <c r="T234" s="148">
        <f>S234*H234</f>
        <v>0</v>
      </c>
      <c r="AR234" s="149" t="s">
        <v>147</v>
      </c>
      <c r="AT234" s="149" t="s">
        <v>143</v>
      </c>
      <c r="AU234" s="149" t="s">
        <v>82</v>
      </c>
      <c r="AY234" s="13" t="s">
        <v>140</v>
      </c>
      <c r="BE234" s="150">
        <f>IF(N234="základní",J234,0)</f>
        <v>0</v>
      </c>
      <c r="BF234" s="150">
        <f>IF(N234="snížená",J234,0)</f>
        <v>0</v>
      </c>
      <c r="BG234" s="150">
        <f>IF(N234="zákl. přenesená",J234,0)</f>
        <v>0</v>
      </c>
      <c r="BH234" s="150">
        <f>IF(N234="sníž. přenesená",J234,0)</f>
        <v>0</v>
      </c>
      <c r="BI234" s="150">
        <f>IF(N234="nulová",J234,0)</f>
        <v>0</v>
      </c>
      <c r="BJ234" s="13" t="s">
        <v>80</v>
      </c>
      <c r="BK234" s="150">
        <f>ROUND(I234*H234,2)</f>
        <v>0</v>
      </c>
      <c r="BL234" s="13" t="s">
        <v>147</v>
      </c>
      <c r="BM234" s="149" t="s">
        <v>235</v>
      </c>
    </row>
    <row r="235" spans="2:65" s="1" customFormat="1">
      <c r="B235" s="28"/>
      <c r="D235" s="151" t="s">
        <v>148</v>
      </c>
      <c r="F235" s="152" t="s">
        <v>229</v>
      </c>
      <c r="I235" s="111"/>
      <c r="L235" s="28"/>
      <c r="M235" s="153"/>
      <c r="T235" s="52"/>
      <c r="AT235" s="13" t="s">
        <v>148</v>
      </c>
      <c r="AU235" s="13" t="s">
        <v>82</v>
      </c>
    </row>
    <row r="236" spans="2:65" s="1" customFormat="1" ht="33" customHeight="1">
      <c r="B236" s="28"/>
      <c r="C236" s="138" t="s">
        <v>205</v>
      </c>
      <c r="D236" s="138" t="s">
        <v>143</v>
      </c>
      <c r="E236" s="139" t="s">
        <v>193</v>
      </c>
      <c r="F236" s="140" t="s">
        <v>194</v>
      </c>
      <c r="G236" s="141" t="s">
        <v>146</v>
      </c>
      <c r="H236" s="142">
        <v>109.42700000000001</v>
      </c>
      <c r="I236" s="143"/>
      <c r="J236" s="144">
        <f>ROUND(I236*H236,2)</f>
        <v>0</v>
      </c>
      <c r="K236" s="145"/>
      <c r="L236" s="28"/>
      <c r="M236" s="146" t="s">
        <v>1</v>
      </c>
      <c r="N236" s="107" t="s">
        <v>38</v>
      </c>
      <c r="P236" s="147">
        <f>O236*H236</f>
        <v>0</v>
      </c>
      <c r="Q236" s="147">
        <v>2.8499999999999999E-4</v>
      </c>
      <c r="R236" s="147">
        <f>Q236*H236</f>
        <v>3.1186695E-2</v>
      </c>
      <c r="S236" s="147">
        <v>0</v>
      </c>
      <c r="T236" s="148">
        <f>S236*H236</f>
        <v>0</v>
      </c>
      <c r="AR236" s="149" t="s">
        <v>147</v>
      </c>
      <c r="AT236" s="149" t="s">
        <v>143</v>
      </c>
      <c r="AU236" s="149" t="s">
        <v>82</v>
      </c>
      <c r="AY236" s="13" t="s">
        <v>140</v>
      </c>
      <c r="BE236" s="150">
        <f>IF(N236="základní",J236,0)</f>
        <v>0</v>
      </c>
      <c r="BF236" s="150">
        <f>IF(N236="snížená",J236,0)</f>
        <v>0</v>
      </c>
      <c r="BG236" s="150">
        <f>IF(N236="zákl. přenesená",J236,0)</f>
        <v>0</v>
      </c>
      <c r="BH236" s="150">
        <f>IF(N236="sníž. přenesená",J236,0)</f>
        <v>0</v>
      </c>
      <c r="BI236" s="150">
        <f>IF(N236="nulová",J236,0)</f>
        <v>0</v>
      </c>
      <c r="BJ236" s="13" t="s">
        <v>80</v>
      </c>
      <c r="BK236" s="150">
        <f>ROUND(I236*H236,2)</f>
        <v>0</v>
      </c>
      <c r="BL236" s="13" t="s">
        <v>147</v>
      </c>
      <c r="BM236" s="149" t="s">
        <v>236</v>
      </c>
    </row>
    <row r="237" spans="2:65" s="1" customFormat="1">
      <c r="B237" s="28"/>
      <c r="D237" s="151" t="s">
        <v>148</v>
      </c>
      <c r="F237" s="152" t="s">
        <v>233</v>
      </c>
      <c r="I237" s="111"/>
      <c r="L237" s="28"/>
      <c r="M237" s="153"/>
      <c r="T237" s="52"/>
      <c r="AT237" s="13" t="s">
        <v>148</v>
      </c>
      <c r="AU237" s="13" t="s">
        <v>82</v>
      </c>
    </row>
    <row r="238" spans="2:65" s="11" customFormat="1" ht="22.9" customHeight="1">
      <c r="B238" s="126"/>
      <c r="D238" s="127" t="s">
        <v>72</v>
      </c>
      <c r="E238" s="136" t="s">
        <v>237</v>
      </c>
      <c r="F238" s="136" t="s">
        <v>238</v>
      </c>
      <c r="I238" s="129"/>
      <c r="J238" s="137">
        <f>BK238</f>
        <v>0</v>
      </c>
      <c r="L238" s="126"/>
      <c r="M238" s="131"/>
      <c r="P238" s="132">
        <f>SUM(P239:P240)</f>
        <v>0</v>
      </c>
      <c r="R238" s="132">
        <f>SUM(R239:R240)</f>
        <v>0.43848302628000002</v>
      </c>
      <c r="T238" s="133">
        <f>SUM(T239:T240)</f>
        <v>0</v>
      </c>
      <c r="AR238" s="127" t="s">
        <v>82</v>
      </c>
      <c r="AT238" s="134" t="s">
        <v>72</v>
      </c>
      <c r="AU238" s="134" t="s">
        <v>80</v>
      </c>
      <c r="AY238" s="127" t="s">
        <v>140</v>
      </c>
      <c r="BK238" s="135">
        <f>SUM(BK239:BK240)</f>
        <v>0</v>
      </c>
    </row>
    <row r="239" spans="2:65" s="1" customFormat="1" ht="24.2" customHeight="1">
      <c r="B239" s="28"/>
      <c r="C239" s="138" t="s">
        <v>239</v>
      </c>
      <c r="D239" s="138" t="s">
        <v>143</v>
      </c>
      <c r="E239" s="139" t="s">
        <v>240</v>
      </c>
      <c r="F239" s="140" t="s">
        <v>241</v>
      </c>
      <c r="G239" s="141" t="s">
        <v>146</v>
      </c>
      <c r="H239" s="142">
        <v>34.814</v>
      </c>
      <c r="I239" s="143"/>
      <c r="J239" s="144">
        <f>ROUND(I239*H239,2)</f>
        <v>0</v>
      </c>
      <c r="K239" s="145"/>
      <c r="L239" s="28"/>
      <c r="M239" s="146" t="s">
        <v>1</v>
      </c>
      <c r="N239" s="107" t="s">
        <v>38</v>
      </c>
      <c r="P239" s="147">
        <f>O239*H239</f>
        <v>0</v>
      </c>
      <c r="Q239" s="147">
        <v>1.259502E-2</v>
      </c>
      <c r="R239" s="147">
        <f>Q239*H239</f>
        <v>0.43848302628000002</v>
      </c>
      <c r="S239" s="147">
        <v>0</v>
      </c>
      <c r="T239" s="148">
        <f>S239*H239</f>
        <v>0</v>
      </c>
      <c r="AR239" s="149" t="s">
        <v>174</v>
      </c>
      <c r="AT239" s="149" t="s">
        <v>143</v>
      </c>
      <c r="AU239" s="149" t="s">
        <v>82</v>
      </c>
      <c r="AY239" s="13" t="s">
        <v>140</v>
      </c>
      <c r="BE239" s="150">
        <f>IF(N239="základní",J239,0)</f>
        <v>0</v>
      </c>
      <c r="BF239" s="150">
        <f>IF(N239="snížená",J239,0)</f>
        <v>0</v>
      </c>
      <c r="BG239" s="150">
        <f>IF(N239="zákl. přenesená",J239,0)</f>
        <v>0</v>
      </c>
      <c r="BH239" s="150">
        <f>IF(N239="sníž. přenesená",J239,0)</f>
        <v>0</v>
      </c>
      <c r="BI239" s="150">
        <f>IF(N239="nulová",J239,0)</f>
        <v>0</v>
      </c>
      <c r="BJ239" s="13" t="s">
        <v>80</v>
      </c>
      <c r="BK239" s="150">
        <f>ROUND(I239*H239,2)</f>
        <v>0</v>
      </c>
      <c r="BL239" s="13" t="s">
        <v>174</v>
      </c>
      <c r="BM239" s="149" t="s">
        <v>242</v>
      </c>
    </row>
    <row r="240" spans="2:65" s="1" customFormat="1">
      <c r="B240" s="28"/>
      <c r="D240" s="151" t="s">
        <v>148</v>
      </c>
      <c r="F240" s="152" t="s">
        <v>216</v>
      </c>
      <c r="I240" s="111"/>
      <c r="L240" s="28"/>
      <c r="M240" s="153"/>
      <c r="T240" s="52"/>
      <c r="AT240" s="13" t="s">
        <v>148</v>
      </c>
      <c r="AU240" s="13" t="s">
        <v>82</v>
      </c>
    </row>
    <row r="241" spans="2:65" s="11" customFormat="1" ht="22.9" customHeight="1">
      <c r="B241" s="126"/>
      <c r="D241" s="127" t="s">
        <v>72</v>
      </c>
      <c r="E241" s="136" t="s">
        <v>196</v>
      </c>
      <c r="F241" s="136" t="s">
        <v>197</v>
      </c>
      <c r="I241" s="129"/>
      <c r="J241" s="137">
        <f>BK241</f>
        <v>0</v>
      </c>
      <c r="L241" s="126"/>
      <c r="M241" s="131"/>
      <c r="P241" s="132">
        <f>SUM(P242:P245)</f>
        <v>0</v>
      </c>
      <c r="R241" s="132">
        <f>SUM(R242:R245)</f>
        <v>5.9079E-4</v>
      </c>
      <c r="T241" s="133">
        <f>SUM(T242:T245)</f>
        <v>0</v>
      </c>
      <c r="AR241" s="127" t="s">
        <v>82</v>
      </c>
      <c r="AT241" s="134" t="s">
        <v>72</v>
      </c>
      <c r="AU241" s="134" t="s">
        <v>80</v>
      </c>
      <c r="AY241" s="127" t="s">
        <v>140</v>
      </c>
      <c r="BK241" s="135">
        <f>SUM(BK242:BK245)</f>
        <v>0</v>
      </c>
    </row>
    <row r="242" spans="2:65" s="1" customFormat="1" ht="24.2" customHeight="1">
      <c r="B242" s="28"/>
      <c r="C242" s="138" t="s">
        <v>208</v>
      </c>
      <c r="D242" s="138" t="s">
        <v>143</v>
      </c>
      <c r="E242" s="139" t="s">
        <v>198</v>
      </c>
      <c r="F242" s="140" t="s">
        <v>199</v>
      </c>
      <c r="G242" s="141" t="s">
        <v>200</v>
      </c>
      <c r="H242" s="142">
        <v>3</v>
      </c>
      <c r="I242" s="143"/>
      <c r="J242" s="144">
        <f>ROUND(I242*H242,2)</f>
        <v>0</v>
      </c>
      <c r="K242" s="145"/>
      <c r="L242" s="28"/>
      <c r="M242" s="146" t="s">
        <v>1</v>
      </c>
      <c r="N242" s="107" t="s">
        <v>38</v>
      </c>
      <c r="P242" s="147">
        <f>O242*H242</f>
        <v>0</v>
      </c>
      <c r="Q242" s="147">
        <v>6.0499999999999997E-6</v>
      </c>
      <c r="R242" s="147">
        <f>Q242*H242</f>
        <v>1.8150000000000001E-5</v>
      </c>
      <c r="S242" s="147">
        <v>0</v>
      </c>
      <c r="T242" s="148">
        <f>S242*H242</f>
        <v>0</v>
      </c>
      <c r="AR242" s="149" t="s">
        <v>174</v>
      </c>
      <c r="AT242" s="149" t="s">
        <v>143</v>
      </c>
      <c r="AU242" s="149" t="s">
        <v>82</v>
      </c>
      <c r="AY242" s="13" t="s">
        <v>140</v>
      </c>
      <c r="BE242" s="150">
        <f>IF(N242="základní",J242,0)</f>
        <v>0</v>
      </c>
      <c r="BF242" s="150">
        <f>IF(N242="snížená",J242,0)</f>
        <v>0</v>
      </c>
      <c r="BG242" s="150">
        <f>IF(N242="zákl. přenesená",J242,0)</f>
        <v>0</v>
      </c>
      <c r="BH242" s="150">
        <f>IF(N242="sníž. přenesená",J242,0)</f>
        <v>0</v>
      </c>
      <c r="BI242" s="150">
        <f>IF(N242="nulová",J242,0)</f>
        <v>0</v>
      </c>
      <c r="BJ242" s="13" t="s">
        <v>80</v>
      </c>
      <c r="BK242" s="150">
        <f>ROUND(I242*H242,2)</f>
        <v>0</v>
      </c>
      <c r="BL242" s="13" t="s">
        <v>174</v>
      </c>
      <c r="BM242" s="149" t="s">
        <v>243</v>
      </c>
    </row>
    <row r="243" spans="2:65" s="1" customFormat="1" ht="24.2" customHeight="1">
      <c r="B243" s="28"/>
      <c r="C243" s="138" t="s">
        <v>244</v>
      </c>
      <c r="D243" s="138" t="s">
        <v>143</v>
      </c>
      <c r="E243" s="139" t="s">
        <v>203</v>
      </c>
      <c r="F243" s="140" t="s">
        <v>204</v>
      </c>
      <c r="G243" s="141" t="s">
        <v>200</v>
      </c>
      <c r="H243" s="142">
        <v>3</v>
      </c>
      <c r="I243" s="143"/>
      <c r="J243" s="144">
        <f>ROUND(I243*H243,2)</f>
        <v>0</v>
      </c>
      <c r="K243" s="145"/>
      <c r="L243" s="28"/>
      <c r="M243" s="146" t="s">
        <v>1</v>
      </c>
      <c r="N243" s="107" t="s">
        <v>38</v>
      </c>
      <c r="P243" s="147">
        <f>O243*H243</f>
        <v>0</v>
      </c>
      <c r="Q243" s="147">
        <v>2.0910000000000001E-5</v>
      </c>
      <c r="R243" s="147">
        <f>Q243*H243</f>
        <v>6.2730000000000004E-5</v>
      </c>
      <c r="S243" s="147">
        <v>0</v>
      </c>
      <c r="T243" s="148">
        <f>S243*H243</f>
        <v>0</v>
      </c>
      <c r="AR243" s="149" t="s">
        <v>174</v>
      </c>
      <c r="AT243" s="149" t="s">
        <v>143</v>
      </c>
      <c r="AU243" s="149" t="s">
        <v>82</v>
      </c>
      <c r="AY243" s="13" t="s">
        <v>140</v>
      </c>
      <c r="BE243" s="150">
        <f>IF(N243="základní",J243,0)</f>
        <v>0</v>
      </c>
      <c r="BF243" s="150">
        <f>IF(N243="snížená",J243,0)</f>
        <v>0</v>
      </c>
      <c r="BG243" s="150">
        <f>IF(N243="zákl. přenesená",J243,0)</f>
        <v>0</v>
      </c>
      <c r="BH243" s="150">
        <f>IF(N243="sníž. přenesená",J243,0)</f>
        <v>0</v>
      </c>
      <c r="BI243" s="150">
        <f>IF(N243="nulová",J243,0)</f>
        <v>0</v>
      </c>
      <c r="BJ243" s="13" t="s">
        <v>80</v>
      </c>
      <c r="BK243" s="150">
        <f>ROUND(I243*H243,2)</f>
        <v>0</v>
      </c>
      <c r="BL243" s="13" t="s">
        <v>174</v>
      </c>
      <c r="BM243" s="149" t="s">
        <v>245</v>
      </c>
    </row>
    <row r="244" spans="2:65" s="1" customFormat="1" ht="24.2" customHeight="1">
      <c r="B244" s="28"/>
      <c r="C244" s="138" t="s">
        <v>212</v>
      </c>
      <c r="D244" s="138" t="s">
        <v>143</v>
      </c>
      <c r="E244" s="139" t="s">
        <v>206</v>
      </c>
      <c r="F244" s="140" t="s">
        <v>207</v>
      </c>
      <c r="G244" s="141" t="s">
        <v>200</v>
      </c>
      <c r="H244" s="142">
        <v>3</v>
      </c>
      <c r="I244" s="143"/>
      <c r="J244" s="144">
        <f>ROUND(I244*H244,2)</f>
        <v>0</v>
      </c>
      <c r="K244" s="145"/>
      <c r="L244" s="28"/>
      <c r="M244" s="146" t="s">
        <v>1</v>
      </c>
      <c r="N244" s="107" t="s">
        <v>38</v>
      </c>
      <c r="P244" s="147">
        <f>O244*H244</f>
        <v>0</v>
      </c>
      <c r="Q244" s="147">
        <v>4.2500000000000003E-5</v>
      </c>
      <c r="R244" s="147">
        <f>Q244*H244</f>
        <v>1.2750000000000001E-4</v>
      </c>
      <c r="S244" s="147">
        <v>0</v>
      </c>
      <c r="T244" s="148">
        <f>S244*H244</f>
        <v>0</v>
      </c>
      <c r="AR244" s="149" t="s">
        <v>174</v>
      </c>
      <c r="AT244" s="149" t="s">
        <v>143</v>
      </c>
      <c r="AU244" s="149" t="s">
        <v>82</v>
      </c>
      <c r="AY244" s="13" t="s">
        <v>140</v>
      </c>
      <c r="BE244" s="150">
        <f>IF(N244="základní",J244,0)</f>
        <v>0</v>
      </c>
      <c r="BF244" s="150">
        <f>IF(N244="snížená",J244,0)</f>
        <v>0</v>
      </c>
      <c r="BG244" s="150">
        <f>IF(N244="zákl. přenesená",J244,0)</f>
        <v>0</v>
      </c>
      <c r="BH244" s="150">
        <f>IF(N244="sníž. přenesená",J244,0)</f>
        <v>0</v>
      </c>
      <c r="BI244" s="150">
        <f>IF(N244="nulová",J244,0)</f>
        <v>0</v>
      </c>
      <c r="BJ244" s="13" t="s">
        <v>80</v>
      </c>
      <c r="BK244" s="150">
        <f>ROUND(I244*H244,2)</f>
        <v>0</v>
      </c>
      <c r="BL244" s="13" t="s">
        <v>174</v>
      </c>
      <c r="BM244" s="149" t="s">
        <v>246</v>
      </c>
    </row>
    <row r="245" spans="2:65" s="1" customFormat="1" ht="21.75" customHeight="1">
      <c r="B245" s="28"/>
      <c r="C245" s="138" t="s">
        <v>247</v>
      </c>
      <c r="D245" s="138" t="s">
        <v>143</v>
      </c>
      <c r="E245" s="139" t="s">
        <v>210</v>
      </c>
      <c r="F245" s="140" t="s">
        <v>211</v>
      </c>
      <c r="G245" s="141" t="s">
        <v>200</v>
      </c>
      <c r="H245" s="142">
        <v>3</v>
      </c>
      <c r="I245" s="143"/>
      <c r="J245" s="144">
        <f>ROUND(I245*H245,2)</f>
        <v>0</v>
      </c>
      <c r="K245" s="145"/>
      <c r="L245" s="28"/>
      <c r="M245" s="146" t="s">
        <v>1</v>
      </c>
      <c r="N245" s="107" t="s">
        <v>38</v>
      </c>
      <c r="P245" s="147">
        <f>O245*H245</f>
        <v>0</v>
      </c>
      <c r="Q245" s="147">
        <v>1.2747E-4</v>
      </c>
      <c r="R245" s="147">
        <f>Q245*H245</f>
        <v>3.8241000000000002E-4</v>
      </c>
      <c r="S245" s="147">
        <v>0</v>
      </c>
      <c r="T245" s="148">
        <f>S245*H245</f>
        <v>0</v>
      </c>
      <c r="AR245" s="149" t="s">
        <v>174</v>
      </c>
      <c r="AT245" s="149" t="s">
        <v>143</v>
      </c>
      <c r="AU245" s="149" t="s">
        <v>82</v>
      </c>
      <c r="AY245" s="13" t="s">
        <v>140</v>
      </c>
      <c r="BE245" s="150">
        <f>IF(N245="základní",J245,0)</f>
        <v>0</v>
      </c>
      <c r="BF245" s="150">
        <f>IF(N245="snížená",J245,0)</f>
        <v>0</v>
      </c>
      <c r="BG245" s="150">
        <f>IF(N245="zákl. přenesená",J245,0)</f>
        <v>0</v>
      </c>
      <c r="BH245" s="150">
        <f>IF(N245="sníž. přenesená",J245,0)</f>
        <v>0</v>
      </c>
      <c r="BI245" s="150">
        <f>IF(N245="nulová",J245,0)</f>
        <v>0</v>
      </c>
      <c r="BJ245" s="13" t="s">
        <v>80</v>
      </c>
      <c r="BK245" s="150">
        <f>ROUND(I245*H245,2)</f>
        <v>0</v>
      </c>
      <c r="BL245" s="13" t="s">
        <v>174</v>
      </c>
      <c r="BM245" s="149" t="s">
        <v>248</v>
      </c>
    </row>
    <row r="246" spans="2:65" s="11" customFormat="1" ht="25.9" customHeight="1">
      <c r="B246" s="126"/>
      <c r="D246" s="127" t="s">
        <v>72</v>
      </c>
      <c r="E246" s="128" t="s">
        <v>249</v>
      </c>
      <c r="F246" s="128" t="s">
        <v>250</v>
      </c>
      <c r="I246" s="129"/>
      <c r="J246" s="130">
        <f>BK246</f>
        <v>0</v>
      </c>
      <c r="L246" s="126"/>
      <c r="M246" s="131"/>
      <c r="P246" s="132">
        <f>P247+P258+P281+P294+P297+P315</f>
        <v>0</v>
      </c>
      <c r="R246" s="132">
        <f>R247+R258+R281+R294+R297+R315</f>
        <v>0.49075575199999999</v>
      </c>
      <c r="T246" s="133">
        <f>T247+T258+T281+T294+T297+T315</f>
        <v>3.0512420000000002</v>
      </c>
      <c r="AR246" s="127" t="s">
        <v>80</v>
      </c>
      <c r="AT246" s="134" t="s">
        <v>72</v>
      </c>
      <c r="AU246" s="134" t="s">
        <v>73</v>
      </c>
      <c r="AY246" s="127" t="s">
        <v>140</v>
      </c>
      <c r="BK246" s="135">
        <f>BK247+BK258+BK281+BK294+BK297+BK315</f>
        <v>0</v>
      </c>
    </row>
    <row r="247" spans="2:65" s="11" customFormat="1" ht="22.9" customHeight="1">
      <c r="B247" s="126"/>
      <c r="D247" s="127" t="s">
        <v>72</v>
      </c>
      <c r="E247" s="136" t="s">
        <v>177</v>
      </c>
      <c r="F247" s="136" t="s">
        <v>251</v>
      </c>
      <c r="I247" s="129"/>
      <c r="J247" s="137">
        <f>BK247</f>
        <v>0</v>
      </c>
      <c r="L247" s="126"/>
      <c r="M247" s="131"/>
      <c r="P247" s="132">
        <f>SUM(P248:P257)</f>
        <v>0</v>
      </c>
      <c r="R247" s="132">
        <f>SUM(R248:R257)</f>
        <v>0</v>
      </c>
      <c r="T247" s="133">
        <f>SUM(T248:T257)</f>
        <v>2.8078400000000001</v>
      </c>
      <c r="AR247" s="127" t="s">
        <v>80</v>
      </c>
      <c r="AT247" s="134" t="s">
        <v>72</v>
      </c>
      <c r="AU247" s="134" t="s">
        <v>80</v>
      </c>
      <c r="AY247" s="127" t="s">
        <v>140</v>
      </c>
      <c r="BK247" s="135">
        <f>SUM(BK248:BK257)</f>
        <v>0</v>
      </c>
    </row>
    <row r="248" spans="2:65" s="1" customFormat="1" ht="21.75" customHeight="1">
      <c r="B248" s="28"/>
      <c r="C248" s="138" t="s">
        <v>215</v>
      </c>
      <c r="D248" s="138" t="s">
        <v>143</v>
      </c>
      <c r="E248" s="139" t="s">
        <v>252</v>
      </c>
      <c r="F248" s="140" t="s">
        <v>253</v>
      </c>
      <c r="G248" s="141" t="s">
        <v>146</v>
      </c>
      <c r="H248" s="142">
        <v>3.2</v>
      </c>
      <c r="I248" s="143"/>
      <c r="J248" s="144">
        <f>ROUND(I248*H248,2)</f>
        <v>0</v>
      </c>
      <c r="K248" s="145"/>
      <c r="L248" s="28"/>
      <c r="M248" s="146" t="s">
        <v>1</v>
      </c>
      <c r="N248" s="107" t="s">
        <v>38</v>
      </c>
      <c r="P248" s="147">
        <f>O248*H248</f>
        <v>0</v>
      </c>
      <c r="Q248" s="147">
        <v>0</v>
      </c>
      <c r="R248" s="147">
        <f>Q248*H248</f>
        <v>0</v>
      </c>
      <c r="S248" s="147">
        <v>7.5999999999999998E-2</v>
      </c>
      <c r="T248" s="148">
        <f>S248*H248</f>
        <v>0.2432</v>
      </c>
      <c r="AR248" s="149" t="s">
        <v>147</v>
      </c>
      <c r="AT248" s="149" t="s">
        <v>143</v>
      </c>
      <c r="AU248" s="149" t="s">
        <v>82</v>
      </c>
      <c r="AY248" s="13" t="s">
        <v>140</v>
      </c>
      <c r="BE248" s="150">
        <f>IF(N248="základní",J248,0)</f>
        <v>0</v>
      </c>
      <c r="BF248" s="150">
        <f>IF(N248="snížená",J248,0)</f>
        <v>0</v>
      </c>
      <c r="BG248" s="150">
        <f>IF(N248="zákl. přenesená",J248,0)</f>
        <v>0</v>
      </c>
      <c r="BH248" s="150">
        <f>IF(N248="sníž. přenesená",J248,0)</f>
        <v>0</v>
      </c>
      <c r="BI248" s="150">
        <f>IF(N248="nulová",J248,0)</f>
        <v>0</v>
      </c>
      <c r="BJ248" s="13" t="s">
        <v>80</v>
      </c>
      <c r="BK248" s="150">
        <f>ROUND(I248*H248,2)</f>
        <v>0</v>
      </c>
      <c r="BL248" s="13" t="s">
        <v>147</v>
      </c>
      <c r="BM248" s="149" t="s">
        <v>254</v>
      </c>
    </row>
    <row r="249" spans="2:65" s="1" customFormat="1">
      <c r="B249" s="28"/>
      <c r="D249" s="151" t="s">
        <v>148</v>
      </c>
      <c r="F249" s="152" t="s">
        <v>255</v>
      </c>
      <c r="I249" s="111"/>
      <c r="L249" s="28"/>
      <c r="M249" s="153"/>
      <c r="T249" s="52"/>
      <c r="AT249" s="13" t="s">
        <v>148</v>
      </c>
      <c r="AU249" s="13" t="s">
        <v>82</v>
      </c>
    </row>
    <row r="250" spans="2:65" s="1" customFormat="1" ht="24.2" customHeight="1">
      <c r="B250" s="28"/>
      <c r="C250" s="138" t="s">
        <v>256</v>
      </c>
      <c r="D250" s="138" t="s">
        <v>143</v>
      </c>
      <c r="E250" s="139" t="s">
        <v>257</v>
      </c>
      <c r="F250" s="140" t="s">
        <v>258</v>
      </c>
      <c r="G250" s="141" t="s">
        <v>259</v>
      </c>
      <c r="H250" s="142">
        <v>0.5</v>
      </c>
      <c r="I250" s="143"/>
      <c r="J250" s="144">
        <f>ROUND(I250*H250,2)</f>
        <v>0</v>
      </c>
      <c r="K250" s="145"/>
      <c r="L250" s="28"/>
      <c r="M250" s="146" t="s">
        <v>1</v>
      </c>
      <c r="N250" s="107" t="s">
        <v>38</v>
      </c>
      <c r="P250" s="147">
        <f>O250*H250</f>
        <v>0</v>
      </c>
      <c r="Q250" s="147">
        <v>0</v>
      </c>
      <c r="R250" s="147">
        <f>Q250*H250</f>
        <v>0</v>
      </c>
      <c r="S250" s="147">
        <v>1.8</v>
      </c>
      <c r="T250" s="148">
        <f>S250*H250</f>
        <v>0.9</v>
      </c>
      <c r="AR250" s="149" t="s">
        <v>147</v>
      </c>
      <c r="AT250" s="149" t="s">
        <v>143</v>
      </c>
      <c r="AU250" s="149" t="s">
        <v>82</v>
      </c>
      <c r="AY250" s="13" t="s">
        <v>140</v>
      </c>
      <c r="BE250" s="150">
        <f>IF(N250="základní",J250,0)</f>
        <v>0</v>
      </c>
      <c r="BF250" s="150">
        <f>IF(N250="snížená",J250,0)</f>
        <v>0</v>
      </c>
      <c r="BG250" s="150">
        <f>IF(N250="zákl. přenesená",J250,0)</f>
        <v>0</v>
      </c>
      <c r="BH250" s="150">
        <f>IF(N250="sníž. přenesená",J250,0)</f>
        <v>0</v>
      </c>
      <c r="BI250" s="150">
        <f>IF(N250="nulová",J250,0)</f>
        <v>0</v>
      </c>
      <c r="BJ250" s="13" t="s">
        <v>80</v>
      </c>
      <c r="BK250" s="150">
        <f>ROUND(I250*H250,2)</f>
        <v>0</v>
      </c>
      <c r="BL250" s="13" t="s">
        <v>147</v>
      </c>
      <c r="BM250" s="149" t="s">
        <v>260</v>
      </c>
    </row>
    <row r="251" spans="2:65" s="1" customFormat="1">
      <c r="B251" s="28"/>
      <c r="D251" s="151" t="s">
        <v>148</v>
      </c>
      <c r="F251" s="152" t="s">
        <v>261</v>
      </c>
      <c r="I251" s="111"/>
      <c r="L251" s="28"/>
      <c r="M251" s="153"/>
      <c r="T251" s="52"/>
      <c r="AT251" s="13" t="s">
        <v>148</v>
      </c>
      <c r="AU251" s="13" t="s">
        <v>82</v>
      </c>
    </row>
    <row r="252" spans="2:65" s="1" customFormat="1" ht="24.2" customHeight="1">
      <c r="B252" s="28"/>
      <c r="C252" s="138" t="s">
        <v>218</v>
      </c>
      <c r="D252" s="138" t="s">
        <v>143</v>
      </c>
      <c r="E252" s="139" t="s">
        <v>262</v>
      </c>
      <c r="F252" s="140" t="s">
        <v>263</v>
      </c>
      <c r="G252" s="141" t="s">
        <v>146</v>
      </c>
      <c r="H252" s="142">
        <v>24.48</v>
      </c>
      <c r="I252" s="143"/>
      <c r="J252" s="144">
        <f>ROUND(I252*H252,2)</f>
        <v>0</v>
      </c>
      <c r="K252" s="145"/>
      <c r="L252" s="28"/>
      <c r="M252" s="146" t="s">
        <v>1</v>
      </c>
      <c r="N252" s="107" t="s">
        <v>38</v>
      </c>
      <c r="P252" s="147">
        <f>O252*H252</f>
        <v>0</v>
      </c>
      <c r="Q252" s="147">
        <v>0</v>
      </c>
      <c r="R252" s="147">
        <f>Q252*H252</f>
        <v>0</v>
      </c>
      <c r="S252" s="147">
        <v>6.8000000000000005E-2</v>
      </c>
      <c r="T252" s="148">
        <f>S252*H252</f>
        <v>1.6646400000000001</v>
      </c>
      <c r="AR252" s="149" t="s">
        <v>147</v>
      </c>
      <c r="AT252" s="149" t="s">
        <v>143</v>
      </c>
      <c r="AU252" s="149" t="s">
        <v>82</v>
      </c>
      <c r="AY252" s="13" t="s">
        <v>140</v>
      </c>
      <c r="BE252" s="150">
        <f>IF(N252="základní",J252,0)</f>
        <v>0</v>
      </c>
      <c r="BF252" s="150">
        <f>IF(N252="snížená",J252,0)</f>
        <v>0</v>
      </c>
      <c r="BG252" s="150">
        <f>IF(N252="zákl. přenesená",J252,0)</f>
        <v>0</v>
      </c>
      <c r="BH252" s="150">
        <f>IF(N252="sníž. přenesená",J252,0)</f>
        <v>0</v>
      </c>
      <c r="BI252" s="150">
        <f>IF(N252="nulová",J252,0)</f>
        <v>0</v>
      </c>
      <c r="BJ252" s="13" t="s">
        <v>80</v>
      </c>
      <c r="BK252" s="150">
        <f>ROUND(I252*H252,2)</f>
        <v>0</v>
      </c>
      <c r="BL252" s="13" t="s">
        <v>147</v>
      </c>
      <c r="BM252" s="149" t="s">
        <v>264</v>
      </c>
    </row>
    <row r="253" spans="2:65" s="1" customFormat="1">
      <c r="B253" s="28"/>
      <c r="D253" s="151" t="s">
        <v>148</v>
      </c>
      <c r="F253" s="152" t="s">
        <v>265</v>
      </c>
      <c r="I253" s="111"/>
      <c r="L253" s="28"/>
      <c r="M253" s="153"/>
      <c r="T253" s="52"/>
      <c r="AT253" s="13" t="s">
        <v>148</v>
      </c>
      <c r="AU253" s="13" t="s">
        <v>82</v>
      </c>
    </row>
    <row r="254" spans="2:65" s="1" customFormat="1" ht="16.5" customHeight="1">
      <c r="B254" s="28"/>
      <c r="C254" s="138" t="s">
        <v>266</v>
      </c>
      <c r="D254" s="138" t="s">
        <v>143</v>
      </c>
      <c r="E254" s="139" t="s">
        <v>267</v>
      </c>
      <c r="F254" s="140" t="s">
        <v>268</v>
      </c>
      <c r="G254" s="141" t="s">
        <v>200</v>
      </c>
      <c r="H254" s="142">
        <v>2</v>
      </c>
      <c r="I254" s="143"/>
      <c r="J254" s="144">
        <f>ROUND(I254*H254,2)</f>
        <v>0</v>
      </c>
      <c r="K254" s="145"/>
      <c r="L254" s="28"/>
      <c r="M254" s="146" t="s">
        <v>1</v>
      </c>
      <c r="N254" s="107" t="s">
        <v>38</v>
      </c>
      <c r="P254" s="147">
        <f>O254*H254</f>
        <v>0</v>
      </c>
      <c r="Q254" s="147">
        <v>0</v>
      </c>
      <c r="R254" s="147">
        <f>Q254*H254</f>
        <v>0</v>
      </c>
      <c r="S254" s="147">
        <v>0</v>
      </c>
      <c r="T254" s="148">
        <f>S254*H254</f>
        <v>0</v>
      </c>
      <c r="AR254" s="149" t="s">
        <v>147</v>
      </c>
      <c r="AT254" s="149" t="s">
        <v>143</v>
      </c>
      <c r="AU254" s="149" t="s">
        <v>82</v>
      </c>
      <c r="AY254" s="13" t="s">
        <v>140</v>
      </c>
      <c r="BE254" s="150">
        <f>IF(N254="základní",J254,0)</f>
        <v>0</v>
      </c>
      <c r="BF254" s="150">
        <f>IF(N254="snížená",J254,0)</f>
        <v>0</v>
      </c>
      <c r="BG254" s="150">
        <f>IF(N254="zákl. přenesená",J254,0)</f>
        <v>0</v>
      </c>
      <c r="BH254" s="150">
        <f>IF(N254="sníž. přenesená",J254,0)</f>
        <v>0</v>
      </c>
      <c r="BI254" s="150">
        <f>IF(N254="nulová",J254,0)</f>
        <v>0</v>
      </c>
      <c r="BJ254" s="13" t="s">
        <v>80</v>
      </c>
      <c r="BK254" s="150">
        <f>ROUND(I254*H254,2)</f>
        <v>0</v>
      </c>
      <c r="BL254" s="13" t="s">
        <v>147</v>
      </c>
      <c r="BM254" s="149" t="s">
        <v>269</v>
      </c>
    </row>
    <row r="255" spans="2:65" s="1" customFormat="1">
      <c r="B255" s="28"/>
      <c r="D255" s="151" t="s">
        <v>148</v>
      </c>
      <c r="F255" s="152" t="s">
        <v>270</v>
      </c>
      <c r="I255" s="111"/>
      <c r="L255" s="28"/>
      <c r="M255" s="153"/>
      <c r="T255" s="52"/>
      <c r="AT255" s="13" t="s">
        <v>148</v>
      </c>
      <c r="AU255" s="13" t="s">
        <v>82</v>
      </c>
    </row>
    <row r="256" spans="2:65" s="1" customFormat="1" ht="16.5" customHeight="1">
      <c r="B256" s="28"/>
      <c r="C256" s="138" t="s">
        <v>219</v>
      </c>
      <c r="D256" s="138" t="s">
        <v>143</v>
      </c>
      <c r="E256" s="139" t="s">
        <v>271</v>
      </c>
      <c r="F256" s="140" t="s">
        <v>272</v>
      </c>
      <c r="G256" s="141" t="s">
        <v>200</v>
      </c>
      <c r="H256" s="142">
        <v>4</v>
      </c>
      <c r="I256" s="143"/>
      <c r="J256" s="144">
        <f>ROUND(I256*H256,2)</f>
        <v>0</v>
      </c>
      <c r="K256" s="145"/>
      <c r="L256" s="28"/>
      <c r="M256" s="146" t="s">
        <v>1</v>
      </c>
      <c r="N256" s="107" t="s">
        <v>38</v>
      </c>
      <c r="P256" s="147">
        <f>O256*H256</f>
        <v>0</v>
      </c>
      <c r="Q256" s="147">
        <v>0</v>
      </c>
      <c r="R256" s="147">
        <f>Q256*H256</f>
        <v>0</v>
      </c>
      <c r="S256" s="147">
        <v>0</v>
      </c>
      <c r="T256" s="148">
        <f>S256*H256</f>
        <v>0</v>
      </c>
      <c r="AR256" s="149" t="s">
        <v>147</v>
      </c>
      <c r="AT256" s="149" t="s">
        <v>143</v>
      </c>
      <c r="AU256" s="149" t="s">
        <v>82</v>
      </c>
      <c r="AY256" s="13" t="s">
        <v>140</v>
      </c>
      <c r="BE256" s="150">
        <f>IF(N256="základní",J256,0)</f>
        <v>0</v>
      </c>
      <c r="BF256" s="150">
        <f>IF(N256="snížená",J256,0)</f>
        <v>0</v>
      </c>
      <c r="BG256" s="150">
        <f>IF(N256="zákl. přenesená",J256,0)</f>
        <v>0</v>
      </c>
      <c r="BH256" s="150">
        <f>IF(N256="sníž. přenesená",J256,0)</f>
        <v>0</v>
      </c>
      <c r="BI256" s="150">
        <f>IF(N256="nulová",J256,0)</f>
        <v>0</v>
      </c>
      <c r="BJ256" s="13" t="s">
        <v>80</v>
      </c>
      <c r="BK256" s="150">
        <f>ROUND(I256*H256,2)</f>
        <v>0</v>
      </c>
      <c r="BL256" s="13" t="s">
        <v>147</v>
      </c>
      <c r="BM256" s="149" t="s">
        <v>273</v>
      </c>
    </row>
    <row r="257" spans="2:65" s="1" customFormat="1">
      <c r="B257" s="28"/>
      <c r="D257" s="151" t="s">
        <v>148</v>
      </c>
      <c r="F257" s="152" t="s">
        <v>274</v>
      </c>
      <c r="I257" s="111"/>
      <c r="L257" s="28"/>
      <c r="M257" s="153"/>
      <c r="T257" s="52"/>
      <c r="AT257" s="13" t="s">
        <v>148</v>
      </c>
      <c r="AU257" s="13" t="s">
        <v>82</v>
      </c>
    </row>
    <row r="258" spans="2:65" s="11" customFormat="1" ht="22.9" customHeight="1">
      <c r="B258" s="126"/>
      <c r="D258" s="127" t="s">
        <v>72</v>
      </c>
      <c r="E258" s="136" t="s">
        <v>275</v>
      </c>
      <c r="F258" s="136" t="s">
        <v>276</v>
      </c>
      <c r="I258" s="129"/>
      <c r="J258" s="137">
        <f>BK258</f>
        <v>0</v>
      </c>
      <c r="L258" s="126"/>
      <c r="M258" s="131"/>
      <c r="P258" s="132">
        <f>SUM(P259:P280)</f>
        <v>0</v>
      </c>
      <c r="R258" s="132">
        <f>SUM(R259:R280)</f>
        <v>0.11160599999999998</v>
      </c>
      <c r="T258" s="133">
        <f>SUM(T259:T280)</f>
        <v>0.24024000000000001</v>
      </c>
      <c r="AR258" s="127" t="s">
        <v>80</v>
      </c>
      <c r="AT258" s="134" t="s">
        <v>72</v>
      </c>
      <c r="AU258" s="134" t="s">
        <v>80</v>
      </c>
      <c r="AY258" s="127" t="s">
        <v>140</v>
      </c>
      <c r="BK258" s="135">
        <f>SUM(BK259:BK280)</f>
        <v>0</v>
      </c>
    </row>
    <row r="259" spans="2:65" s="1" customFormat="1" ht="24.2" customHeight="1">
      <c r="B259" s="28"/>
      <c r="C259" s="138" t="s">
        <v>277</v>
      </c>
      <c r="D259" s="138" t="s">
        <v>143</v>
      </c>
      <c r="E259" s="139" t="s">
        <v>144</v>
      </c>
      <c r="F259" s="140" t="s">
        <v>145</v>
      </c>
      <c r="G259" s="141" t="s">
        <v>146</v>
      </c>
      <c r="H259" s="142">
        <v>6.6</v>
      </c>
      <c r="I259" s="143"/>
      <c r="J259" s="144">
        <f>ROUND(I259*H259,2)</f>
        <v>0</v>
      </c>
      <c r="K259" s="145"/>
      <c r="L259" s="28"/>
      <c r="M259" s="146" t="s">
        <v>1</v>
      </c>
      <c r="N259" s="107" t="s">
        <v>38</v>
      </c>
      <c r="P259" s="147">
        <f>O259*H259</f>
        <v>0</v>
      </c>
      <c r="Q259" s="147">
        <v>0</v>
      </c>
      <c r="R259" s="147">
        <f>Q259*H259</f>
        <v>0</v>
      </c>
      <c r="S259" s="147">
        <v>3.5000000000000003E-2</v>
      </c>
      <c r="T259" s="148">
        <f>S259*H259</f>
        <v>0.23100000000000001</v>
      </c>
      <c r="AR259" s="149" t="s">
        <v>147</v>
      </c>
      <c r="AT259" s="149" t="s">
        <v>143</v>
      </c>
      <c r="AU259" s="149" t="s">
        <v>82</v>
      </c>
      <c r="AY259" s="13" t="s">
        <v>140</v>
      </c>
      <c r="BE259" s="150">
        <f>IF(N259="základní",J259,0)</f>
        <v>0</v>
      </c>
      <c r="BF259" s="150">
        <f>IF(N259="snížená",J259,0)</f>
        <v>0</v>
      </c>
      <c r="BG259" s="150">
        <f>IF(N259="zákl. přenesená",J259,0)</f>
        <v>0</v>
      </c>
      <c r="BH259" s="150">
        <f>IF(N259="sníž. přenesená",J259,0)</f>
        <v>0</v>
      </c>
      <c r="BI259" s="150">
        <f>IF(N259="nulová",J259,0)</f>
        <v>0</v>
      </c>
      <c r="BJ259" s="13" t="s">
        <v>80</v>
      </c>
      <c r="BK259" s="150">
        <f>ROUND(I259*H259,2)</f>
        <v>0</v>
      </c>
      <c r="BL259" s="13" t="s">
        <v>147</v>
      </c>
      <c r="BM259" s="149" t="s">
        <v>278</v>
      </c>
    </row>
    <row r="260" spans="2:65" s="1" customFormat="1">
      <c r="B260" s="28"/>
      <c r="D260" s="151" t="s">
        <v>148</v>
      </c>
      <c r="F260" s="152" t="s">
        <v>279</v>
      </c>
      <c r="I260" s="111"/>
      <c r="L260" s="28"/>
      <c r="M260" s="153"/>
      <c r="T260" s="52"/>
      <c r="AT260" s="13" t="s">
        <v>148</v>
      </c>
      <c r="AU260" s="13" t="s">
        <v>82</v>
      </c>
    </row>
    <row r="261" spans="2:65" s="1" customFormat="1" ht="16.5" customHeight="1">
      <c r="B261" s="28"/>
      <c r="C261" s="138" t="s">
        <v>220</v>
      </c>
      <c r="D261" s="138" t="s">
        <v>143</v>
      </c>
      <c r="E261" s="139" t="s">
        <v>150</v>
      </c>
      <c r="F261" s="140" t="s">
        <v>151</v>
      </c>
      <c r="G261" s="141" t="s">
        <v>146</v>
      </c>
      <c r="H261" s="142">
        <v>6.6</v>
      </c>
      <c r="I261" s="143"/>
      <c r="J261" s="144">
        <f>ROUND(I261*H261,2)</f>
        <v>0</v>
      </c>
      <c r="K261" s="145"/>
      <c r="L261" s="28"/>
      <c r="M261" s="146" t="s">
        <v>1</v>
      </c>
      <c r="N261" s="107" t="s">
        <v>38</v>
      </c>
      <c r="P261" s="147">
        <f>O261*H261</f>
        <v>0</v>
      </c>
      <c r="Q261" s="147">
        <v>0</v>
      </c>
      <c r="R261" s="147">
        <f>Q261*H261</f>
        <v>0</v>
      </c>
      <c r="S261" s="147">
        <v>0</v>
      </c>
      <c r="T261" s="148">
        <f>S261*H261</f>
        <v>0</v>
      </c>
      <c r="AR261" s="149" t="s">
        <v>147</v>
      </c>
      <c r="AT261" s="149" t="s">
        <v>143</v>
      </c>
      <c r="AU261" s="149" t="s">
        <v>82</v>
      </c>
      <c r="AY261" s="13" t="s">
        <v>140</v>
      </c>
      <c r="BE261" s="150">
        <f>IF(N261="základní",J261,0)</f>
        <v>0</v>
      </c>
      <c r="BF261" s="150">
        <f>IF(N261="snížená",J261,0)</f>
        <v>0</v>
      </c>
      <c r="BG261" s="150">
        <f>IF(N261="zákl. přenesená",J261,0)</f>
        <v>0</v>
      </c>
      <c r="BH261" s="150">
        <f>IF(N261="sníž. přenesená",J261,0)</f>
        <v>0</v>
      </c>
      <c r="BI261" s="150">
        <f>IF(N261="nulová",J261,0)</f>
        <v>0</v>
      </c>
      <c r="BJ261" s="13" t="s">
        <v>80</v>
      </c>
      <c r="BK261" s="150">
        <f>ROUND(I261*H261,2)</f>
        <v>0</v>
      </c>
      <c r="BL261" s="13" t="s">
        <v>147</v>
      </c>
      <c r="BM261" s="149" t="s">
        <v>280</v>
      </c>
    </row>
    <row r="262" spans="2:65" s="1" customFormat="1">
      <c r="B262" s="28"/>
      <c r="D262" s="151" t="s">
        <v>148</v>
      </c>
      <c r="F262" s="152" t="s">
        <v>279</v>
      </c>
      <c r="I262" s="111"/>
      <c r="L262" s="28"/>
      <c r="M262" s="153"/>
      <c r="T262" s="52"/>
      <c r="AT262" s="13" t="s">
        <v>148</v>
      </c>
      <c r="AU262" s="13" t="s">
        <v>82</v>
      </c>
    </row>
    <row r="263" spans="2:65" s="1" customFormat="1" ht="16.5" customHeight="1">
      <c r="B263" s="28"/>
      <c r="C263" s="138" t="s">
        <v>281</v>
      </c>
      <c r="D263" s="138" t="s">
        <v>143</v>
      </c>
      <c r="E263" s="139" t="s">
        <v>153</v>
      </c>
      <c r="F263" s="140" t="s">
        <v>154</v>
      </c>
      <c r="G263" s="141" t="s">
        <v>146</v>
      </c>
      <c r="H263" s="142">
        <v>6.6</v>
      </c>
      <c r="I263" s="143"/>
      <c r="J263" s="144">
        <f>ROUND(I263*H263,2)</f>
        <v>0</v>
      </c>
      <c r="K263" s="145"/>
      <c r="L263" s="28"/>
      <c r="M263" s="146" t="s">
        <v>1</v>
      </c>
      <c r="N263" s="107" t="s">
        <v>38</v>
      </c>
      <c r="P263" s="147">
        <f>O263*H263</f>
        <v>0</v>
      </c>
      <c r="Q263" s="147">
        <v>2.9999999999999997E-4</v>
      </c>
      <c r="R263" s="147">
        <f>Q263*H263</f>
        <v>1.9799999999999996E-3</v>
      </c>
      <c r="S263" s="147">
        <v>0</v>
      </c>
      <c r="T263" s="148">
        <f>S263*H263</f>
        <v>0</v>
      </c>
      <c r="AR263" s="149" t="s">
        <v>147</v>
      </c>
      <c r="AT263" s="149" t="s">
        <v>143</v>
      </c>
      <c r="AU263" s="149" t="s">
        <v>82</v>
      </c>
      <c r="AY263" s="13" t="s">
        <v>140</v>
      </c>
      <c r="BE263" s="150">
        <f>IF(N263="základní",J263,0)</f>
        <v>0</v>
      </c>
      <c r="BF263" s="150">
        <f>IF(N263="snížená",J263,0)</f>
        <v>0</v>
      </c>
      <c r="BG263" s="150">
        <f>IF(N263="zákl. přenesená",J263,0)</f>
        <v>0</v>
      </c>
      <c r="BH263" s="150">
        <f>IF(N263="sníž. přenesená",J263,0)</f>
        <v>0</v>
      </c>
      <c r="BI263" s="150">
        <f>IF(N263="nulová",J263,0)</f>
        <v>0</v>
      </c>
      <c r="BJ263" s="13" t="s">
        <v>80</v>
      </c>
      <c r="BK263" s="150">
        <f>ROUND(I263*H263,2)</f>
        <v>0</v>
      </c>
      <c r="BL263" s="13" t="s">
        <v>147</v>
      </c>
      <c r="BM263" s="149" t="s">
        <v>282</v>
      </c>
    </row>
    <row r="264" spans="2:65" s="1" customFormat="1">
      <c r="B264" s="28"/>
      <c r="D264" s="151" t="s">
        <v>148</v>
      </c>
      <c r="F264" s="152" t="s">
        <v>279</v>
      </c>
      <c r="I264" s="111"/>
      <c r="L264" s="28"/>
      <c r="M264" s="153"/>
      <c r="T264" s="52"/>
      <c r="AT264" s="13" t="s">
        <v>148</v>
      </c>
      <c r="AU264" s="13" t="s">
        <v>82</v>
      </c>
    </row>
    <row r="265" spans="2:65" s="1" customFormat="1" ht="24.2" customHeight="1">
      <c r="B265" s="28"/>
      <c r="C265" s="138" t="s">
        <v>221</v>
      </c>
      <c r="D265" s="138" t="s">
        <v>143</v>
      </c>
      <c r="E265" s="139" t="s">
        <v>156</v>
      </c>
      <c r="F265" s="140" t="s">
        <v>157</v>
      </c>
      <c r="G265" s="141" t="s">
        <v>146</v>
      </c>
      <c r="H265" s="142">
        <v>6.6</v>
      </c>
      <c r="I265" s="143"/>
      <c r="J265" s="144">
        <f>ROUND(I265*H265,2)</f>
        <v>0</v>
      </c>
      <c r="K265" s="145"/>
      <c r="L265" s="28"/>
      <c r="M265" s="146" t="s">
        <v>1</v>
      </c>
      <c r="N265" s="107" t="s">
        <v>38</v>
      </c>
      <c r="P265" s="147">
        <f>O265*H265</f>
        <v>0</v>
      </c>
      <c r="Q265" s="147">
        <v>1.4999999999999999E-2</v>
      </c>
      <c r="R265" s="147">
        <f>Q265*H265</f>
        <v>9.8999999999999991E-2</v>
      </c>
      <c r="S265" s="147">
        <v>0</v>
      </c>
      <c r="T265" s="148">
        <f>S265*H265</f>
        <v>0</v>
      </c>
      <c r="AR265" s="149" t="s">
        <v>147</v>
      </c>
      <c r="AT265" s="149" t="s">
        <v>143</v>
      </c>
      <c r="AU265" s="149" t="s">
        <v>82</v>
      </c>
      <c r="AY265" s="13" t="s">
        <v>140</v>
      </c>
      <c r="BE265" s="150">
        <f>IF(N265="základní",J265,0)</f>
        <v>0</v>
      </c>
      <c r="BF265" s="150">
        <f>IF(N265="snížená",J265,0)</f>
        <v>0</v>
      </c>
      <c r="BG265" s="150">
        <f>IF(N265="zákl. přenesená",J265,0)</f>
        <v>0</v>
      </c>
      <c r="BH265" s="150">
        <f>IF(N265="sníž. přenesená",J265,0)</f>
        <v>0</v>
      </c>
      <c r="BI265" s="150">
        <f>IF(N265="nulová",J265,0)</f>
        <v>0</v>
      </c>
      <c r="BJ265" s="13" t="s">
        <v>80</v>
      </c>
      <c r="BK265" s="150">
        <f>ROUND(I265*H265,2)</f>
        <v>0</v>
      </c>
      <c r="BL265" s="13" t="s">
        <v>147</v>
      </c>
      <c r="BM265" s="149" t="s">
        <v>283</v>
      </c>
    </row>
    <row r="266" spans="2:65" s="1" customFormat="1">
      <c r="B266" s="28"/>
      <c r="D266" s="151" t="s">
        <v>148</v>
      </c>
      <c r="F266" s="152" t="s">
        <v>279</v>
      </c>
      <c r="I266" s="111"/>
      <c r="L266" s="28"/>
      <c r="M266" s="153"/>
      <c r="T266" s="52"/>
      <c r="AT266" s="13" t="s">
        <v>148</v>
      </c>
      <c r="AU266" s="13" t="s">
        <v>82</v>
      </c>
    </row>
    <row r="267" spans="2:65" s="1" customFormat="1" ht="24.2" customHeight="1">
      <c r="B267" s="28"/>
      <c r="C267" s="138" t="s">
        <v>284</v>
      </c>
      <c r="D267" s="138" t="s">
        <v>143</v>
      </c>
      <c r="E267" s="139" t="s">
        <v>160</v>
      </c>
      <c r="F267" s="140" t="s">
        <v>161</v>
      </c>
      <c r="G267" s="141" t="s">
        <v>146</v>
      </c>
      <c r="H267" s="142">
        <v>6.6</v>
      </c>
      <c r="I267" s="143"/>
      <c r="J267" s="144">
        <f>ROUND(I267*H267,2)</f>
        <v>0</v>
      </c>
      <c r="K267" s="145"/>
      <c r="L267" s="28"/>
      <c r="M267" s="146" t="s">
        <v>1</v>
      </c>
      <c r="N267" s="107" t="s">
        <v>38</v>
      </c>
      <c r="P267" s="147">
        <f>O267*H267</f>
        <v>0</v>
      </c>
      <c r="Q267" s="147">
        <v>0</v>
      </c>
      <c r="R267" s="147">
        <f>Q267*H267</f>
        <v>0</v>
      </c>
      <c r="S267" s="147">
        <v>0</v>
      </c>
      <c r="T267" s="148">
        <f>S267*H267</f>
        <v>0</v>
      </c>
      <c r="AR267" s="149" t="s">
        <v>147</v>
      </c>
      <c r="AT267" s="149" t="s">
        <v>143</v>
      </c>
      <c r="AU267" s="149" t="s">
        <v>82</v>
      </c>
      <c r="AY267" s="13" t="s">
        <v>140</v>
      </c>
      <c r="BE267" s="150">
        <f>IF(N267="základní",J267,0)</f>
        <v>0</v>
      </c>
      <c r="BF267" s="150">
        <f>IF(N267="snížená",J267,0)</f>
        <v>0</v>
      </c>
      <c r="BG267" s="150">
        <f>IF(N267="zákl. přenesená",J267,0)</f>
        <v>0</v>
      </c>
      <c r="BH267" s="150">
        <f>IF(N267="sníž. přenesená",J267,0)</f>
        <v>0</v>
      </c>
      <c r="BI267" s="150">
        <f>IF(N267="nulová",J267,0)</f>
        <v>0</v>
      </c>
      <c r="BJ267" s="13" t="s">
        <v>80</v>
      </c>
      <c r="BK267" s="150">
        <f>ROUND(I267*H267,2)</f>
        <v>0</v>
      </c>
      <c r="BL267" s="13" t="s">
        <v>147</v>
      </c>
      <c r="BM267" s="149" t="s">
        <v>285</v>
      </c>
    </row>
    <row r="268" spans="2:65" s="1" customFormat="1">
      <c r="B268" s="28"/>
      <c r="D268" s="151" t="s">
        <v>148</v>
      </c>
      <c r="F268" s="152" t="s">
        <v>279</v>
      </c>
      <c r="I268" s="111"/>
      <c r="L268" s="28"/>
      <c r="M268" s="153"/>
      <c r="T268" s="52"/>
      <c r="AT268" s="13" t="s">
        <v>148</v>
      </c>
      <c r="AU268" s="13" t="s">
        <v>82</v>
      </c>
    </row>
    <row r="269" spans="2:65" s="1" customFormat="1" ht="16.5" customHeight="1">
      <c r="B269" s="28"/>
      <c r="C269" s="154" t="s">
        <v>223</v>
      </c>
      <c r="D269" s="154" t="s">
        <v>163</v>
      </c>
      <c r="E269" s="155" t="s">
        <v>164</v>
      </c>
      <c r="F269" s="156" t="s">
        <v>165</v>
      </c>
      <c r="G269" s="157" t="s">
        <v>146</v>
      </c>
      <c r="H269" s="158">
        <v>7.92</v>
      </c>
      <c r="I269" s="159"/>
      <c r="J269" s="160">
        <f>ROUND(I269*H269,2)</f>
        <v>0</v>
      </c>
      <c r="K269" s="161"/>
      <c r="L269" s="162"/>
      <c r="M269" s="163" t="s">
        <v>1</v>
      </c>
      <c r="N269" s="164" t="s">
        <v>38</v>
      </c>
      <c r="P269" s="147">
        <f>O269*H269</f>
        <v>0</v>
      </c>
      <c r="Q269" s="147">
        <v>0</v>
      </c>
      <c r="R269" s="147">
        <f>Q269*H269</f>
        <v>0</v>
      </c>
      <c r="S269" s="147">
        <v>0</v>
      </c>
      <c r="T269" s="148">
        <f>S269*H269</f>
        <v>0</v>
      </c>
      <c r="AR269" s="149" t="s">
        <v>158</v>
      </c>
      <c r="AT269" s="149" t="s">
        <v>163</v>
      </c>
      <c r="AU269" s="149" t="s">
        <v>82</v>
      </c>
      <c r="AY269" s="13" t="s">
        <v>140</v>
      </c>
      <c r="BE269" s="150">
        <f>IF(N269="základní",J269,0)</f>
        <v>0</v>
      </c>
      <c r="BF269" s="150">
        <f>IF(N269="snížená",J269,0)</f>
        <v>0</v>
      </c>
      <c r="BG269" s="150">
        <f>IF(N269="zákl. přenesená",J269,0)</f>
        <v>0</v>
      </c>
      <c r="BH269" s="150">
        <f>IF(N269="sníž. přenesená",J269,0)</f>
        <v>0</v>
      </c>
      <c r="BI269" s="150">
        <f>IF(N269="nulová",J269,0)</f>
        <v>0</v>
      </c>
      <c r="BJ269" s="13" t="s">
        <v>80</v>
      </c>
      <c r="BK269" s="150">
        <f>ROUND(I269*H269,2)</f>
        <v>0</v>
      </c>
      <c r="BL269" s="13" t="s">
        <v>147</v>
      </c>
      <c r="BM269" s="149" t="s">
        <v>286</v>
      </c>
    </row>
    <row r="270" spans="2:65" s="1" customFormat="1">
      <c r="B270" s="28"/>
      <c r="D270" s="151" t="s">
        <v>148</v>
      </c>
      <c r="F270" s="152" t="s">
        <v>287</v>
      </c>
      <c r="I270" s="111"/>
      <c r="L270" s="28"/>
      <c r="M270" s="153"/>
      <c r="T270" s="52"/>
      <c r="AT270" s="13" t="s">
        <v>148</v>
      </c>
      <c r="AU270" s="13" t="s">
        <v>82</v>
      </c>
    </row>
    <row r="271" spans="2:65" s="1" customFormat="1" ht="16.5" customHeight="1">
      <c r="B271" s="28"/>
      <c r="C271" s="138" t="s">
        <v>288</v>
      </c>
      <c r="D271" s="138" t="s">
        <v>143</v>
      </c>
      <c r="E271" s="139" t="s">
        <v>168</v>
      </c>
      <c r="F271" s="140" t="s">
        <v>169</v>
      </c>
      <c r="G271" s="141" t="s">
        <v>146</v>
      </c>
      <c r="H271" s="142">
        <v>6.6</v>
      </c>
      <c r="I271" s="143"/>
      <c r="J271" s="144">
        <f>ROUND(I271*H271,2)</f>
        <v>0</v>
      </c>
      <c r="K271" s="145"/>
      <c r="L271" s="28"/>
      <c r="M271" s="146" t="s">
        <v>1</v>
      </c>
      <c r="N271" s="107" t="s">
        <v>38</v>
      </c>
      <c r="P271" s="147">
        <f>O271*H271</f>
        <v>0</v>
      </c>
      <c r="Q271" s="147">
        <v>1.6100000000000001E-3</v>
      </c>
      <c r="R271" s="147">
        <f>Q271*H271</f>
        <v>1.0626E-2</v>
      </c>
      <c r="S271" s="147">
        <v>1.4E-3</v>
      </c>
      <c r="T271" s="148">
        <f>S271*H271</f>
        <v>9.2399999999999999E-3</v>
      </c>
      <c r="AR271" s="149" t="s">
        <v>147</v>
      </c>
      <c r="AT271" s="149" t="s">
        <v>143</v>
      </c>
      <c r="AU271" s="149" t="s">
        <v>82</v>
      </c>
      <c r="AY271" s="13" t="s">
        <v>140</v>
      </c>
      <c r="BE271" s="150">
        <f>IF(N271="základní",J271,0)</f>
        <v>0</v>
      </c>
      <c r="BF271" s="150">
        <f>IF(N271="snížená",J271,0)</f>
        <v>0</v>
      </c>
      <c r="BG271" s="150">
        <f>IF(N271="zákl. přenesená",J271,0)</f>
        <v>0</v>
      </c>
      <c r="BH271" s="150">
        <f>IF(N271="sníž. přenesená",J271,0)</f>
        <v>0</v>
      </c>
      <c r="BI271" s="150">
        <f>IF(N271="nulová",J271,0)</f>
        <v>0</v>
      </c>
      <c r="BJ271" s="13" t="s">
        <v>80</v>
      </c>
      <c r="BK271" s="150">
        <f>ROUND(I271*H271,2)</f>
        <v>0</v>
      </c>
      <c r="BL271" s="13" t="s">
        <v>147</v>
      </c>
      <c r="BM271" s="149" t="s">
        <v>289</v>
      </c>
    </row>
    <row r="272" spans="2:65" s="1" customFormat="1">
      <c r="B272" s="28"/>
      <c r="D272" s="151" t="s">
        <v>148</v>
      </c>
      <c r="F272" s="152" t="s">
        <v>279</v>
      </c>
      <c r="I272" s="111"/>
      <c r="L272" s="28"/>
      <c r="M272" s="153"/>
      <c r="T272" s="52"/>
      <c r="AT272" s="13" t="s">
        <v>148</v>
      </c>
      <c r="AU272" s="13" t="s">
        <v>82</v>
      </c>
    </row>
    <row r="273" spans="2:65" s="1" customFormat="1" ht="24.2" customHeight="1">
      <c r="B273" s="28"/>
      <c r="C273" s="138" t="s">
        <v>225</v>
      </c>
      <c r="D273" s="138" t="s">
        <v>143</v>
      </c>
      <c r="E273" s="139" t="s">
        <v>171</v>
      </c>
      <c r="F273" s="140" t="s">
        <v>172</v>
      </c>
      <c r="G273" s="141" t="s">
        <v>173</v>
      </c>
      <c r="H273" s="142">
        <v>0.39600000000000002</v>
      </c>
      <c r="I273" s="143"/>
      <c r="J273" s="144">
        <f>ROUND(I273*H273,2)</f>
        <v>0</v>
      </c>
      <c r="K273" s="145"/>
      <c r="L273" s="28"/>
      <c r="M273" s="146" t="s">
        <v>1</v>
      </c>
      <c r="N273" s="107" t="s">
        <v>38</v>
      </c>
      <c r="P273" s="147">
        <f>O273*H273</f>
        <v>0</v>
      </c>
      <c r="Q273" s="147">
        <v>0</v>
      </c>
      <c r="R273" s="147">
        <f>Q273*H273</f>
        <v>0</v>
      </c>
      <c r="S273" s="147">
        <v>0</v>
      </c>
      <c r="T273" s="148">
        <f>S273*H273</f>
        <v>0</v>
      </c>
      <c r="AR273" s="149" t="s">
        <v>147</v>
      </c>
      <c r="AT273" s="149" t="s">
        <v>143</v>
      </c>
      <c r="AU273" s="149" t="s">
        <v>82</v>
      </c>
      <c r="AY273" s="13" t="s">
        <v>140</v>
      </c>
      <c r="BE273" s="150">
        <f>IF(N273="základní",J273,0)</f>
        <v>0</v>
      </c>
      <c r="BF273" s="150">
        <f>IF(N273="snížená",J273,0)</f>
        <v>0</v>
      </c>
      <c r="BG273" s="150">
        <f>IF(N273="zákl. přenesená",J273,0)</f>
        <v>0</v>
      </c>
      <c r="BH273" s="150">
        <f>IF(N273="sníž. přenesená",J273,0)</f>
        <v>0</v>
      </c>
      <c r="BI273" s="150">
        <f>IF(N273="nulová",J273,0)</f>
        <v>0</v>
      </c>
      <c r="BJ273" s="13" t="s">
        <v>80</v>
      </c>
      <c r="BK273" s="150">
        <f>ROUND(I273*H273,2)</f>
        <v>0</v>
      </c>
      <c r="BL273" s="13" t="s">
        <v>147</v>
      </c>
      <c r="BM273" s="149" t="s">
        <v>290</v>
      </c>
    </row>
    <row r="274" spans="2:65" s="1" customFormat="1" ht="24.2" customHeight="1">
      <c r="B274" s="28"/>
      <c r="C274" s="138" t="s">
        <v>291</v>
      </c>
      <c r="D274" s="138" t="s">
        <v>143</v>
      </c>
      <c r="E274" s="139" t="s">
        <v>292</v>
      </c>
      <c r="F274" s="140" t="s">
        <v>293</v>
      </c>
      <c r="G274" s="141" t="s">
        <v>146</v>
      </c>
      <c r="H274" s="142">
        <v>24.48</v>
      </c>
      <c r="I274" s="143"/>
      <c r="J274" s="144">
        <f>ROUND(I274*H274,2)</f>
        <v>0</v>
      </c>
      <c r="K274" s="145"/>
      <c r="L274" s="28"/>
      <c r="M274" s="146" t="s">
        <v>1</v>
      </c>
      <c r="N274" s="107" t="s">
        <v>38</v>
      </c>
      <c r="P274" s="147">
        <f>O274*H274</f>
        <v>0</v>
      </c>
      <c r="Q274" s="147">
        <v>0</v>
      </c>
      <c r="R274" s="147">
        <f>Q274*H274</f>
        <v>0</v>
      </c>
      <c r="S274" s="147">
        <v>0</v>
      </c>
      <c r="T274" s="148">
        <f>S274*H274</f>
        <v>0</v>
      </c>
      <c r="AR274" s="149" t="s">
        <v>147</v>
      </c>
      <c r="AT274" s="149" t="s">
        <v>143</v>
      </c>
      <c r="AU274" s="149" t="s">
        <v>82</v>
      </c>
      <c r="AY274" s="13" t="s">
        <v>140</v>
      </c>
      <c r="BE274" s="150">
        <f>IF(N274="základní",J274,0)</f>
        <v>0</v>
      </c>
      <c r="BF274" s="150">
        <f>IF(N274="snížená",J274,0)</f>
        <v>0</v>
      </c>
      <c r="BG274" s="150">
        <f>IF(N274="zákl. přenesená",J274,0)</f>
        <v>0</v>
      </c>
      <c r="BH274" s="150">
        <f>IF(N274="sníž. přenesená",J274,0)</f>
        <v>0</v>
      </c>
      <c r="BI274" s="150">
        <f>IF(N274="nulová",J274,0)</f>
        <v>0</v>
      </c>
      <c r="BJ274" s="13" t="s">
        <v>80</v>
      </c>
      <c r="BK274" s="150">
        <f>ROUND(I274*H274,2)</f>
        <v>0</v>
      </c>
      <c r="BL274" s="13" t="s">
        <v>147</v>
      </c>
      <c r="BM274" s="149" t="s">
        <v>294</v>
      </c>
    </row>
    <row r="275" spans="2:65" s="1" customFormat="1">
      <c r="B275" s="28"/>
      <c r="D275" s="151" t="s">
        <v>148</v>
      </c>
      <c r="F275" s="152" t="s">
        <v>265</v>
      </c>
      <c r="I275" s="111"/>
      <c r="L275" s="28"/>
      <c r="M275" s="153"/>
      <c r="T275" s="52"/>
      <c r="AT275" s="13" t="s">
        <v>148</v>
      </c>
      <c r="AU275" s="13" t="s">
        <v>82</v>
      </c>
    </row>
    <row r="276" spans="2:65" s="1" customFormat="1" ht="16.5" customHeight="1">
      <c r="B276" s="28"/>
      <c r="C276" s="154" t="s">
        <v>227</v>
      </c>
      <c r="D276" s="154" t="s">
        <v>163</v>
      </c>
      <c r="E276" s="155" t="s">
        <v>295</v>
      </c>
      <c r="F276" s="156" t="s">
        <v>296</v>
      </c>
      <c r="G276" s="157" t="s">
        <v>146</v>
      </c>
      <c r="H276" s="158">
        <v>29.376000000000001</v>
      </c>
      <c r="I276" s="159"/>
      <c r="J276" s="160">
        <f>ROUND(I276*H276,2)</f>
        <v>0</v>
      </c>
      <c r="K276" s="161"/>
      <c r="L276" s="162"/>
      <c r="M276" s="163" t="s">
        <v>1</v>
      </c>
      <c r="N276" s="164" t="s">
        <v>38</v>
      </c>
      <c r="P276" s="147">
        <f>O276*H276</f>
        <v>0</v>
      </c>
      <c r="Q276" s="147">
        <v>0</v>
      </c>
      <c r="R276" s="147">
        <f>Q276*H276</f>
        <v>0</v>
      </c>
      <c r="S276" s="147">
        <v>0</v>
      </c>
      <c r="T276" s="148">
        <f>S276*H276</f>
        <v>0</v>
      </c>
      <c r="AR276" s="149" t="s">
        <v>158</v>
      </c>
      <c r="AT276" s="149" t="s">
        <v>163</v>
      </c>
      <c r="AU276" s="149" t="s">
        <v>82</v>
      </c>
      <c r="AY276" s="13" t="s">
        <v>140</v>
      </c>
      <c r="BE276" s="150">
        <f>IF(N276="základní",J276,0)</f>
        <v>0</v>
      </c>
      <c r="BF276" s="150">
        <f>IF(N276="snížená",J276,0)</f>
        <v>0</v>
      </c>
      <c r="BG276" s="150">
        <f>IF(N276="zákl. přenesená",J276,0)</f>
        <v>0</v>
      </c>
      <c r="BH276" s="150">
        <f>IF(N276="sníž. přenesená",J276,0)</f>
        <v>0</v>
      </c>
      <c r="BI276" s="150">
        <f>IF(N276="nulová",J276,0)</f>
        <v>0</v>
      </c>
      <c r="BJ276" s="13" t="s">
        <v>80</v>
      </c>
      <c r="BK276" s="150">
        <f>ROUND(I276*H276,2)</f>
        <v>0</v>
      </c>
      <c r="BL276" s="13" t="s">
        <v>147</v>
      </c>
      <c r="BM276" s="149" t="s">
        <v>297</v>
      </c>
    </row>
    <row r="277" spans="2:65" s="1" customFormat="1">
      <c r="B277" s="28"/>
      <c r="D277" s="151" t="s">
        <v>148</v>
      </c>
      <c r="F277" s="152" t="s">
        <v>298</v>
      </c>
      <c r="I277" s="111"/>
      <c r="L277" s="28"/>
      <c r="M277" s="153"/>
      <c r="T277" s="52"/>
      <c r="AT277" s="13" t="s">
        <v>148</v>
      </c>
      <c r="AU277" s="13" t="s">
        <v>82</v>
      </c>
    </row>
    <row r="278" spans="2:65" s="1" customFormat="1" ht="16.5" customHeight="1">
      <c r="B278" s="28"/>
      <c r="C278" s="138" t="s">
        <v>299</v>
      </c>
      <c r="D278" s="138" t="s">
        <v>143</v>
      </c>
      <c r="E278" s="139" t="s">
        <v>300</v>
      </c>
      <c r="F278" s="140" t="s">
        <v>301</v>
      </c>
      <c r="G278" s="141" t="s">
        <v>146</v>
      </c>
      <c r="H278" s="142">
        <v>24.48</v>
      </c>
      <c r="I278" s="143"/>
      <c r="J278" s="144">
        <f>ROUND(I278*H278,2)</f>
        <v>0</v>
      </c>
      <c r="K278" s="145"/>
      <c r="L278" s="28"/>
      <c r="M278" s="146" t="s">
        <v>1</v>
      </c>
      <c r="N278" s="107" t="s">
        <v>38</v>
      </c>
      <c r="P278" s="147">
        <f>O278*H278</f>
        <v>0</v>
      </c>
      <c r="Q278" s="147">
        <v>0</v>
      </c>
      <c r="R278" s="147">
        <f>Q278*H278</f>
        <v>0</v>
      </c>
      <c r="S278" s="147">
        <v>0</v>
      </c>
      <c r="T278" s="148">
        <f>S278*H278</f>
        <v>0</v>
      </c>
      <c r="AR278" s="149" t="s">
        <v>147</v>
      </c>
      <c r="AT278" s="149" t="s">
        <v>143</v>
      </c>
      <c r="AU278" s="149" t="s">
        <v>82</v>
      </c>
      <c r="AY278" s="13" t="s">
        <v>140</v>
      </c>
      <c r="BE278" s="150">
        <f>IF(N278="základní",J278,0)</f>
        <v>0</v>
      </c>
      <c r="BF278" s="150">
        <f>IF(N278="snížená",J278,0)</f>
        <v>0</v>
      </c>
      <c r="BG278" s="150">
        <f>IF(N278="zákl. přenesená",J278,0)</f>
        <v>0</v>
      </c>
      <c r="BH278" s="150">
        <f>IF(N278="sníž. přenesená",J278,0)</f>
        <v>0</v>
      </c>
      <c r="BI278" s="150">
        <f>IF(N278="nulová",J278,0)</f>
        <v>0</v>
      </c>
      <c r="BJ278" s="13" t="s">
        <v>80</v>
      </c>
      <c r="BK278" s="150">
        <f>ROUND(I278*H278,2)</f>
        <v>0</v>
      </c>
      <c r="BL278" s="13" t="s">
        <v>147</v>
      </c>
      <c r="BM278" s="149" t="s">
        <v>302</v>
      </c>
    </row>
    <row r="279" spans="2:65" s="1" customFormat="1">
      <c r="B279" s="28"/>
      <c r="D279" s="151" t="s">
        <v>148</v>
      </c>
      <c r="F279" s="152" t="s">
        <v>265</v>
      </c>
      <c r="I279" s="111"/>
      <c r="L279" s="28"/>
      <c r="M279" s="153"/>
      <c r="T279" s="52"/>
      <c r="AT279" s="13" t="s">
        <v>148</v>
      </c>
      <c r="AU279" s="13" t="s">
        <v>82</v>
      </c>
    </row>
    <row r="280" spans="2:65" s="1" customFormat="1" ht="24.2" customHeight="1">
      <c r="B280" s="28"/>
      <c r="C280" s="138" t="s">
        <v>228</v>
      </c>
      <c r="D280" s="138" t="s">
        <v>143</v>
      </c>
      <c r="E280" s="139" t="s">
        <v>171</v>
      </c>
      <c r="F280" s="140" t="s">
        <v>172</v>
      </c>
      <c r="G280" s="141" t="s">
        <v>173</v>
      </c>
      <c r="H280" s="142">
        <v>0.49</v>
      </c>
      <c r="I280" s="143"/>
      <c r="J280" s="144">
        <f>ROUND(I280*H280,2)</f>
        <v>0</v>
      </c>
      <c r="K280" s="145"/>
      <c r="L280" s="28"/>
      <c r="M280" s="146" t="s">
        <v>1</v>
      </c>
      <c r="N280" s="107" t="s">
        <v>38</v>
      </c>
      <c r="P280" s="147">
        <f>O280*H280</f>
        <v>0</v>
      </c>
      <c r="Q280" s="147">
        <v>0</v>
      </c>
      <c r="R280" s="147">
        <f>Q280*H280</f>
        <v>0</v>
      </c>
      <c r="S280" s="147">
        <v>0</v>
      </c>
      <c r="T280" s="148">
        <f>S280*H280</f>
        <v>0</v>
      </c>
      <c r="AR280" s="149" t="s">
        <v>147</v>
      </c>
      <c r="AT280" s="149" t="s">
        <v>143</v>
      </c>
      <c r="AU280" s="149" t="s">
        <v>82</v>
      </c>
      <c r="AY280" s="13" t="s">
        <v>140</v>
      </c>
      <c r="BE280" s="150">
        <f>IF(N280="základní",J280,0)</f>
        <v>0</v>
      </c>
      <c r="BF280" s="150">
        <f>IF(N280="snížená",J280,0)</f>
        <v>0</v>
      </c>
      <c r="BG280" s="150">
        <f>IF(N280="zákl. přenesená",J280,0)</f>
        <v>0</v>
      </c>
      <c r="BH280" s="150">
        <f>IF(N280="sníž. přenesená",J280,0)</f>
        <v>0</v>
      </c>
      <c r="BI280" s="150">
        <f>IF(N280="nulová",J280,0)</f>
        <v>0</v>
      </c>
      <c r="BJ280" s="13" t="s">
        <v>80</v>
      </c>
      <c r="BK280" s="150">
        <f>ROUND(I280*H280,2)</f>
        <v>0</v>
      </c>
      <c r="BL280" s="13" t="s">
        <v>147</v>
      </c>
      <c r="BM280" s="149" t="s">
        <v>303</v>
      </c>
    </row>
    <row r="281" spans="2:65" s="11" customFormat="1" ht="22.9" customHeight="1">
      <c r="B281" s="126"/>
      <c r="D281" s="127" t="s">
        <v>72</v>
      </c>
      <c r="E281" s="136" t="s">
        <v>175</v>
      </c>
      <c r="F281" s="136" t="s">
        <v>176</v>
      </c>
      <c r="I281" s="129"/>
      <c r="J281" s="137">
        <f>BK281</f>
        <v>0</v>
      </c>
      <c r="L281" s="126"/>
      <c r="M281" s="131"/>
      <c r="P281" s="132">
        <f>SUM(P282:P293)</f>
        <v>0</v>
      </c>
      <c r="R281" s="132">
        <f>SUM(R282:R293)</f>
        <v>0.29562875999999999</v>
      </c>
      <c r="T281" s="133">
        <f>SUM(T282:T293)</f>
        <v>3.1619999999999999E-3</v>
      </c>
      <c r="AR281" s="127" t="s">
        <v>80</v>
      </c>
      <c r="AT281" s="134" t="s">
        <v>72</v>
      </c>
      <c r="AU281" s="134" t="s">
        <v>80</v>
      </c>
      <c r="AY281" s="127" t="s">
        <v>140</v>
      </c>
      <c r="BK281" s="135">
        <f>SUM(BK282:BK293)</f>
        <v>0</v>
      </c>
    </row>
    <row r="282" spans="2:65" s="1" customFormat="1" ht="16.5" customHeight="1">
      <c r="B282" s="28"/>
      <c r="C282" s="138" t="s">
        <v>304</v>
      </c>
      <c r="D282" s="138" t="s">
        <v>143</v>
      </c>
      <c r="E282" s="139" t="s">
        <v>178</v>
      </c>
      <c r="F282" s="140" t="s">
        <v>179</v>
      </c>
      <c r="G282" s="141" t="s">
        <v>146</v>
      </c>
      <c r="H282" s="142">
        <v>10.199999999999999</v>
      </c>
      <c r="I282" s="143"/>
      <c r="J282" s="144">
        <f>ROUND(I282*H282,2)</f>
        <v>0</v>
      </c>
      <c r="K282" s="145"/>
      <c r="L282" s="28"/>
      <c r="M282" s="146" t="s">
        <v>1</v>
      </c>
      <c r="N282" s="107" t="s">
        <v>38</v>
      </c>
      <c r="P282" s="147">
        <f>O282*H282</f>
        <v>0</v>
      </c>
      <c r="Q282" s="147">
        <v>1E-3</v>
      </c>
      <c r="R282" s="147">
        <f>Q282*H282</f>
        <v>1.0199999999999999E-2</v>
      </c>
      <c r="S282" s="147">
        <v>3.1E-4</v>
      </c>
      <c r="T282" s="148">
        <f>S282*H282</f>
        <v>3.1619999999999999E-3</v>
      </c>
      <c r="AR282" s="149" t="s">
        <v>147</v>
      </c>
      <c r="AT282" s="149" t="s">
        <v>143</v>
      </c>
      <c r="AU282" s="149" t="s">
        <v>82</v>
      </c>
      <c r="AY282" s="13" t="s">
        <v>140</v>
      </c>
      <c r="BE282" s="150">
        <f>IF(N282="základní",J282,0)</f>
        <v>0</v>
      </c>
      <c r="BF282" s="150">
        <f>IF(N282="snížená",J282,0)</f>
        <v>0</v>
      </c>
      <c r="BG282" s="150">
        <f>IF(N282="zákl. přenesená",J282,0)</f>
        <v>0</v>
      </c>
      <c r="BH282" s="150">
        <f>IF(N282="sníž. přenesená",J282,0)</f>
        <v>0</v>
      </c>
      <c r="BI282" s="150">
        <f>IF(N282="nulová",J282,0)</f>
        <v>0</v>
      </c>
      <c r="BJ282" s="13" t="s">
        <v>80</v>
      </c>
      <c r="BK282" s="150">
        <f>ROUND(I282*H282,2)</f>
        <v>0</v>
      </c>
      <c r="BL282" s="13" t="s">
        <v>147</v>
      </c>
      <c r="BM282" s="149" t="s">
        <v>305</v>
      </c>
    </row>
    <row r="283" spans="2:65" s="1" customFormat="1">
      <c r="B283" s="28"/>
      <c r="D283" s="151" t="s">
        <v>148</v>
      </c>
      <c r="F283" s="152" t="s">
        <v>306</v>
      </c>
      <c r="I283" s="111"/>
      <c r="L283" s="28"/>
      <c r="M283" s="153"/>
      <c r="T283" s="52"/>
      <c r="AT283" s="13" t="s">
        <v>148</v>
      </c>
      <c r="AU283" s="13" t="s">
        <v>82</v>
      </c>
    </row>
    <row r="284" spans="2:65" s="1" customFormat="1" ht="24.2" customHeight="1">
      <c r="B284" s="28"/>
      <c r="C284" s="138" t="s">
        <v>231</v>
      </c>
      <c r="D284" s="138" t="s">
        <v>143</v>
      </c>
      <c r="E284" s="139" t="s">
        <v>182</v>
      </c>
      <c r="F284" s="140" t="s">
        <v>183</v>
      </c>
      <c r="G284" s="141" t="s">
        <v>146</v>
      </c>
      <c r="H284" s="142">
        <v>10.199999999999999</v>
      </c>
      <c r="I284" s="143"/>
      <c r="J284" s="144">
        <f>ROUND(I284*H284,2)</f>
        <v>0</v>
      </c>
      <c r="K284" s="145"/>
      <c r="L284" s="28"/>
      <c r="M284" s="146" t="s">
        <v>1</v>
      </c>
      <c r="N284" s="107" t="s">
        <v>38</v>
      </c>
      <c r="P284" s="147">
        <f>O284*H284</f>
        <v>0</v>
      </c>
      <c r="Q284" s="147">
        <v>0</v>
      </c>
      <c r="R284" s="147">
        <f>Q284*H284</f>
        <v>0</v>
      </c>
      <c r="S284" s="147">
        <v>0</v>
      </c>
      <c r="T284" s="148">
        <f>S284*H284</f>
        <v>0</v>
      </c>
      <c r="AR284" s="149" t="s">
        <v>147</v>
      </c>
      <c r="AT284" s="149" t="s">
        <v>143</v>
      </c>
      <c r="AU284" s="149" t="s">
        <v>82</v>
      </c>
      <c r="AY284" s="13" t="s">
        <v>140</v>
      </c>
      <c r="BE284" s="150">
        <f>IF(N284="základní",J284,0)</f>
        <v>0</v>
      </c>
      <c r="BF284" s="150">
        <f>IF(N284="snížená",J284,0)</f>
        <v>0</v>
      </c>
      <c r="BG284" s="150">
        <f>IF(N284="zákl. přenesená",J284,0)</f>
        <v>0</v>
      </c>
      <c r="BH284" s="150">
        <f>IF(N284="sníž. přenesená",J284,0)</f>
        <v>0</v>
      </c>
      <c r="BI284" s="150">
        <f>IF(N284="nulová",J284,0)</f>
        <v>0</v>
      </c>
      <c r="BJ284" s="13" t="s">
        <v>80</v>
      </c>
      <c r="BK284" s="150">
        <f>ROUND(I284*H284,2)</f>
        <v>0</v>
      </c>
      <c r="BL284" s="13" t="s">
        <v>147</v>
      </c>
      <c r="BM284" s="149" t="s">
        <v>307</v>
      </c>
    </row>
    <row r="285" spans="2:65" s="1" customFormat="1">
      <c r="B285" s="28"/>
      <c r="D285" s="151" t="s">
        <v>148</v>
      </c>
      <c r="F285" s="152" t="s">
        <v>306</v>
      </c>
      <c r="I285" s="111"/>
      <c r="L285" s="28"/>
      <c r="M285" s="153"/>
      <c r="T285" s="52"/>
      <c r="AT285" s="13" t="s">
        <v>148</v>
      </c>
      <c r="AU285" s="13" t="s">
        <v>82</v>
      </c>
    </row>
    <row r="286" spans="2:65" s="1" customFormat="1" ht="24.2" customHeight="1">
      <c r="B286" s="28"/>
      <c r="C286" s="138" t="s">
        <v>308</v>
      </c>
      <c r="D286" s="138" t="s">
        <v>143</v>
      </c>
      <c r="E286" s="139" t="s">
        <v>309</v>
      </c>
      <c r="F286" s="140" t="s">
        <v>310</v>
      </c>
      <c r="G286" s="141" t="s">
        <v>146</v>
      </c>
      <c r="H286" s="142">
        <v>34.68</v>
      </c>
      <c r="I286" s="143"/>
      <c r="J286" s="144">
        <f>ROUND(I286*H286,2)</f>
        <v>0</v>
      </c>
      <c r="K286" s="145"/>
      <c r="L286" s="28"/>
      <c r="M286" s="146" t="s">
        <v>1</v>
      </c>
      <c r="N286" s="107" t="s">
        <v>38</v>
      </c>
      <c r="P286" s="147">
        <f>O286*H286</f>
        <v>0</v>
      </c>
      <c r="Q286" s="147">
        <v>4.3839999999999999E-3</v>
      </c>
      <c r="R286" s="147">
        <f>Q286*H286</f>
        <v>0.15203712</v>
      </c>
      <c r="S286" s="147">
        <v>0</v>
      </c>
      <c r="T286" s="148">
        <f>S286*H286</f>
        <v>0</v>
      </c>
      <c r="AR286" s="149" t="s">
        <v>147</v>
      </c>
      <c r="AT286" s="149" t="s">
        <v>143</v>
      </c>
      <c r="AU286" s="149" t="s">
        <v>82</v>
      </c>
      <c r="AY286" s="13" t="s">
        <v>140</v>
      </c>
      <c r="BE286" s="150">
        <f>IF(N286="základní",J286,0)</f>
        <v>0</v>
      </c>
      <c r="BF286" s="150">
        <f>IF(N286="snížená",J286,0)</f>
        <v>0</v>
      </c>
      <c r="BG286" s="150">
        <f>IF(N286="zákl. přenesená",J286,0)</f>
        <v>0</v>
      </c>
      <c r="BH286" s="150">
        <f>IF(N286="sníž. přenesená",J286,0)</f>
        <v>0</v>
      </c>
      <c r="BI286" s="150">
        <f>IF(N286="nulová",J286,0)</f>
        <v>0</v>
      </c>
      <c r="BJ286" s="13" t="s">
        <v>80</v>
      </c>
      <c r="BK286" s="150">
        <f>ROUND(I286*H286,2)</f>
        <v>0</v>
      </c>
      <c r="BL286" s="13" t="s">
        <v>147</v>
      </c>
      <c r="BM286" s="149" t="s">
        <v>311</v>
      </c>
    </row>
    <row r="287" spans="2:65" s="1" customFormat="1">
      <c r="B287" s="28"/>
      <c r="D287" s="151" t="s">
        <v>148</v>
      </c>
      <c r="F287" s="152" t="s">
        <v>312</v>
      </c>
      <c r="I287" s="111"/>
      <c r="L287" s="28"/>
      <c r="M287" s="153"/>
      <c r="T287" s="52"/>
      <c r="AT287" s="13" t="s">
        <v>148</v>
      </c>
      <c r="AU287" s="13" t="s">
        <v>82</v>
      </c>
    </row>
    <row r="288" spans="2:65" s="1" customFormat="1" ht="24.2" customHeight="1">
      <c r="B288" s="28"/>
      <c r="C288" s="138" t="s">
        <v>232</v>
      </c>
      <c r="D288" s="138" t="s">
        <v>143</v>
      </c>
      <c r="E288" s="139" t="s">
        <v>186</v>
      </c>
      <c r="F288" s="140" t="s">
        <v>187</v>
      </c>
      <c r="G288" s="141" t="s">
        <v>146</v>
      </c>
      <c r="H288" s="142">
        <v>34.68</v>
      </c>
      <c r="I288" s="143"/>
      <c r="J288" s="144">
        <f>ROUND(I288*H288,2)</f>
        <v>0</v>
      </c>
      <c r="K288" s="145"/>
      <c r="L288" s="28"/>
      <c r="M288" s="146" t="s">
        <v>1</v>
      </c>
      <c r="N288" s="107" t="s">
        <v>38</v>
      </c>
      <c r="P288" s="147">
        <f>O288*H288</f>
        <v>0</v>
      </c>
      <c r="Q288" s="147">
        <v>2.63E-4</v>
      </c>
      <c r="R288" s="147">
        <f>Q288*H288</f>
        <v>9.1208399999999999E-3</v>
      </c>
      <c r="S288" s="147">
        <v>0</v>
      </c>
      <c r="T288" s="148">
        <f>S288*H288</f>
        <v>0</v>
      </c>
      <c r="AR288" s="149" t="s">
        <v>147</v>
      </c>
      <c r="AT288" s="149" t="s">
        <v>143</v>
      </c>
      <c r="AU288" s="149" t="s">
        <v>82</v>
      </c>
      <c r="AY288" s="13" t="s">
        <v>140</v>
      </c>
      <c r="BE288" s="150">
        <f>IF(N288="základní",J288,0)</f>
        <v>0</v>
      </c>
      <c r="BF288" s="150">
        <f>IF(N288="snížená",J288,0)</f>
        <v>0</v>
      </c>
      <c r="BG288" s="150">
        <f>IF(N288="zákl. přenesená",J288,0)</f>
        <v>0</v>
      </c>
      <c r="BH288" s="150">
        <f>IF(N288="sníž. přenesená",J288,0)</f>
        <v>0</v>
      </c>
      <c r="BI288" s="150">
        <f>IF(N288="nulová",J288,0)</f>
        <v>0</v>
      </c>
      <c r="BJ288" s="13" t="s">
        <v>80</v>
      </c>
      <c r="BK288" s="150">
        <f>ROUND(I288*H288,2)</f>
        <v>0</v>
      </c>
      <c r="BL288" s="13" t="s">
        <v>147</v>
      </c>
      <c r="BM288" s="149" t="s">
        <v>313</v>
      </c>
    </row>
    <row r="289" spans="2:65" s="1" customFormat="1">
      <c r="B289" s="28"/>
      <c r="D289" s="151" t="s">
        <v>148</v>
      </c>
      <c r="F289" s="152" t="s">
        <v>312</v>
      </c>
      <c r="I289" s="111"/>
      <c r="L289" s="28"/>
      <c r="M289" s="153"/>
      <c r="T289" s="52"/>
      <c r="AT289" s="13" t="s">
        <v>148</v>
      </c>
      <c r="AU289" s="13" t="s">
        <v>82</v>
      </c>
    </row>
    <row r="290" spans="2:65" s="1" customFormat="1" ht="24.2" customHeight="1">
      <c r="B290" s="28"/>
      <c r="C290" s="138" t="s">
        <v>314</v>
      </c>
      <c r="D290" s="138" t="s">
        <v>143</v>
      </c>
      <c r="E290" s="139" t="s">
        <v>189</v>
      </c>
      <c r="F290" s="140" t="s">
        <v>190</v>
      </c>
      <c r="G290" s="141" t="s">
        <v>146</v>
      </c>
      <c r="H290" s="142">
        <v>10.199999999999999</v>
      </c>
      <c r="I290" s="143"/>
      <c r="J290" s="144">
        <f>ROUND(I290*H290,2)</f>
        <v>0</v>
      </c>
      <c r="K290" s="145"/>
      <c r="L290" s="28"/>
      <c r="M290" s="146" t="s">
        <v>1</v>
      </c>
      <c r="N290" s="107" t="s">
        <v>38</v>
      </c>
      <c r="P290" s="147">
        <f>O290*H290</f>
        <v>0</v>
      </c>
      <c r="Q290" s="147">
        <v>1.103E-2</v>
      </c>
      <c r="R290" s="147">
        <f>Q290*H290</f>
        <v>0.11250599999999999</v>
      </c>
      <c r="S290" s="147">
        <v>0</v>
      </c>
      <c r="T290" s="148">
        <f>S290*H290</f>
        <v>0</v>
      </c>
      <c r="AR290" s="149" t="s">
        <v>147</v>
      </c>
      <c r="AT290" s="149" t="s">
        <v>143</v>
      </c>
      <c r="AU290" s="149" t="s">
        <v>82</v>
      </c>
      <c r="AY290" s="13" t="s">
        <v>140</v>
      </c>
      <c r="BE290" s="150">
        <f>IF(N290="základní",J290,0)</f>
        <v>0</v>
      </c>
      <c r="BF290" s="150">
        <f>IF(N290="snížená",J290,0)</f>
        <v>0</v>
      </c>
      <c r="BG290" s="150">
        <f>IF(N290="zákl. přenesená",J290,0)</f>
        <v>0</v>
      </c>
      <c r="BH290" s="150">
        <f>IF(N290="sníž. přenesená",J290,0)</f>
        <v>0</v>
      </c>
      <c r="BI290" s="150">
        <f>IF(N290="nulová",J290,0)</f>
        <v>0</v>
      </c>
      <c r="BJ290" s="13" t="s">
        <v>80</v>
      </c>
      <c r="BK290" s="150">
        <f>ROUND(I290*H290,2)</f>
        <v>0</v>
      </c>
      <c r="BL290" s="13" t="s">
        <v>147</v>
      </c>
      <c r="BM290" s="149" t="s">
        <v>315</v>
      </c>
    </row>
    <row r="291" spans="2:65" s="1" customFormat="1">
      <c r="B291" s="28"/>
      <c r="D291" s="151" t="s">
        <v>148</v>
      </c>
      <c r="F291" s="152" t="s">
        <v>306</v>
      </c>
      <c r="I291" s="111"/>
      <c r="L291" s="28"/>
      <c r="M291" s="153"/>
      <c r="T291" s="52"/>
      <c r="AT291" s="13" t="s">
        <v>148</v>
      </c>
      <c r="AU291" s="13" t="s">
        <v>82</v>
      </c>
    </row>
    <row r="292" spans="2:65" s="1" customFormat="1" ht="33" customHeight="1">
      <c r="B292" s="28"/>
      <c r="C292" s="138" t="s">
        <v>235</v>
      </c>
      <c r="D292" s="138" t="s">
        <v>143</v>
      </c>
      <c r="E292" s="139" t="s">
        <v>193</v>
      </c>
      <c r="F292" s="140" t="s">
        <v>194</v>
      </c>
      <c r="G292" s="141" t="s">
        <v>146</v>
      </c>
      <c r="H292" s="142">
        <v>41.28</v>
      </c>
      <c r="I292" s="143"/>
      <c r="J292" s="144">
        <f>ROUND(I292*H292,2)</f>
        <v>0</v>
      </c>
      <c r="K292" s="145"/>
      <c r="L292" s="28"/>
      <c r="M292" s="146" t="s">
        <v>1</v>
      </c>
      <c r="N292" s="107" t="s">
        <v>38</v>
      </c>
      <c r="P292" s="147">
        <f>O292*H292</f>
        <v>0</v>
      </c>
      <c r="Q292" s="147">
        <v>2.8499999999999999E-4</v>
      </c>
      <c r="R292" s="147">
        <f>Q292*H292</f>
        <v>1.1764800000000001E-2</v>
      </c>
      <c r="S292" s="147">
        <v>0</v>
      </c>
      <c r="T292" s="148">
        <f>S292*H292</f>
        <v>0</v>
      </c>
      <c r="AR292" s="149" t="s">
        <v>147</v>
      </c>
      <c r="AT292" s="149" t="s">
        <v>143</v>
      </c>
      <c r="AU292" s="149" t="s">
        <v>82</v>
      </c>
      <c r="AY292" s="13" t="s">
        <v>140</v>
      </c>
      <c r="BE292" s="150">
        <f>IF(N292="základní",J292,0)</f>
        <v>0</v>
      </c>
      <c r="BF292" s="150">
        <f>IF(N292="snížená",J292,0)</f>
        <v>0</v>
      </c>
      <c r="BG292" s="150">
        <f>IF(N292="zákl. přenesená",J292,0)</f>
        <v>0</v>
      </c>
      <c r="BH292" s="150">
        <f>IF(N292="sníž. přenesená",J292,0)</f>
        <v>0</v>
      </c>
      <c r="BI292" s="150">
        <f>IF(N292="nulová",J292,0)</f>
        <v>0</v>
      </c>
      <c r="BJ292" s="13" t="s">
        <v>80</v>
      </c>
      <c r="BK292" s="150">
        <f>ROUND(I292*H292,2)</f>
        <v>0</v>
      </c>
      <c r="BL292" s="13" t="s">
        <v>147</v>
      </c>
      <c r="BM292" s="149" t="s">
        <v>316</v>
      </c>
    </row>
    <row r="293" spans="2:65" s="1" customFormat="1">
      <c r="B293" s="28"/>
      <c r="D293" s="151" t="s">
        <v>148</v>
      </c>
      <c r="F293" s="152" t="s">
        <v>317</v>
      </c>
      <c r="I293" s="111"/>
      <c r="L293" s="28"/>
      <c r="M293" s="153"/>
      <c r="T293" s="52"/>
      <c r="AT293" s="13" t="s">
        <v>148</v>
      </c>
      <c r="AU293" s="13" t="s">
        <v>82</v>
      </c>
    </row>
    <row r="294" spans="2:65" s="11" customFormat="1" ht="22.9" customHeight="1">
      <c r="B294" s="126"/>
      <c r="D294" s="127" t="s">
        <v>72</v>
      </c>
      <c r="E294" s="136" t="s">
        <v>237</v>
      </c>
      <c r="F294" s="136" t="s">
        <v>238</v>
      </c>
      <c r="I294" s="129"/>
      <c r="J294" s="137">
        <f>BK294</f>
        <v>0</v>
      </c>
      <c r="L294" s="126"/>
      <c r="M294" s="131"/>
      <c r="P294" s="132">
        <f>SUM(P295:P296)</f>
        <v>0</v>
      </c>
      <c r="R294" s="132">
        <f>SUM(R295:R296)</f>
        <v>8.3127131999999992E-2</v>
      </c>
      <c r="T294" s="133">
        <f>SUM(T295:T296)</f>
        <v>0</v>
      </c>
      <c r="AR294" s="127" t="s">
        <v>82</v>
      </c>
      <c r="AT294" s="134" t="s">
        <v>72</v>
      </c>
      <c r="AU294" s="134" t="s">
        <v>80</v>
      </c>
      <c r="AY294" s="127" t="s">
        <v>140</v>
      </c>
      <c r="BK294" s="135">
        <f>SUM(BK295:BK296)</f>
        <v>0</v>
      </c>
    </row>
    <row r="295" spans="2:65" s="1" customFormat="1" ht="24.2" customHeight="1">
      <c r="B295" s="28"/>
      <c r="C295" s="138" t="s">
        <v>318</v>
      </c>
      <c r="D295" s="138" t="s">
        <v>143</v>
      </c>
      <c r="E295" s="139" t="s">
        <v>240</v>
      </c>
      <c r="F295" s="140" t="s">
        <v>241</v>
      </c>
      <c r="G295" s="141" t="s">
        <v>146</v>
      </c>
      <c r="H295" s="142">
        <v>6.6</v>
      </c>
      <c r="I295" s="143"/>
      <c r="J295" s="144">
        <f>ROUND(I295*H295,2)</f>
        <v>0</v>
      </c>
      <c r="K295" s="145"/>
      <c r="L295" s="28"/>
      <c r="M295" s="146" t="s">
        <v>1</v>
      </c>
      <c r="N295" s="107" t="s">
        <v>38</v>
      </c>
      <c r="P295" s="147">
        <f>O295*H295</f>
        <v>0</v>
      </c>
      <c r="Q295" s="147">
        <v>1.259502E-2</v>
      </c>
      <c r="R295" s="147">
        <f>Q295*H295</f>
        <v>8.3127131999999992E-2</v>
      </c>
      <c r="S295" s="147">
        <v>0</v>
      </c>
      <c r="T295" s="148">
        <f>S295*H295</f>
        <v>0</v>
      </c>
      <c r="AR295" s="149" t="s">
        <v>174</v>
      </c>
      <c r="AT295" s="149" t="s">
        <v>143</v>
      </c>
      <c r="AU295" s="149" t="s">
        <v>82</v>
      </c>
      <c r="AY295" s="13" t="s">
        <v>140</v>
      </c>
      <c r="BE295" s="150">
        <f>IF(N295="základní",J295,0)</f>
        <v>0</v>
      </c>
      <c r="BF295" s="150">
        <f>IF(N295="snížená",J295,0)</f>
        <v>0</v>
      </c>
      <c r="BG295" s="150">
        <f>IF(N295="zákl. přenesená",J295,0)</f>
        <v>0</v>
      </c>
      <c r="BH295" s="150">
        <f>IF(N295="sníž. přenesená",J295,0)</f>
        <v>0</v>
      </c>
      <c r="BI295" s="150">
        <f>IF(N295="nulová",J295,0)</f>
        <v>0</v>
      </c>
      <c r="BJ295" s="13" t="s">
        <v>80</v>
      </c>
      <c r="BK295" s="150">
        <f>ROUND(I295*H295,2)</f>
        <v>0</v>
      </c>
      <c r="BL295" s="13" t="s">
        <v>174</v>
      </c>
      <c r="BM295" s="149" t="s">
        <v>319</v>
      </c>
    </row>
    <row r="296" spans="2:65" s="1" customFormat="1">
      <c r="B296" s="28"/>
      <c r="D296" s="151" t="s">
        <v>148</v>
      </c>
      <c r="F296" s="152" t="s">
        <v>279</v>
      </c>
      <c r="I296" s="111"/>
      <c r="L296" s="28"/>
      <c r="M296" s="153"/>
      <c r="T296" s="52"/>
      <c r="AT296" s="13" t="s">
        <v>148</v>
      </c>
      <c r="AU296" s="13" t="s">
        <v>82</v>
      </c>
    </row>
    <row r="297" spans="2:65" s="11" customFormat="1" ht="22.9" customHeight="1">
      <c r="B297" s="126"/>
      <c r="D297" s="127" t="s">
        <v>72</v>
      </c>
      <c r="E297" s="136" t="s">
        <v>320</v>
      </c>
      <c r="F297" s="136" t="s">
        <v>321</v>
      </c>
      <c r="I297" s="129"/>
      <c r="J297" s="137">
        <f>BK297</f>
        <v>0</v>
      </c>
      <c r="L297" s="126"/>
      <c r="M297" s="131"/>
      <c r="P297" s="132">
        <f>SUM(P298:P314)</f>
        <v>0</v>
      </c>
      <c r="R297" s="132">
        <f>SUM(R298:R314)</f>
        <v>0</v>
      </c>
      <c r="T297" s="133">
        <f>SUM(T298:T314)</f>
        <v>0</v>
      </c>
      <c r="AR297" s="127" t="s">
        <v>80</v>
      </c>
      <c r="AT297" s="134" t="s">
        <v>72</v>
      </c>
      <c r="AU297" s="134" t="s">
        <v>80</v>
      </c>
      <c r="AY297" s="127" t="s">
        <v>140</v>
      </c>
      <c r="BK297" s="135">
        <f>SUM(BK298:BK314)</f>
        <v>0</v>
      </c>
    </row>
    <row r="298" spans="2:65" s="1" customFormat="1" ht="37.9" customHeight="1">
      <c r="B298" s="28"/>
      <c r="C298" s="138" t="s">
        <v>236</v>
      </c>
      <c r="D298" s="138" t="s">
        <v>143</v>
      </c>
      <c r="E298" s="139" t="s">
        <v>322</v>
      </c>
      <c r="F298" s="140" t="s">
        <v>323</v>
      </c>
      <c r="G298" s="141" t="s">
        <v>200</v>
      </c>
      <c r="H298" s="142">
        <v>2</v>
      </c>
      <c r="I298" s="143"/>
      <c r="J298" s="144">
        <f>ROUND(I298*H298,2)</f>
        <v>0</v>
      </c>
      <c r="K298" s="145"/>
      <c r="L298" s="28"/>
      <c r="M298" s="146" t="s">
        <v>1</v>
      </c>
      <c r="N298" s="107" t="s">
        <v>38</v>
      </c>
      <c r="P298" s="147">
        <f>O298*H298</f>
        <v>0</v>
      </c>
      <c r="Q298" s="147">
        <v>0</v>
      </c>
      <c r="R298" s="147">
        <f>Q298*H298</f>
        <v>0</v>
      </c>
      <c r="S298" s="147">
        <v>0</v>
      </c>
      <c r="T298" s="148">
        <f>S298*H298</f>
        <v>0</v>
      </c>
      <c r="AR298" s="149" t="s">
        <v>147</v>
      </c>
      <c r="AT298" s="149" t="s">
        <v>143</v>
      </c>
      <c r="AU298" s="149" t="s">
        <v>82</v>
      </c>
      <c r="AY298" s="13" t="s">
        <v>140</v>
      </c>
      <c r="BE298" s="150">
        <f>IF(N298="základní",J298,0)</f>
        <v>0</v>
      </c>
      <c r="BF298" s="150">
        <f>IF(N298="snížená",J298,0)</f>
        <v>0</v>
      </c>
      <c r="BG298" s="150">
        <f>IF(N298="zákl. přenesená",J298,0)</f>
        <v>0</v>
      </c>
      <c r="BH298" s="150">
        <f>IF(N298="sníž. přenesená",J298,0)</f>
        <v>0</v>
      </c>
      <c r="BI298" s="150">
        <f>IF(N298="nulová",J298,0)</f>
        <v>0</v>
      </c>
      <c r="BJ298" s="13" t="s">
        <v>80</v>
      </c>
      <c r="BK298" s="150">
        <f>ROUND(I298*H298,2)</f>
        <v>0</v>
      </c>
      <c r="BL298" s="13" t="s">
        <v>147</v>
      </c>
      <c r="BM298" s="149" t="s">
        <v>324</v>
      </c>
    </row>
    <row r="299" spans="2:65" s="1" customFormat="1">
      <c r="B299" s="28"/>
      <c r="D299" s="151" t="s">
        <v>148</v>
      </c>
      <c r="F299" s="152" t="s">
        <v>325</v>
      </c>
      <c r="I299" s="111"/>
      <c r="L299" s="28"/>
      <c r="M299" s="153"/>
      <c r="T299" s="52"/>
      <c r="AT299" s="13" t="s">
        <v>148</v>
      </c>
      <c r="AU299" s="13" t="s">
        <v>82</v>
      </c>
    </row>
    <row r="300" spans="2:65" s="1" customFormat="1" ht="24.2" customHeight="1">
      <c r="B300" s="28"/>
      <c r="C300" s="138" t="s">
        <v>326</v>
      </c>
      <c r="D300" s="138" t="s">
        <v>143</v>
      </c>
      <c r="E300" s="139" t="s">
        <v>327</v>
      </c>
      <c r="F300" s="140" t="s">
        <v>328</v>
      </c>
      <c r="G300" s="141" t="s">
        <v>200</v>
      </c>
      <c r="H300" s="142">
        <v>2</v>
      </c>
      <c r="I300" s="143"/>
      <c r="J300" s="144">
        <f>ROUND(I300*H300,2)</f>
        <v>0</v>
      </c>
      <c r="K300" s="145"/>
      <c r="L300" s="28"/>
      <c r="M300" s="146" t="s">
        <v>1</v>
      </c>
      <c r="N300" s="107" t="s">
        <v>38</v>
      </c>
      <c r="P300" s="147">
        <f>O300*H300</f>
        <v>0</v>
      </c>
      <c r="Q300" s="147">
        <v>0</v>
      </c>
      <c r="R300" s="147">
        <f>Q300*H300</f>
        <v>0</v>
      </c>
      <c r="S300" s="147">
        <v>0</v>
      </c>
      <c r="T300" s="148">
        <f>S300*H300</f>
        <v>0</v>
      </c>
      <c r="AR300" s="149" t="s">
        <v>147</v>
      </c>
      <c r="AT300" s="149" t="s">
        <v>143</v>
      </c>
      <c r="AU300" s="149" t="s">
        <v>82</v>
      </c>
      <c r="AY300" s="13" t="s">
        <v>140</v>
      </c>
      <c r="BE300" s="150">
        <f>IF(N300="základní",J300,0)</f>
        <v>0</v>
      </c>
      <c r="BF300" s="150">
        <f>IF(N300="snížená",J300,0)</f>
        <v>0</v>
      </c>
      <c r="BG300" s="150">
        <f>IF(N300="zákl. přenesená",J300,0)</f>
        <v>0</v>
      </c>
      <c r="BH300" s="150">
        <f>IF(N300="sníž. přenesená",J300,0)</f>
        <v>0</v>
      </c>
      <c r="BI300" s="150">
        <f>IF(N300="nulová",J300,0)</f>
        <v>0</v>
      </c>
      <c r="BJ300" s="13" t="s">
        <v>80</v>
      </c>
      <c r="BK300" s="150">
        <f>ROUND(I300*H300,2)</f>
        <v>0</v>
      </c>
      <c r="BL300" s="13" t="s">
        <v>147</v>
      </c>
      <c r="BM300" s="149" t="s">
        <v>329</v>
      </c>
    </row>
    <row r="301" spans="2:65" s="1" customFormat="1">
      <c r="B301" s="28"/>
      <c r="D301" s="151" t="s">
        <v>148</v>
      </c>
      <c r="F301" s="152" t="s">
        <v>325</v>
      </c>
      <c r="I301" s="111"/>
      <c r="L301" s="28"/>
      <c r="M301" s="153"/>
      <c r="T301" s="52"/>
      <c r="AT301" s="13" t="s">
        <v>148</v>
      </c>
      <c r="AU301" s="13" t="s">
        <v>82</v>
      </c>
    </row>
    <row r="302" spans="2:65" s="1" customFormat="1" ht="16.5" customHeight="1">
      <c r="B302" s="28"/>
      <c r="C302" s="138" t="s">
        <v>242</v>
      </c>
      <c r="D302" s="138" t="s">
        <v>143</v>
      </c>
      <c r="E302" s="139" t="s">
        <v>330</v>
      </c>
      <c r="F302" s="140" t="s">
        <v>331</v>
      </c>
      <c r="G302" s="141" t="s">
        <v>200</v>
      </c>
      <c r="H302" s="142">
        <v>2</v>
      </c>
      <c r="I302" s="143"/>
      <c r="J302" s="144">
        <f>ROUND(I302*H302,2)</f>
        <v>0</v>
      </c>
      <c r="K302" s="145"/>
      <c r="L302" s="28"/>
      <c r="M302" s="146" t="s">
        <v>1</v>
      </c>
      <c r="N302" s="107" t="s">
        <v>38</v>
      </c>
      <c r="P302" s="147">
        <f>O302*H302</f>
        <v>0</v>
      </c>
      <c r="Q302" s="147">
        <v>0</v>
      </c>
      <c r="R302" s="147">
        <f>Q302*H302</f>
        <v>0</v>
      </c>
      <c r="S302" s="147">
        <v>0</v>
      </c>
      <c r="T302" s="148">
        <f>S302*H302</f>
        <v>0</v>
      </c>
      <c r="AR302" s="149" t="s">
        <v>147</v>
      </c>
      <c r="AT302" s="149" t="s">
        <v>143</v>
      </c>
      <c r="AU302" s="149" t="s">
        <v>82</v>
      </c>
      <c r="AY302" s="13" t="s">
        <v>140</v>
      </c>
      <c r="BE302" s="150">
        <f>IF(N302="základní",J302,0)</f>
        <v>0</v>
      </c>
      <c r="BF302" s="150">
        <f>IF(N302="snížená",J302,0)</f>
        <v>0</v>
      </c>
      <c r="BG302" s="150">
        <f>IF(N302="zákl. přenesená",J302,0)</f>
        <v>0</v>
      </c>
      <c r="BH302" s="150">
        <f>IF(N302="sníž. přenesená",J302,0)</f>
        <v>0</v>
      </c>
      <c r="BI302" s="150">
        <f>IF(N302="nulová",J302,0)</f>
        <v>0</v>
      </c>
      <c r="BJ302" s="13" t="s">
        <v>80</v>
      </c>
      <c r="BK302" s="150">
        <f>ROUND(I302*H302,2)</f>
        <v>0</v>
      </c>
      <c r="BL302" s="13" t="s">
        <v>147</v>
      </c>
      <c r="BM302" s="149" t="s">
        <v>332</v>
      </c>
    </row>
    <row r="303" spans="2:65" s="1" customFormat="1">
      <c r="B303" s="28"/>
      <c r="D303" s="151" t="s">
        <v>148</v>
      </c>
      <c r="F303" s="152" t="s">
        <v>325</v>
      </c>
      <c r="I303" s="111"/>
      <c r="L303" s="28"/>
      <c r="M303" s="153"/>
      <c r="T303" s="52"/>
      <c r="AT303" s="13" t="s">
        <v>148</v>
      </c>
      <c r="AU303" s="13" t="s">
        <v>82</v>
      </c>
    </row>
    <row r="304" spans="2:65" s="1" customFormat="1" ht="16.5" customHeight="1">
      <c r="B304" s="28"/>
      <c r="C304" s="138" t="s">
        <v>333</v>
      </c>
      <c r="D304" s="138" t="s">
        <v>143</v>
      </c>
      <c r="E304" s="139" t="s">
        <v>334</v>
      </c>
      <c r="F304" s="140" t="s">
        <v>335</v>
      </c>
      <c r="G304" s="141" t="s">
        <v>200</v>
      </c>
      <c r="H304" s="142">
        <v>2</v>
      </c>
      <c r="I304" s="143"/>
      <c r="J304" s="144">
        <f>ROUND(I304*H304,2)</f>
        <v>0</v>
      </c>
      <c r="K304" s="145"/>
      <c r="L304" s="28"/>
      <c r="M304" s="146" t="s">
        <v>1</v>
      </c>
      <c r="N304" s="107" t="s">
        <v>38</v>
      </c>
      <c r="P304" s="147">
        <f>O304*H304</f>
        <v>0</v>
      </c>
      <c r="Q304" s="147">
        <v>0</v>
      </c>
      <c r="R304" s="147">
        <f>Q304*H304</f>
        <v>0</v>
      </c>
      <c r="S304" s="147">
        <v>0</v>
      </c>
      <c r="T304" s="148">
        <f>S304*H304</f>
        <v>0</v>
      </c>
      <c r="AR304" s="149" t="s">
        <v>147</v>
      </c>
      <c r="AT304" s="149" t="s">
        <v>143</v>
      </c>
      <c r="AU304" s="149" t="s">
        <v>82</v>
      </c>
      <c r="AY304" s="13" t="s">
        <v>140</v>
      </c>
      <c r="BE304" s="150">
        <f>IF(N304="základní",J304,0)</f>
        <v>0</v>
      </c>
      <c r="BF304" s="150">
        <f>IF(N304="snížená",J304,0)</f>
        <v>0</v>
      </c>
      <c r="BG304" s="150">
        <f>IF(N304="zákl. přenesená",J304,0)</f>
        <v>0</v>
      </c>
      <c r="BH304" s="150">
        <f>IF(N304="sníž. přenesená",J304,0)</f>
        <v>0</v>
      </c>
      <c r="BI304" s="150">
        <f>IF(N304="nulová",J304,0)</f>
        <v>0</v>
      </c>
      <c r="BJ304" s="13" t="s">
        <v>80</v>
      </c>
      <c r="BK304" s="150">
        <f>ROUND(I304*H304,2)</f>
        <v>0</v>
      </c>
      <c r="BL304" s="13" t="s">
        <v>147</v>
      </c>
      <c r="BM304" s="149" t="s">
        <v>336</v>
      </c>
    </row>
    <row r="305" spans="2:65" s="1" customFormat="1">
      <c r="B305" s="28"/>
      <c r="D305" s="151" t="s">
        <v>148</v>
      </c>
      <c r="F305" s="152" t="s">
        <v>325</v>
      </c>
      <c r="I305" s="111"/>
      <c r="L305" s="28"/>
      <c r="M305" s="153"/>
      <c r="T305" s="52"/>
      <c r="AT305" s="13" t="s">
        <v>148</v>
      </c>
      <c r="AU305" s="13" t="s">
        <v>82</v>
      </c>
    </row>
    <row r="306" spans="2:65" s="1" customFormat="1" ht="16.5" customHeight="1">
      <c r="B306" s="28"/>
      <c r="C306" s="138" t="s">
        <v>243</v>
      </c>
      <c r="D306" s="138" t="s">
        <v>143</v>
      </c>
      <c r="E306" s="139" t="s">
        <v>337</v>
      </c>
      <c r="F306" s="140" t="s">
        <v>338</v>
      </c>
      <c r="G306" s="141" t="s">
        <v>200</v>
      </c>
      <c r="H306" s="142">
        <v>2</v>
      </c>
      <c r="I306" s="143"/>
      <c r="J306" s="144">
        <f>ROUND(I306*H306,2)</f>
        <v>0</v>
      </c>
      <c r="K306" s="145"/>
      <c r="L306" s="28"/>
      <c r="M306" s="146" t="s">
        <v>1</v>
      </c>
      <c r="N306" s="107" t="s">
        <v>38</v>
      </c>
      <c r="P306" s="147">
        <f>O306*H306</f>
        <v>0</v>
      </c>
      <c r="Q306" s="147">
        <v>0</v>
      </c>
      <c r="R306" s="147">
        <f>Q306*H306</f>
        <v>0</v>
      </c>
      <c r="S306" s="147">
        <v>0</v>
      </c>
      <c r="T306" s="148">
        <f>S306*H306</f>
        <v>0</v>
      </c>
      <c r="AR306" s="149" t="s">
        <v>147</v>
      </c>
      <c r="AT306" s="149" t="s">
        <v>143</v>
      </c>
      <c r="AU306" s="149" t="s">
        <v>82</v>
      </c>
      <c r="AY306" s="13" t="s">
        <v>140</v>
      </c>
      <c r="BE306" s="150">
        <f>IF(N306="základní",J306,0)</f>
        <v>0</v>
      </c>
      <c r="BF306" s="150">
        <f>IF(N306="snížená",J306,0)</f>
        <v>0</v>
      </c>
      <c r="BG306" s="150">
        <f>IF(N306="zákl. přenesená",J306,0)</f>
        <v>0</v>
      </c>
      <c r="BH306" s="150">
        <f>IF(N306="sníž. přenesená",J306,0)</f>
        <v>0</v>
      </c>
      <c r="BI306" s="150">
        <f>IF(N306="nulová",J306,0)</f>
        <v>0</v>
      </c>
      <c r="BJ306" s="13" t="s">
        <v>80</v>
      </c>
      <c r="BK306" s="150">
        <f>ROUND(I306*H306,2)</f>
        <v>0</v>
      </c>
      <c r="BL306" s="13" t="s">
        <v>147</v>
      </c>
      <c r="BM306" s="149" t="s">
        <v>339</v>
      </c>
    </row>
    <row r="307" spans="2:65" s="1" customFormat="1">
      <c r="B307" s="28"/>
      <c r="D307" s="151" t="s">
        <v>148</v>
      </c>
      <c r="F307" s="152" t="s">
        <v>325</v>
      </c>
      <c r="I307" s="111"/>
      <c r="L307" s="28"/>
      <c r="M307" s="153"/>
      <c r="T307" s="52"/>
      <c r="AT307" s="13" t="s">
        <v>148</v>
      </c>
      <c r="AU307" s="13" t="s">
        <v>82</v>
      </c>
    </row>
    <row r="308" spans="2:65" s="1" customFormat="1" ht="16.5" customHeight="1">
      <c r="B308" s="28"/>
      <c r="C308" s="138" t="s">
        <v>340</v>
      </c>
      <c r="D308" s="138" t="s">
        <v>143</v>
      </c>
      <c r="E308" s="139" t="s">
        <v>341</v>
      </c>
      <c r="F308" s="140" t="s">
        <v>342</v>
      </c>
      <c r="G308" s="141" t="s">
        <v>200</v>
      </c>
      <c r="H308" s="142">
        <v>2</v>
      </c>
      <c r="I308" s="143"/>
      <c r="J308" s="144">
        <f>ROUND(I308*H308,2)</f>
        <v>0</v>
      </c>
      <c r="K308" s="145"/>
      <c r="L308" s="28"/>
      <c r="M308" s="146" t="s">
        <v>1</v>
      </c>
      <c r="N308" s="107" t="s">
        <v>38</v>
      </c>
      <c r="P308" s="147">
        <f>O308*H308</f>
        <v>0</v>
      </c>
      <c r="Q308" s="147">
        <v>0</v>
      </c>
      <c r="R308" s="147">
        <f>Q308*H308</f>
        <v>0</v>
      </c>
      <c r="S308" s="147">
        <v>0</v>
      </c>
      <c r="T308" s="148">
        <f>S308*H308</f>
        <v>0</v>
      </c>
      <c r="AR308" s="149" t="s">
        <v>147</v>
      </c>
      <c r="AT308" s="149" t="s">
        <v>143</v>
      </c>
      <c r="AU308" s="149" t="s">
        <v>82</v>
      </c>
      <c r="AY308" s="13" t="s">
        <v>140</v>
      </c>
      <c r="BE308" s="150">
        <f>IF(N308="základní",J308,0)</f>
        <v>0</v>
      </c>
      <c r="BF308" s="150">
        <f>IF(N308="snížená",J308,0)</f>
        <v>0</v>
      </c>
      <c r="BG308" s="150">
        <f>IF(N308="zákl. přenesená",J308,0)</f>
        <v>0</v>
      </c>
      <c r="BH308" s="150">
        <f>IF(N308="sníž. přenesená",J308,0)</f>
        <v>0</v>
      </c>
      <c r="BI308" s="150">
        <f>IF(N308="nulová",J308,0)</f>
        <v>0</v>
      </c>
      <c r="BJ308" s="13" t="s">
        <v>80</v>
      </c>
      <c r="BK308" s="150">
        <f>ROUND(I308*H308,2)</f>
        <v>0</v>
      </c>
      <c r="BL308" s="13" t="s">
        <v>147</v>
      </c>
      <c r="BM308" s="149" t="s">
        <v>343</v>
      </c>
    </row>
    <row r="309" spans="2:65" s="1" customFormat="1">
      <c r="B309" s="28"/>
      <c r="D309" s="151" t="s">
        <v>148</v>
      </c>
      <c r="F309" s="152" t="s">
        <v>325</v>
      </c>
      <c r="I309" s="111"/>
      <c r="L309" s="28"/>
      <c r="M309" s="153"/>
      <c r="T309" s="52"/>
      <c r="AT309" s="13" t="s">
        <v>148</v>
      </c>
      <c r="AU309" s="13" t="s">
        <v>82</v>
      </c>
    </row>
    <row r="310" spans="2:65" s="1" customFormat="1" ht="16.5" customHeight="1">
      <c r="B310" s="28"/>
      <c r="C310" s="138" t="s">
        <v>245</v>
      </c>
      <c r="D310" s="138" t="s">
        <v>143</v>
      </c>
      <c r="E310" s="139" t="s">
        <v>344</v>
      </c>
      <c r="F310" s="140" t="s">
        <v>345</v>
      </c>
      <c r="G310" s="141" t="s">
        <v>200</v>
      </c>
      <c r="H310" s="142">
        <v>2</v>
      </c>
      <c r="I310" s="143"/>
      <c r="J310" s="144">
        <f>ROUND(I310*H310,2)</f>
        <v>0</v>
      </c>
      <c r="K310" s="145"/>
      <c r="L310" s="28"/>
      <c r="M310" s="146" t="s">
        <v>1</v>
      </c>
      <c r="N310" s="107" t="s">
        <v>38</v>
      </c>
      <c r="P310" s="147">
        <f>O310*H310</f>
        <v>0</v>
      </c>
      <c r="Q310" s="147">
        <v>0</v>
      </c>
      <c r="R310" s="147">
        <f>Q310*H310</f>
        <v>0</v>
      </c>
      <c r="S310" s="147">
        <v>0</v>
      </c>
      <c r="T310" s="148">
        <f>S310*H310</f>
        <v>0</v>
      </c>
      <c r="AR310" s="149" t="s">
        <v>147</v>
      </c>
      <c r="AT310" s="149" t="s">
        <v>143</v>
      </c>
      <c r="AU310" s="149" t="s">
        <v>82</v>
      </c>
      <c r="AY310" s="13" t="s">
        <v>140</v>
      </c>
      <c r="BE310" s="150">
        <f>IF(N310="základní",J310,0)</f>
        <v>0</v>
      </c>
      <c r="BF310" s="150">
        <f>IF(N310="snížená",J310,0)</f>
        <v>0</v>
      </c>
      <c r="BG310" s="150">
        <f>IF(N310="zákl. přenesená",J310,0)</f>
        <v>0</v>
      </c>
      <c r="BH310" s="150">
        <f>IF(N310="sníž. přenesená",J310,0)</f>
        <v>0</v>
      </c>
      <c r="BI310" s="150">
        <f>IF(N310="nulová",J310,0)</f>
        <v>0</v>
      </c>
      <c r="BJ310" s="13" t="s">
        <v>80</v>
      </c>
      <c r="BK310" s="150">
        <f>ROUND(I310*H310,2)</f>
        <v>0</v>
      </c>
      <c r="BL310" s="13" t="s">
        <v>147</v>
      </c>
      <c r="BM310" s="149" t="s">
        <v>346</v>
      </c>
    </row>
    <row r="311" spans="2:65" s="1" customFormat="1">
      <c r="B311" s="28"/>
      <c r="D311" s="151" t="s">
        <v>148</v>
      </c>
      <c r="F311" s="152" t="s">
        <v>325</v>
      </c>
      <c r="I311" s="111"/>
      <c r="L311" s="28"/>
      <c r="M311" s="153"/>
      <c r="T311" s="52"/>
      <c r="AT311" s="13" t="s">
        <v>148</v>
      </c>
      <c r="AU311" s="13" t="s">
        <v>82</v>
      </c>
    </row>
    <row r="312" spans="2:65" s="1" customFormat="1" ht="16.5" customHeight="1">
      <c r="B312" s="28"/>
      <c r="C312" s="138" t="s">
        <v>347</v>
      </c>
      <c r="D312" s="138" t="s">
        <v>143</v>
      </c>
      <c r="E312" s="139" t="s">
        <v>348</v>
      </c>
      <c r="F312" s="140" t="s">
        <v>349</v>
      </c>
      <c r="G312" s="141" t="s">
        <v>350</v>
      </c>
      <c r="H312" s="142">
        <v>1</v>
      </c>
      <c r="I312" s="143"/>
      <c r="J312" s="144">
        <f>ROUND(I312*H312,2)</f>
        <v>0</v>
      </c>
      <c r="K312" s="145"/>
      <c r="L312" s="28"/>
      <c r="M312" s="146" t="s">
        <v>1</v>
      </c>
      <c r="N312" s="107" t="s">
        <v>38</v>
      </c>
      <c r="P312" s="147">
        <f>O312*H312</f>
        <v>0</v>
      </c>
      <c r="Q312" s="147">
        <v>0</v>
      </c>
      <c r="R312" s="147">
        <f>Q312*H312</f>
        <v>0</v>
      </c>
      <c r="S312" s="147">
        <v>0</v>
      </c>
      <c r="T312" s="148">
        <f>S312*H312</f>
        <v>0</v>
      </c>
      <c r="AR312" s="149" t="s">
        <v>147</v>
      </c>
      <c r="AT312" s="149" t="s">
        <v>143</v>
      </c>
      <c r="AU312" s="149" t="s">
        <v>82</v>
      </c>
      <c r="AY312" s="13" t="s">
        <v>140</v>
      </c>
      <c r="BE312" s="150">
        <f>IF(N312="základní",J312,0)</f>
        <v>0</v>
      </c>
      <c r="BF312" s="150">
        <f>IF(N312="snížená",J312,0)</f>
        <v>0</v>
      </c>
      <c r="BG312" s="150">
        <f>IF(N312="zákl. přenesená",J312,0)</f>
        <v>0</v>
      </c>
      <c r="BH312" s="150">
        <f>IF(N312="sníž. přenesená",J312,0)</f>
        <v>0</v>
      </c>
      <c r="BI312" s="150">
        <f>IF(N312="nulová",J312,0)</f>
        <v>0</v>
      </c>
      <c r="BJ312" s="13" t="s">
        <v>80</v>
      </c>
      <c r="BK312" s="150">
        <f>ROUND(I312*H312,2)</f>
        <v>0</v>
      </c>
      <c r="BL312" s="13" t="s">
        <v>147</v>
      </c>
      <c r="BM312" s="149" t="s">
        <v>351</v>
      </c>
    </row>
    <row r="313" spans="2:65" s="1" customFormat="1">
      <c r="B313" s="28"/>
      <c r="D313" s="151" t="s">
        <v>148</v>
      </c>
      <c r="F313" s="152" t="s">
        <v>352</v>
      </c>
      <c r="I313" s="111"/>
      <c r="L313" s="28"/>
      <c r="M313" s="153"/>
      <c r="T313" s="52"/>
      <c r="AT313" s="13" t="s">
        <v>148</v>
      </c>
      <c r="AU313" s="13" t="s">
        <v>82</v>
      </c>
    </row>
    <row r="314" spans="2:65" s="1" customFormat="1" ht="24.2" customHeight="1">
      <c r="B314" s="28"/>
      <c r="C314" s="138" t="s">
        <v>246</v>
      </c>
      <c r="D314" s="138" t="s">
        <v>143</v>
      </c>
      <c r="E314" s="139" t="s">
        <v>353</v>
      </c>
      <c r="F314" s="140" t="s">
        <v>354</v>
      </c>
      <c r="G314" s="141" t="s">
        <v>173</v>
      </c>
      <c r="H314" s="142">
        <v>0.64</v>
      </c>
      <c r="I314" s="143"/>
      <c r="J314" s="144">
        <f>ROUND(I314*H314,2)</f>
        <v>0</v>
      </c>
      <c r="K314" s="145"/>
      <c r="L314" s="28"/>
      <c r="M314" s="146" t="s">
        <v>1</v>
      </c>
      <c r="N314" s="107" t="s">
        <v>38</v>
      </c>
      <c r="P314" s="147">
        <f>O314*H314</f>
        <v>0</v>
      </c>
      <c r="Q314" s="147">
        <v>0</v>
      </c>
      <c r="R314" s="147">
        <f>Q314*H314</f>
        <v>0</v>
      </c>
      <c r="S314" s="147">
        <v>0</v>
      </c>
      <c r="T314" s="148">
        <f>S314*H314</f>
        <v>0</v>
      </c>
      <c r="AR314" s="149" t="s">
        <v>147</v>
      </c>
      <c r="AT314" s="149" t="s">
        <v>143</v>
      </c>
      <c r="AU314" s="149" t="s">
        <v>82</v>
      </c>
      <c r="AY314" s="13" t="s">
        <v>140</v>
      </c>
      <c r="BE314" s="150">
        <f>IF(N314="základní",J314,0)</f>
        <v>0</v>
      </c>
      <c r="BF314" s="150">
        <f>IF(N314="snížená",J314,0)</f>
        <v>0</v>
      </c>
      <c r="BG314" s="150">
        <f>IF(N314="zákl. přenesená",J314,0)</f>
        <v>0</v>
      </c>
      <c r="BH314" s="150">
        <f>IF(N314="sníž. přenesená",J314,0)</f>
        <v>0</v>
      </c>
      <c r="BI314" s="150">
        <f>IF(N314="nulová",J314,0)</f>
        <v>0</v>
      </c>
      <c r="BJ314" s="13" t="s">
        <v>80</v>
      </c>
      <c r="BK314" s="150">
        <f>ROUND(I314*H314,2)</f>
        <v>0</v>
      </c>
      <c r="BL314" s="13" t="s">
        <v>147</v>
      </c>
      <c r="BM314" s="149" t="s">
        <v>355</v>
      </c>
    </row>
    <row r="315" spans="2:65" s="11" customFormat="1" ht="22.9" customHeight="1">
      <c r="B315" s="126"/>
      <c r="D315" s="127" t="s">
        <v>72</v>
      </c>
      <c r="E315" s="136" t="s">
        <v>196</v>
      </c>
      <c r="F315" s="136" t="s">
        <v>197</v>
      </c>
      <c r="I315" s="129"/>
      <c r="J315" s="137">
        <f>BK315</f>
        <v>0</v>
      </c>
      <c r="L315" s="126"/>
      <c r="M315" s="131"/>
      <c r="P315" s="132">
        <f>SUM(P316:P319)</f>
        <v>0</v>
      </c>
      <c r="R315" s="132">
        <f>SUM(R316:R319)</f>
        <v>3.9386E-4</v>
      </c>
      <c r="T315" s="133">
        <f>SUM(T316:T319)</f>
        <v>0</v>
      </c>
      <c r="AR315" s="127" t="s">
        <v>82</v>
      </c>
      <c r="AT315" s="134" t="s">
        <v>72</v>
      </c>
      <c r="AU315" s="134" t="s">
        <v>80</v>
      </c>
      <c r="AY315" s="127" t="s">
        <v>140</v>
      </c>
      <c r="BK315" s="135">
        <f>SUM(BK316:BK319)</f>
        <v>0</v>
      </c>
    </row>
    <row r="316" spans="2:65" s="1" customFormat="1" ht="24.2" customHeight="1">
      <c r="B316" s="28"/>
      <c r="C316" s="138" t="s">
        <v>356</v>
      </c>
      <c r="D316" s="138" t="s">
        <v>143</v>
      </c>
      <c r="E316" s="139" t="s">
        <v>198</v>
      </c>
      <c r="F316" s="140" t="s">
        <v>199</v>
      </c>
      <c r="G316" s="141" t="s">
        <v>200</v>
      </c>
      <c r="H316" s="142">
        <v>2</v>
      </c>
      <c r="I316" s="143"/>
      <c r="J316" s="144">
        <f>ROUND(I316*H316,2)</f>
        <v>0</v>
      </c>
      <c r="K316" s="145"/>
      <c r="L316" s="28"/>
      <c r="M316" s="146" t="s">
        <v>1</v>
      </c>
      <c r="N316" s="107" t="s">
        <v>38</v>
      </c>
      <c r="P316" s="147">
        <f>O316*H316</f>
        <v>0</v>
      </c>
      <c r="Q316" s="147">
        <v>6.0499999999999997E-6</v>
      </c>
      <c r="R316" s="147">
        <f>Q316*H316</f>
        <v>1.2099999999999999E-5</v>
      </c>
      <c r="S316" s="147">
        <v>0</v>
      </c>
      <c r="T316" s="148">
        <f>S316*H316</f>
        <v>0</v>
      </c>
      <c r="AR316" s="149" t="s">
        <v>174</v>
      </c>
      <c r="AT316" s="149" t="s">
        <v>143</v>
      </c>
      <c r="AU316" s="149" t="s">
        <v>82</v>
      </c>
      <c r="AY316" s="13" t="s">
        <v>140</v>
      </c>
      <c r="BE316" s="150">
        <f>IF(N316="základní",J316,0)</f>
        <v>0</v>
      </c>
      <c r="BF316" s="150">
        <f>IF(N316="snížená",J316,0)</f>
        <v>0</v>
      </c>
      <c r="BG316" s="150">
        <f>IF(N316="zákl. přenesená",J316,0)</f>
        <v>0</v>
      </c>
      <c r="BH316" s="150">
        <f>IF(N316="sníž. přenesená",J316,0)</f>
        <v>0</v>
      </c>
      <c r="BI316" s="150">
        <f>IF(N316="nulová",J316,0)</f>
        <v>0</v>
      </c>
      <c r="BJ316" s="13" t="s">
        <v>80</v>
      </c>
      <c r="BK316" s="150">
        <f>ROUND(I316*H316,2)</f>
        <v>0</v>
      </c>
      <c r="BL316" s="13" t="s">
        <v>174</v>
      </c>
      <c r="BM316" s="149" t="s">
        <v>357</v>
      </c>
    </row>
    <row r="317" spans="2:65" s="1" customFormat="1" ht="24.2" customHeight="1">
      <c r="B317" s="28"/>
      <c r="C317" s="138" t="s">
        <v>248</v>
      </c>
      <c r="D317" s="138" t="s">
        <v>143</v>
      </c>
      <c r="E317" s="139" t="s">
        <v>203</v>
      </c>
      <c r="F317" s="140" t="s">
        <v>204</v>
      </c>
      <c r="G317" s="141" t="s">
        <v>200</v>
      </c>
      <c r="H317" s="142">
        <v>2</v>
      </c>
      <c r="I317" s="143"/>
      <c r="J317" s="144">
        <f>ROUND(I317*H317,2)</f>
        <v>0</v>
      </c>
      <c r="K317" s="145"/>
      <c r="L317" s="28"/>
      <c r="M317" s="146" t="s">
        <v>1</v>
      </c>
      <c r="N317" s="107" t="s">
        <v>38</v>
      </c>
      <c r="P317" s="147">
        <f>O317*H317</f>
        <v>0</v>
      </c>
      <c r="Q317" s="147">
        <v>2.0910000000000001E-5</v>
      </c>
      <c r="R317" s="147">
        <f>Q317*H317</f>
        <v>4.1820000000000003E-5</v>
      </c>
      <c r="S317" s="147">
        <v>0</v>
      </c>
      <c r="T317" s="148">
        <f>S317*H317</f>
        <v>0</v>
      </c>
      <c r="AR317" s="149" t="s">
        <v>174</v>
      </c>
      <c r="AT317" s="149" t="s">
        <v>143</v>
      </c>
      <c r="AU317" s="149" t="s">
        <v>82</v>
      </c>
      <c r="AY317" s="13" t="s">
        <v>140</v>
      </c>
      <c r="BE317" s="150">
        <f>IF(N317="základní",J317,0)</f>
        <v>0</v>
      </c>
      <c r="BF317" s="150">
        <f>IF(N317="snížená",J317,0)</f>
        <v>0</v>
      </c>
      <c r="BG317" s="150">
        <f>IF(N317="zákl. přenesená",J317,0)</f>
        <v>0</v>
      </c>
      <c r="BH317" s="150">
        <f>IF(N317="sníž. přenesená",J317,0)</f>
        <v>0</v>
      </c>
      <c r="BI317" s="150">
        <f>IF(N317="nulová",J317,0)</f>
        <v>0</v>
      </c>
      <c r="BJ317" s="13" t="s">
        <v>80</v>
      </c>
      <c r="BK317" s="150">
        <f>ROUND(I317*H317,2)</f>
        <v>0</v>
      </c>
      <c r="BL317" s="13" t="s">
        <v>174</v>
      </c>
      <c r="BM317" s="149" t="s">
        <v>358</v>
      </c>
    </row>
    <row r="318" spans="2:65" s="1" customFormat="1" ht="24.2" customHeight="1">
      <c r="B318" s="28"/>
      <c r="C318" s="138" t="s">
        <v>359</v>
      </c>
      <c r="D318" s="138" t="s">
        <v>143</v>
      </c>
      <c r="E318" s="139" t="s">
        <v>206</v>
      </c>
      <c r="F318" s="140" t="s">
        <v>207</v>
      </c>
      <c r="G318" s="141" t="s">
        <v>200</v>
      </c>
      <c r="H318" s="142">
        <v>2</v>
      </c>
      <c r="I318" s="143"/>
      <c r="J318" s="144">
        <f>ROUND(I318*H318,2)</f>
        <v>0</v>
      </c>
      <c r="K318" s="145"/>
      <c r="L318" s="28"/>
      <c r="M318" s="146" t="s">
        <v>1</v>
      </c>
      <c r="N318" s="107" t="s">
        <v>38</v>
      </c>
      <c r="P318" s="147">
        <f>O318*H318</f>
        <v>0</v>
      </c>
      <c r="Q318" s="147">
        <v>4.2500000000000003E-5</v>
      </c>
      <c r="R318" s="147">
        <f>Q318*H318</f>
        <v>8.5000000000000006E-5</v>
      </c>
      <c r="S318" s="147">
        <v>0</v>
      </c>
      <c r="T318" s="148">
        <f>S318*H318</f>
        <v>0</v>
      </c>
      <c r="AR318" s="149" t="s">
        <v>174</v>
      </c>
      <c r="AT318" s="149" t="s">
        <v>143</v>
      </c>
      <c r="AU318" s="149" t="s">
        <v>82</v>
      </c>
      <c r="AY318" s="13" t="s">
        <v>140</v>
      </c>
      <c r="BE318" s="150">
        <f>IF(N318="základní",J318,0)</f>
        <v>0</v>
      </c>
      <c r="BF318" s="150">
        <f>IF(N318="snížená",J318,0)</f>
        <v>0</v>
      </c>
      <c r="BG318" s="150">
        <f>IF(N318="zákl. přenesená",J318,0)</f>
        <v>0</v>
      </c>
      <c r="BH318" s="150">
        <f>IF(N318="sníž. přenesená",J318,0)</f>
        <v>0</v>
      </c>
      <c r="BI318" s="150">
        <f>IF(N318="nulová",J318,0)</f>
        <v>0</v>
      </c>
      <c r="BJ318" s="13" t="s">
        <v>80</v>
      </c>
      <c r="BK318" s="150">
        <f>ROUND(I318*H318,2)</f>
        <v>0</v>
      </c>
      <c r="BL318" s="13" t="s">
        <v>174</v>
      </c>
      <c r="BM318" s="149" t="s">
        <v>360</v>
      </c>
    </row>
    <row r="319" spans="2:65" s="1" customFormat="1" ht="21.75" customHeight="1">
      <c r="B319" s="28"/>
      <c r="C319" s="138" t="s">
        <v>254</v>
      </c>
      <c r="D319" s="138" t="s">
        <v>143</v>
      </c>
      <c r="E319" s="139" t="s">
        <v>210</v>
      </c>
      <c r="F319" s="140" t="s">
        <v>211</v>
      </c>
      <c r="G319" s="141" t="s">
        <v>200</v>
      </c>
      <c r="H319" s="142">
        <v>2</v>
      </c>
      <c r="I319" s="143"/>
      <c r="J319" s="144">
        <f>ROUND(I319*H319,2)</f>
        <v>0</v>
      </c>
      <c r="K319" s="145"/>
      <c r="L319" s="28"/>
      <c r="M319" s="146" t="s">
        <v>1</v>
      </c>
      <c r="N319" s="107" t="s">
        <v>38</v>
      </c>
      <c r="P319" s="147">
        <f>O319*H319</f>
        <v>0</v>
      </c>
      <c r="Q319" s="147">
        <v>1.2747E-4</v>
      </c>
      <c r="R319" s="147">
        <f>Q319*H319</f>
        <v>2.5494E-4</v>
      </c>
      <c r="S319" s="147">
        <v>0</v>
      </c>
      <c r="T319" s="148">
        <f>S319*H319</f>
        <v>0</v>
      </c>
      <c r="AR319" s="149" t="s">
        <v>174</v>
      </c>
      <c r="AT319" s="149" t="s">
        <v>143</v>
      </c>
      <c r="AU319" s="149" t="s">
        <v>82</v>
      </c>
      <c r="AY319" s="13" t="s">
        <v>140</v>
      </c>
      <c r="BE319" s="150">
        <f>IF(N319="základní",J319,0)</f>
        <v>0</v>
      </c>
      <c r="BF319" s="150">
        <f>IF(N319="snížená",J319,0)</f>
        <v>0</v>
      </c>
      <c r="BG319" s="150">
        <f>IF(N319="zákl. přenesená",J319,0)</f>
        <v>0</v>
      </c>
      <c r="BH319" s="150">
        <f>IF(N319="sníž. přenesená",J319,0)</f>
        <v>0</v>
      </c>
      <c r="BI319" s="150">
        <f>IF(N319="nulová",J319,0)</f>
        <v>0</v>
      </c>
      <c r="BJ319" s="13" t="s">
        <v>80</v>
      </c>
      <c r="BK319" s="150">
        <f>ROUND(I319*H319,2)</f>
        <v>0</v>
      </c>
      <c r="BL319" s="13" t="s">
        <v>174</v>
      </c>
      <c r="BM319" s="149" t="s">
        <v>361</v>
      </c>
    </row>
    <row r="320" spans="2:65" s="11" customFormat="1" ht="25.9" customHeight="1">
      <c r="B320" s="126"/>
      <c r="D320" s="127" t="s">
        <v>72</v>
      </c>
      <c r="E320" s="128" t="s">
        <v>362</v>
      </c>
      <c r="F320" s="128" t="s">
        <v>363</v>
      </c>
      <c r="I320" s="129"/>
      <c r="J320" s="130">
        <f>BK320</f>
        <v>0</v>
      </c>
      <c r="L320" s="126"/>
      <c r="M320" s="131"/>
      <c r="P320" s="132">
        <f>P321</f>
        <v>0</v>
      </c>
      <c r="R320" s="132">
        <f>R321</f>
        <v>5.7889999999999997E-2</v>
      </c>
      <c r="T320" s="133">
        <f>T321</f>
        <v>0</v>
      </c>
      <c r="AR320" s="127" t="s">
        <v>80</v>
      </c>
      <c r="AT320" s="134" t="s">
        <v>72</v>
      </c>
      <c r="AU320" s="134" t="s">
        <v>73</v>
      </c>
      <c r="AY320" s="127" t="s">
        <v>140</v>
      </c>
      <c r="BK320" s="135">
        <f>BK321</f>
        <v>0</v>
      </c>
    </row>
    <row r="321" spans="2:65" s="11" customFormat="1" ht="22.9" customHeight="1">
      <c r="B321" s="126"/>
      <c r="D321" s="127" t="s">
        <v>72</v>
      </c>
      <c r="E321" s="136" t="s">
        <v>364</v>
      </c>
      <c r="F321" s="136" t="s">
        <v>365</v>
      </c>
      <c r="I321" s="129"/>
      <c r="J321" s="137">
        <f>BK321</f>
        <v>0</v>
      </c>
      <c r="L321" s="126"/>
      <c r="M321" s="131"/>
      <c r="P321" s="132">
        <f>SUM(P322:P331)</f>
        <v>0</v>
      </c>
      <c r="R321" s="132">
        <f>SUM(R322:R331)</f>
        <v>5.7889999999999997E-2</v>
      </c>
      <c r="T321" s="133">
        <f>SUM(T322:T331)</f>
        <v>0</v>
      </c>
      <c r="AR321" s="127" t="s">
        <v>80</v>
      </c>
      <c r="AT321" s="134" t="s">
        <v>72</v>
      </c>
      <c r="AU321" s="134" t="s">
        <v>80</v>
      </c>
      <c r="AY321" s="127" t="s">
        <v>140</v>
      </c>
      <c r="BK321" s="135">
        <f>SUM(BK322:BK331)</f>
        <v>0</v>
      </c>
    </row>
    <row r="322" spans="2:65" s="1" customFormat="1" ht="16.5" customHeight="1">
      <c r="B322" s="28"/>
      <c r="C322" s="138" t="s">
        <v>366</v>
      </c>
      <c r="D322" s="138" t="s">
        <v>143</v>
      </c>
      <c r="E322" s="139" t="s">
        <v>367</v>
      </c>
      <c r="F322" s="140" t="s">
        <v>368</v>
      </c>
      <c r="G322" s="141" t="s">
        <v>146</v>
      </c>
      <c r="H322" s="142">
        <v>5</v>
      </c>
      <c r="I322" s="143"/>
      <c r="J322" s="144">
        <f>ROUND(I322*H322,2)</f>
        <v>0</v>
      </c>
      <c r="K322" s="145"/>
      <c r="L322" s="28"/>
      <c r="M322" s="146" t="s">
        <v>1</v>
      </c>
      <c r="N322" s="107" t="s">
        <v>38</v>
      </c>
      <c r="P322" s="147">
        <f>O322*H322</f>
        <v>0</v>
      </c>
      <c r="Q322" s="147">
        <v>0</v>
      </c>
      <c r="R322" s="147">
        <f>Q322*H322</f>
        <v>0</v>
      </c>
      <c r="S322" s="147">
        <v>0</v>
      </c>
      <c r="T322" s="148">
        <f>S322*H322</f>
        <v>0</v>
      </c>
      <c r="AR322" s="149" t="s">
        <v>147</v>
      </c>
      <c r="AT322" s="149" t="s">
        <v>143</v>
      </c>
      <c r="AU322" s="149" t="s">
        <v>82</v>
      </c>
      <c r="AY322" s="13" t="s">
        <v>140</v>
      </c>
      <c r="BE322" s="150">
        <f>IF(N322="základní",J322,0)</f>
        <v>0</v>
      </c>
      <c r="BF322" s="150">
        <f>IF(N322="snížená",J322,0)</f>
        <v>0</v>
      </c>
      <c r="BG322" s="150">
        <f>IF(N322="zákl. přenesená",J322,0)</f>
        <v>0</v>
      </c>
      <c r="BH322" s="150">
        <f>IF(N322="sníž. přenesená",J322,0)</f>
        <v>0</v>
      </c>
      <c r="BI322" s="150">
        <f>IF(N322="nulová",J322,0)</f>
        <v>0</v>
      </c>
      <c r="BJ322" s="13" t="s">
        <v>80</v>
      </c>
      <c r="BK322" s="150">
        <f>ROUND(I322*H322,2)</f>
        <v>0</v>
      </c>
      <c r="BL322" s="13" t="s">
        <v>147</v>
      </c>
      <c r="BM322" s="149" t="s">
        <v>369</v>
      </c>
    </row>
    <row r="323" spans="2:65" s="1" customFormat="1">
      <c r="B323" s="28"/>
      <c r="D323" s="151" t="s">
        <v>148</v>
      </c>
      <c r="F323" s="152" t="s">
        <v>370</v>
      </c>
      <c r="I323" s="111"/>
      <c r="L323" s="28"/>
      <c r="M323" s="153"/>
      <c r="T323" s="52"/>
      <c r="AT323" s="13" t="s">
        <v>148</v>
      </c>
      <c r="AU323" s="13" t="s">
        <v>82</v>
      </c>
    </row>
    <row r="324" spans="2:65" s="1" customFormat="1" ht="16.5" customHeight="1">
      <c r="B324" s="28"/>
      <c r="C324" s="138" t="s">
        <v>260</v>
      </c>
      <c r="D324" s="138" t="s">
        <v>143</v>
      </c>
      <c r="E324" s="139" t="s">
        <v>371</v>
      </c>
      <c r="F324" s="140" t="s">
        <v>372</v>
      </c>
      <c r="G324" s="141" t="s">
        <v>146</v>
      </c>
      <c r="H324" s="142">
        <v>5</v>
      </c>
      <c r="I324" s="143"/>
      <c r="J324" s="144">
        <f>ROUND(I324*H324,2)</f>
        <v>0</v>
      </c>
      <c r="K324" s="145"/>
      <c r="L324" s="28"/>
      <c r="M324" s="146" t="s">
        <v>1</v>
      </c>
      <c r="N324" s="107" t="s">
        <v>38</v>
      </c>
      <c r="P324" s="147">
        <f>O324*H324</f>
        <v>0</v>
      </c>
      <c r="Q324" s="147">
        <v>0</v>
      </c>
      <c r="R324" s="147">
        <f>Q324*H324</f>
        <v>0</v>
      </c>
      <c r="S324" s="147">
        <v>0</v>
      </c>
      <c r="T324" s="148">
        <f>S324*H324</f>
        <v>0</v>
      </c>
      <c r="AR324" s="149" t="s">
        <v>147</v>
      </c>
      <c r="AT324" s="149" t="s">
        <v>143</v>
      </c>
      <c r="AU324" s="149" t="s">
        <v>82</v>
      </c>
      <c r="AY324" s="13" t="s">
        <v>140</v>
      </c>
      <c r="BE324" s="150">
        <f>IF(N324="základní",J324,0)</f>
        <v>0</v>
      </c>
      <c r="BF324" s="150">
        <f>IF(N324="snížená",J324,0)</f>
        <v>0</v>
      </c>
      <c r="BG324" s="150">
        <f>IF(N324="zákl. přenesená",J324,0)</f>
        <v>0</v>
      </c>
      <c r="BH324" s="150">
        <f>IF(N324="sníž. přenesená",J324,0)</f>
        <v>0</v>
      </c>
      <c r="BI324" s="150">
        <f>IF(N324="nulová",J324,0)</f>
        <v>0</v>
      </c>
      <c r="BJ324" s="13" t="s">
        <v>80</v>
      </c>
      <c r="BK324" s="150">
        <f>ROUND(I324*H324,2)</f>
        <v>0</v>
      </c>
      <c r="BL324" s="13" t="s">
        <v>147</v>
      </c>
      <c r="BM324" s="149" t="s">
        <v>373</v>
      </c>
    </row>
    <row r="325" spans="2:65" s="1" customFormat="1">
      <c r="B325" s="28"/>
      <c r="D325" s="151" t="s">
        <v>148</v>
      </c>
      <c r="F325" s="152" t="s">
        <v>370</v>
      </c>
      <c r="I325" s="111"/>
      <c r="L325" s="28"/>
      <c r="M325" s="153"/>
      <c r="T325" s="52"/>
      <c r="AT325" s="13" t="s">
        <v>148</v>
      </c>
      <c r="AU325" s="13" t="s">
        <v>82</v>
      </c>
    </row>
    <row r="326" spans="2:65" s="1" customFormat="1" ht="24.2" customHeight="1">
      <c r="B326" s="28"/>
      <c r="C326" s="138" t="s">
        <v>374</v>
      </c>
      <c r="D326" s="138" t="s">
        <v>143</v>
      </c>
      <c r="E326" s="139" t="s">
        <v>186</v>
      </c>
      <c r="F326" s="140" t="s">
        <v>187</v>
      </c>
      <c r="G326" s="141" t="s">
        <v>146</v>
      </c>
      <c r="H326" s="142">
        <v>5</v>
      </c>
      <c r="I326" s="143"/>
      <c r="J326" s="144">
        <f>ROUND(I326*H326,2)</f>
        <v>0</v>
      </c>
      <c r="K326" s="145"/>
      <c r="L326" s="28"/>
      <c r="M326" s="146" t="s">
        <v>1</v>
      </c>
      <c r="N326" s="107" t="s">
        <v>38</v>
      </c>
      <c r="P326" s="147">
        <f>O326*H326</f>
        <v>0</v>
      </c>
      <c r="Q326" s="147">
        <v>2.63E-4</v>
      </c>
      <c r="R326" s="147">
        <f>Q326*H326</f>
        <v>1.315E-3</v>
      </c>
      <c r="S326" s="147">
        <v>0</v>
      </c>
      <c r="T326" s="148">
        <f>S326*H326</f>
        <v>0</v>
      </c>
      <c r="AR326" s="149" t="s">
        <v>147</v>
      </c>
      <c r="AT326" s="149" t="s">
        <v>143</v>
      </c>
      <c r="AU326" s="149" t="s">
        <v>82</v>
      </c>
      <c r="AY326" s="13" t="s">
        <v>140</v>
      </c>
      <c r="BE326" s="150">
        <f>IF(N326="základní",J326,0)</f>
        <v>0</v>
      </c>
      <c r="BF326" s="150">
        <f>IF(N326="snížená",J326,0)</f>
        <v>0</v>
      </c>
      <c r="BG326" s="150">
        <f>IF(N326="zákl. přenesená",J326,0)</f>
        <v>0</v>
      </c>
      <c r="BH326" s="150">
        <f>IF(N326="sníž. přenesená",J326,0)</f>
        <v>0</v>
      </c>
      <c r="BI326" s="150">
        <f>IF(N326="nulová",J326,0)</f>
        <v>0</v>
      </c>
      <c r="BJ326" s="13" t="s">
        <v>80</v>
      </c>
      <c r="BK326" s="150">
        <f>ROUND(I326*H326,2)</f>
        <v>0</v>
      </c>
      <c r="BL326" s="13" t="s">
        <v>147</v>
      </c>
      <c r="BM326" s="149" t="s">
        <v>375</v>
      </c>
    </row>
    <row r="327" spans="2:65" s="1" customFormat="1">
      <c r="B327" s="28"/>
      <c r="D327" s="151" t="s">
        <v>148</v>
      </c>
      <c r="F327" s="152" t="s">
        <v>370</v>
      </c>
      <c r="I327" s="111"/>
      <c r="L327" s="28"/>
      <c r="M327" s="153"/>
      <c r="T327" s="52"/>
      <c r="AT327" s="13" t="s">
        <v>148</v>
      </c>
      <c r="AU327" s="13" t="s">
        <v>82</v>
      </c>
    </row>
    <row r="328" spans="2:65" s="1" customFormat="1" ht="24.2" customHeight="1">
      <c r="B328" s="28"/>
      <c r="C328" s="138" t="s">
        <v>264</v>
      </c>
      <c r="D328" s="138" t="s">
        <v>143</v>
      </c>
      <c r="E328" s="139" t="s">
        <v>189</v>
      </c>
      <c r="F328" s="140" t="s">
        <v>190</v>
      </c>
      <c r="G328" s="141" t="s">
        <v>146</v>
      </c>
      <c r="H328" s="142">
        <v>5</v>
      </c>
      <c r="I328" s="143"/>
      <c r="J328" s="144">
        <f>ROUND(I328*H328,2)</f>
        <v>0</v>
      </c>
      <c r="K328" s="145"/>
      <c r="L328" s="28"/>
      <c r="M328" s="146" t="s">
        <v>1</v>
      </c>
      <c r="N328" s="107" t="s">
        <v>38</v>
      </c>
      <c r="P328" s="147">
        <f>O328*H328</f>
        <v>0</v>
      </c>
      <c r="Q328" s="147">
        <v>1.103E-2</v>
      </c>
      <c r="R328" s="147">
        <f>Q328*H328</f>
        <v>5.5149999999999998E-2</v>
      </c>
      <c r="S328" s="147">
        <v>0</v>
      </c>
      <c r="T328" s="148">
        <f>S328*H328</f>
        <v>0</v>
      </c>
      <c r="AR328" s="149" t="s">
        <v>147</v>
      </c>
      <c r="AT328" s="149" t="s">
        <v>143</v>
      </c>
      <c r="AU328" s="149" t="s">
        <v>82</v>
      </c>
      <c r="AY328" s="13" t="s">
        <v>140</v>
      </c>
      <c r="BE328" s="150">
        <f>IF(N328="základní",J328,0)</f>
        <v>0</v>
      </c>
      <c r="BF328" s="150">
        <f>IF(N328="snížená",J328,0)</f>
        <v>0</v>
      </c>
      <c r="BG328" s="150">
        <f>IF(N328="zákl. přenesená",J328,0)</f>
        <v>0</v>
      </c>
      <c r="BH328" s="150">
        <f>IF(N328="sníž. přenesená",J328,0)</f>
        <v>0</v>
      </c>
      <c r="BI328" s="150">
        <f>IF(N328="nulová",J328,0)</f>
        <v>0</v>
      </c>
      <c r="BJ328" s="13" t="s">
        <v>80</v>
      </c>
      <c r="BK328" s="150">
        <f>ROUND(I328*H328,2)</f>
        <v>0</v>
      </c>
      <c r="BL328" s="13" t="s">
        <v>147</v>
      </c>
      <c r="BM328" s="149" t="s">
        <v>376</v>
      </c>
    </row>
    <row r="329" spans="2:65" s="1" customFormat="1">
      <c r="B329" s="28"/>
      <c r="D329" s="151" t="s">
        <v>148</v>
      </c>
      <c r="F329" s="152" t="s">
        <v>370</v>
      </c>
      <c r="I329" s="111"/>
      <c r="L329" s="28"/>
      <c r="M329" s="153"/>
      <c r="T329" s="52"/>
      <c r="AT329" s="13" t="s">
        <v>148</v>
      </c>
      <c r="AU329" s="13" t="s">
        <v>82</v>
      </c>
    </row>
    <row r="330" spans="2:65" s="1" customFormat="1" ht="33" customHeight="1">
      <c r="B330" s="28"/>
      <c r="C330" s="138" t="s">
        <v>377</v>
      </c>
      <c r="D330" s="138" t="s">
        <v>143</v>
      </c>
      <c r="E330" s="139" t="s">
        <v>193</v>
      </c>
      <c r="F330" s="140" t="s">
        <v>194</v>
      </c>
      <c r="G330" s="141" t="s">
        <v>146</v>
      </c>
      <c r="H330" s="142">
        <v>5</v>
      </c>
      <c r="I330" s="143"/>
      <c r="J330" s="144">
        <f>ROUND(I330*H330,2)</f>
        <v>0</v>
      </c>
      <c r="K330" s="145"/>
      <c r="L330" s="28"/>
      <c r="M330" s="146" t="s">
        <v>1</v>
      </c>
      <c r="N330" s="107" t="s">
        <v>38</v>
      </c>
      <c r="P330" s="147">
        <f>O330*H330</f>
        <v>0</v>
      </c>
      <c r="Q330" s="147">
        <v>2.8499999999999999E-4</v>
      </c>
      <c r="R330" s="147">
        <f>Q330*H330</f>
        <v>1.4250000000000001E-3</v>
      </c>
      <c r="S330" s="147">
        <v>0</v>
      </c>
      <c r="T330" s="148">
        <f>S330*H330</f>
        <v>0</v>
      </c>
      <c r="AR330" s="149" t="s">
        <v>147</v>
      </c>
      <c r="AT330" s="149" t="s">
        <v>143</v>
      </c>
      <c r="AU330" s="149" t="s">
        <v>82</v>
      </c>
      <c r="AY330" s="13" t="s">
        <v>140</v>
      </c>
      <c r="BE330" s="150">
        <f>IF(N330="základní",J330,0)</f>
        <v>0</v>
      </c>
      <c r="BF330" s="150">
        <f>IF(N330="snížená",J330,0)</f>
        <v>0</v>
      </c>
      <c r="BG330" s="150">
        <f>IF(N330="zákl. přenesená",J330,0)</f>
        <v>0</v>
      </c>
      <c r="BH330" s="150">
        <f>IF(N330="sníž. přenesená",J330,0)</f>
        <v>0</v>
      </c>
      <c r="BI330" s="150">
        <f>IF(N330="nulová",J330,0)</f>
        <v>0</v>
      </c>
      <c r="BJ330" s="13" t="s">
        <v>80</v>
      </c>
      <c r="BK330" s="150">
        <f>ROUND(I330*H330,2)</f>
        <v>0</v>
      </c>
      <c r="BL330" s="13" t="s">
        <v>147</v>
      </c>
      <c r="BM330" s="149" t="s">
        <v>378</v>
      </c>
    </row>
    <row r="331" spans="2:65" s="1" customFormat="1">
      <c r="B331" s="28"/>
      <c r="D331" s="151" t="s">
        <v>148</v>
      </c>
      <c r="F331" s="152" t="s">
        <v>370</v>
      </c>
      <c r="I331" s="111"/>
      <c r="L331" s="28"/>
      <c r="M331" s="153"/>
      <c r="T331" s="52"/>
      <c r="AT331" s="13" t="s">
        <v>148</v>
      </c>
      <c r="AU331" s="13" t="s">
        <v>82</v>
      </c>
    </row>
    <row r="332" spans="2:65" s="11" customFormat="1" ht="25.9" customHeight="1">
      <c r="B332" s="126"/>
      <c r="D332" s="127" t="s">
        <v>72</v>
      </c>
      <c r="E332" s="128" t="s">
        <v>379</v>
      </c>
      <c r="F332" s="128" t="s">
        <v>380</v>
      </c>
      <c r="I332" s="129"/>
      <c r="J332" s="130">
        <f>BK332</f>
        <v>0</v>
      </c>
      <c r="L332" s="126"/>
      <c r="M332" s="131"/>
      <c r="P332" s="132">
        <f>P333+P349+P360+P363</f>
        <v>0</v>
      </c>
      <c r="R332" s="132">
        <f>R333+R349+R360+R363</f>
        <v>0.55558013139999995</v>
      </c>
      <c r="T332" s="133">
        <f>T333+T349+T360+T363</f>
        <v>0.26946216000000001</v>
      </c>
      <c r="AR332" s="127" t="s">
        <v>80</v>
      </c>
      <c r="AT332" s="134" t="s">
        <v>72</v>
      </c>
      <c r="AU332" s="134" t="s">
        <v>73</v>
      </c>
      <c r="AY332" s="127" t="s">
        <v>140</v>
      </c>
      <c r="BK332" s="135">
        <f>BK333+BK349+BK360+BK363</f>
        <v>0</v>
      </c>
    </row>
    <row r="333" spans="2:65" s="11" customFormat="1" ht="22.9" customHeight="1">
      <c r="B333" s="126"/>
      <c r="D333" s="127" t="s">
        <v>72</v>
      </c>
      <c r="E333" s="136" t="s">
        <v>141</v>
      </c>
      <c r="F333" s="136" t="s">
        <v>142</v>
      </c>
      <c r="I333" s="129"/>
      <c r="J333" s="137">
        <f>BK333</f>
        <v>0</v>
      </c>
      <c r="L333" s="126"/>
      <c r="M333" s="131"/>
      <c r="P333" s="132">
        <f>SUM(P334:P348)</f>
        <v>0</v>
      </c>
      <c r="R333" s="132">
        <f>SUM(R334:R348)</f>
        <v>0.1212447</v>
      </c>
      <c r="T333" s="133">
        <f>SUM(T334:T348)</f>
        <v>0.260988</v>
      </c>
      <c r="AR333" s="127" t="s">
        <v>80</v>
      </c>
      <c r="AT333" s="134" t="s">
        <v>72</v>
      </c>
      <c r="AU333" s="134" t="s">
        <v>80</v>
      </c>
      <c r="AY333" s="127" t="s">
        <v>140</v>
      </c>
      <c r="BK333" s="135">
        <f>SUM(BK334:BK348)</f>
        <v>0</v>
      </c>
    </row>
    <row r="334" spans="2:65" s="1" customFormat="1" ht="24.2" customHeight="1">
      <c r="B334" s="28"/>
      <c r="C334" s="138" t="s">
        <v>269</v>
      </c>
      <c r="D334" s="138" t="s">
        <v>143</v>
      </c>
      <c r="E334" s="139" t="s">
        <v>144</v>
      </c>
      <c r="F334" s="140" t="s">
        <v>145</v>
      </c>
      <c r="G334" s="141" t="s">
        <v>146</v>
      </c>
      <c r="H334" s="142">
        <v>7.17</v>
      </c>
      <c r="I334" s="143"/>
      <c r="J334" s="144">
        <f>ROUND(I334*H334,2)</f>
        <v>0</v>
      </c>
      <c r="K334" s="145"/>
      <c r="L334" s="28"/>
      <c r="M334" s="146" t="s">
        <v>1</v>
      </c>
      <c r="N334" s="107" t="s">
        <v>38</v>
      </c>
      <c r="P334" s="147">
        <f>O334*H334</f>
        <v>0</v>
      </c>
      <c r="Q334" s="147">
        <v>0</v>
      </c>
      <c r="R334" s="147">
        <f>Q334*H334</f>
        <v>0</v>
      </c>
      <c r="S334" s="147">
        <v>3.5000000000000003E-2</v>
      </c>
      <c r="T334" s="148">
        <f>S334*H334</f>
        <v>0.25095000000000001</v>
      </c>
      <c r="AR334" s="149" t="s">
        <v>147</v>
      </c>
      <c r="AT334" s="149" t="s">
        <v>143</v>
      </c>
      <c r="AU334" s="149" t="s">
        <v>82</v>
      </c>
      <c r="AY334" s="13" t="s">
        <v>140</v>
      </c>
      <c r="BE334" s="150">
        <f>IF(N334="základní",J334,0)</f>
        <v>0</v>
      </c>
      <c r="BF334" s="150">
        <f>IF(N334="snížená",J334,0)</f>
        <v>0</v>
      </c>
      <c r="BG334" s="150">
        <f>IF(N334="zákl. přenesená",J334,0)</f>
        <v>0</v>
      </c>
      <c r="BH334" s="150">
        <f>IF(N334="sníž. přenesená",J334,0)</f>
        <v>0</v>
      </c>
      <c r="BI334" s="150">
        <f>IF(N334="nulová",J334,0)</f>
        <v>0</v>
      </c>
      <c r="BJ334" s="13" t="s">
        <v>80</v>
      </c>
      <c r="BK334" s="150">
        <f>ROUND(I334*H334,2)</f>
        <v>0</v>
      </c>
      <c r="BL334" s="13" t="s">
        <v>147</v>
      </c>
      <c r="BM334" s="149" t="s">
        <v>381</v>
      </c>
    </row>
    <row r="335" spans="2:65" s="1" customFormat="1">
      <c r="B335" s="28"/>
      <c r="D335" s="151" t="s">
        <v>148</v>
      </c>
      <c r="F335" s="152" t="s">
        <v>382</v>
      </c>
      <c r="I335" s="111"/>
      <c r="L335" s="28"/>
      <c r="M335" s="153"/>
      <c r="T335" s="52"/>
      <c r="AT335" s="13" t="s">
        <v>148</v>
      </c>
      <c r="AU335" s="13" t="s">
        <v>82</v>
      </c>
    </row>
    <row r="336" spans="2:65" s="1" customFormat="1" ht="16.5" customHeight="1">
      <c r="B336" s="28"/>
      <c r="C336" s="138" t="s">
        <v>383</v>
      </c>
      <c r="D336" s="138" t="s">
        <v>143</v>
      </c>
      <c r="E336" s="139" t="s">
        <v>150</v>
      </c>
      <c r="F336" s="140" t="s">
        <v>151</v>
      </c>
      <c r="G336" s="141" t="s">
        <v>146</v>
      </c>
      <c r="H336" s="142">
        <v>7.17</v>
      </c>
      <c r="I336" s="143"/>
      <c r="J336" s="144">
        <f>ROUND(I336*H336,2)</f>
        <v>0</v>
      </c>
      <c r="K336" s="145"/>
      <c r="L336" s="28"/>
      <c r="M336" s="146" t="s">
        <v>1</v>
      </c>
      <c r="N336" s="107" t="s">
        <v>38</v>
      </c>
      <c r="P336" s="147">
        <f>O336*H336</f>
        <v>0</v>
      </c>
      <c r="Q336" s="147">
        <v>0</v>
      </c>
      <c r="R336" s="147">
        <f>Q336*H336</f>
        <v>0</v>
      </c>
      <c r="S336" s="147">
        <v>0</v>
      </c>
      <c r="T336" s="148">
        <f>S336*H336</f>
        <v>0</v>
      </c>
      <c r="AR336" s="149" t="s">
        <v>147</v>
      </c>
      <c r="AT336" s="149" t="s">
        <v>143</v>
      </c>
      <c r="AU336" s="149" t="s">
        <v>82</v>
      </c>
      <c r="AY336" s="13" t="s">
        <v>140</v>
      </c>
      <c r="BE336" s="150">
        <f>IF(N336="základní",J336,0)</f>
        <v>0</v>
      </c>
      <c r="BF336" s="150">
        <f>IF(N336="snížená",J336,0)</f>
        <v>0</v>
      </c>
      <c r="BG336" s="150">
        <f>IF(N336="zákl. přenesená",J336,0)</f>
        <v>0</v>
      </c>
      <c r="BH336" s="150">
        <f>IF(N336="sníž. přenesená",J336,0)</f>
        <v>0</v>
      </c>
      <c r="BI336" s="150">
        <f>IF(N336="nulová",J336,0)</f>
        <v>0</v>
      </c>
      <c r="BJ336" s="13" t="s">
        <v>80</v>
      </c>
      <c r="BK336" s="150">
        <f>ROUND(I336*H336,2)</f>
        <v>0</v>
      </c>
      <c r="BL336" s="13" t="s">
        <v>147</v>
      </c>
      <c r="BM336" s="149" t="s">
        <v>384</v>
      </c>
    </row>
    <row r="337" spans="2:65" s="1" customFormat="1">
      <c r="B337" s="28"/>
      <c r="D337" s="151" t="s">
        <v>148</v>
      </c>
      <c r="F337" s="152" t="s">
        <v>382</v>
      </c>
      <c r="I337" s="111"/>
      <c r="L337" s="28"/>
      <c r="M337" s="153"/>
      <c r="T337" s="52"/>
      <c r="AT337" s="13" t="s">
        <v>148</v>
      </c>
      <c r="AU337" s="13" t="s">
        <v>82</v>
      </c>
    </row>
    <row r="338" spans="2:65" s="1" customFormat="1" ht="16.5" customHeight="1">
      <c r="B338" s="28"/>
      <c r="C338" s="138" t="s">
        <v>273</v>
      </c>
      <c r="D338" s="138" t="s">
        <v>143</v>
      </c>
      <c r="E338" s="139" t="s">
        <v>153</v>
      </c>
      <c r="F338" s="140" t="s">
        <v>154</v>
      </c>
      <c r="G338" s="141" t="s">
        <v>146</v>
      </c>
      <c r="H338" s="142">
        <v>7.17</v>
      </c>
      <c r="I338" s="143"/>
      <c r="J338" s="144">
        <f>ROUND(I338*H338,2)</f>
        <v>0</v>
      </c>
      <c r="K338" s="145"/>
      <c r="L338" s="28"/>
      <c r="M338" s="146" t="s">
        <v>1</v>
      </c>
      <c r="N338" s="107" t="s">
        <v>38</v>
      </c>
      <c r="P338" s="147">
        <f>O338*H338</f>
        <v>0</v>
      </c>
      <c r="Q338" s="147">
        <v>2.9999999999999997E-4</v>
      </c>
      <c r="R338" s="147">
        <f>Q338*H338</f>
        <v>2.1509999999999997E-3</v>
      </c>
      <c r="S338" s="147">
        <v>0</v>
      </c>
      <c r="T338" s="148">
        <f>S338*H338</f>
        <v>0</v>
      </c>
      <c r="AR338" s="149" t="s">
        <v>147</v>
      </c>
      <c r="AT338" s="149" t="s">
        <v>143</v>
      </c>
      <c r="AU338" s="149" t="s">
        <v>82</v>
      </c>
      <c r="AY338" s="13" t="s">
        <v>140</v>
      </c>
      <c r="BE338" s="150">
        <f>IF(N338="základní",J338,0)</f>
        <v>0</v>
      </c>
      <c r="BF338" s="150">
        <f>IF(N338="snížená",J338,0)</f>
        <v>0</v>
      </c>
      <c r="BG338" s="150">
        <f>IF(N338="zákl. přenesená",J338,0)</f>
        <v>0</v>
      </c>
      <c r="BH338" s="150">
        <f>IF(N338="sníž. přenesená",J338,0)</f>
        <v>0</v>
      </c>
      <c r="BI338" s="150">
        <f>IF(N338="nulová",J338,0)</f>
        <v>0</v>
      </c>
      <c r="BJ338" s="13" t="s">
        <v>80</v>
      </c>
      <c r="BK338" s="150">
        <f>ROUND(I338*H338,2)</f>
        <v>0</v>
      </c>
      <c r="BL338" s="13" t="s">
        <v>147</v>
      </c>
      <c r="BM338" s="149" t="s">
        <v>385</v>
      </c>
    </row>
    <row r="339" spans="2:65" s="1" customFormat="1">
      <c r="B339" s="28"/>
      <c r="D339" s="151" t="s">
        <v>148</v>
      </c>
      <c r="F339" s="152" t="s">
        <v>382</v>
      </c>
      <c r="I339" s="111"/>
      <c r="L339" s="28"/>
      <c r="M339" s="153"/>
      <c r="T339" s="52"/>
      <c r="AT339" s="13" t="s">
        <v>148</v>
      </c>
      <c r="AU339" s="13" t="s">
        <v>82</v>
      </c>
    </row>
    <row r="340" spans="2:65" s="1" customFormat="1" ht="24.2" customHeight="1">
      <c r="B340" s="28"/>
      <c r="C340" s="138" t="s">
        <v>386</v>
      </c>
      <c r="D340" s="138" t="s">
        <v>143</v>
      </c>
      <c r="E340" s="139" t="s">
        <v>156</v>
      </c>
      <c r="F340" s="140" t="s">
        <v>157</v>
      </c>
      <c r="G340" s="141" t="s">
        <v>146</v>
      </c>
      <c r="H340" s="142">
        <v>7.17</v>
      </c>
      <c r="I340" s="143"/>
      <c r="J340" s="144">
        <f>ROUND(I340*H340,2)</f>
        <v>0</v>
      </c>
      <c r="K340" s="145"/>
      <c r="L340" s="28"/>
      <c r="M340" s="146" t="s">
        <v>1</v>
      </c>
      <c r="N340" s="107" t="s">
        <v>38</v>
      </c>
      <c r="P340" s="147">
        <f>O340*H340</f>
        <v>0</v>
      </c>
      <c r="Q340" s="147">
        <v>1.4999999999999999E-2</v>
      </c>
      <c r="R340" s="147">
        <f>Q340*H340</f>
        <v>0.10754999999999999</v>
      </c>
      <c r="S340" s="147">
        <v>0</v>
      </c>
      <c r="T340" s="148">
        <f>S340*H340</f>
        <v>0</v>
      </c>
      <c r="AR340" s="149" t="s">
        <v>147</v>
      </c>
      <c r="AT340" s="149" t="s">
        <v>143</v>
      </c>
      <c r="AU340" s="149" t="s">
        <v>82</v>
      </c>
      <c r="AY340" s="13" t="s">
        <v>140</v>
      </c>
      <c r="BE340" s="150">
        <f>IF(N340="základní",J340,0)</f>
        <v>0</v>
      </c>
      <c r="BF340" s="150">
        <f>IF(N340="snížená",J340,0)</f>
        <v>0</v>
      </c>
      <c r="BG340" s="150">
        <f>IF(N340="zákl. přenesená",J340,0)</f>
        <v>0</v>
      </c>
      <c r="BH340" s="150">
        <f>IF(N340="sníž. přenesená",J340,0)</f>
        <v>0</v>
      </c>
      <c r="BI340" s="150">
        <f>IF(N340="nulová",J340,0)</f>
        <v>0</v>
      </c>
      <c r="BJ340" s="13" t="s">
        <v>80</v>
      </c>
      <c r="BK340" s="150">
        <f>ROUND(I340*H340,2)</f>
        <v>0</v>
      </c>
      <c r="BL340" s="13" t="s">
        <v>147</v>
      </c>
      <c r="BM340" s="149" t="s">
        <v>387</v>
      </c>
    </row>
    <row r="341" spans="2:65" s="1" customFormat="1">
      <c r="B341" s="28"/>
      <c r="D341" s="151" t="s">
        <v>148</v>
      </c>
      <c r="F341" s="152" t="s">
        <v>382</v>
      </c>
      <c r="I341" s="111"/>
      <c r="L341" s="28"/>
      <c r="M341" s="153"/>
      <c r="T341" s="52"/>
      <c r="AT341" s="13" t="s">
        <v>148</v>
      </c>
      <c r="AU341" s="13" t="s">
        <v>82</v>
      </c>
    </row>
    <row r="342" spans="2:65" s="1" customFormat="1" ht="24.2" customHeight="1">
      <c r="B342" s="28"/>
      <c r="C342" s="138" t="s">
        <v>278</v>
      </c>
      <c r="D342" s="138" t="s">
        <v>143</v>
      </c>
      <c r="E342" s="139" t="s">
        <v>160</v>
      </c>
      <c r="F342" s="140" t="s">
        <v>161</v>
      </c>
      <c r="G342" s="141" t="s">
        <v>146</v>
      </c>
      <c r="H342" s="142">
        <v>7.17</v>
      </c>
      <c r="I342" s="143"/>
      <c r="J342" s="144">
        <f>ROUND(I342*H342,2)</f>
        <v>0</v>
      </c>
      <c r="K342" s="145"/>
      <c r="L342" s="28"/>
      <c r="M342" s="146" t="s">
        <v>1</v>
      </c>
      <c r="N342" s="107" t="s">
        <v>38</v>
      </c>
      <c r="P342" s="147">
        <f>O342*H342</f>
        <v>0</v>
      </c>
      <c r="Q342" s="147">
        <v>0</v>
      </c>
      <c r="R342" s="147">
        <f>Q342*H342</f>
        <v>0</v>
      </c>
      <c r="S342" s="147">
        <v>0</v>
      </c>
      <c r="T342" s="148">
        <f>S342*H342</f>
        <v>0</v>
      </c>
      <c r="AR342" s="149" t="s">
        <v>147</v>
      </c>
      <c r="AT342" s="149" t="s">
        <v>143</v>
      </c>
      <c r="AU342" s="149" t="s">
        <v>82</v>
      </c>
      <c r="AY342" s="13" t="s">
        <v>140</v>
      </c>
      <c r="BE342" s="150">
        <f>IF(N342="základní",J342,0)</f>
        <v>0</v>
      </c>
      <c r="BF342" s="150">
        <f>IF(N342="snížená",J342,0)</f>
        <v>0</v>
      </c>
      <c r="BG342" s="150">
        <f>IF(N342="zákl. přenesená",J342,0)</f>
        <v>0</v>
      </c>
      <c r="BH342" s="150">
        <f>IF(N342="sníž. přenesená",J342,0)</f>
        <v>0</v>
      </c>
      <c r="BI342" s="150">
        <f>IF(N342="nulová",J342,0)</f>
        <v>0</v>
      </c>
      <c r="BJ342" s="13" t="s">
        <v>80</v>
      </c>
      <c r="BK342" s="150">
        <f>ROUND(I342*H342,2)</f>
        <v>0</v>
      </c>
      <c r="BL342" s="13" t="s">
        <v>147</v>
      </c>
      <c r="BM342" s="149" t="s">
        <v>388</v>
      </c>
    </row>
    <row r="343" spans="2:65" s="1" customFormat="1">
      <c r="B343" s="28"/>
      <c r="D343" s="151" t="s">
        <v>148</v>
      </c>
      <c r="F343" s="152" t="s">
        <v>382</v>
      </c>
      <c r="I343" s="111"/>
      <c r="L343" s="28"/>
      <c r="M343" s="153"/>
      <c r="T343" s="52"/>
      <c r="AT343" s="13" t="s">
        <v>148</v>
      </c>
      <c r="AU343" s="13" t="s">
        <v>82</v>
      </c>
    </row>
    <row r="344" spans="2:65" s="1" customFormat="1" ht="16.5" customHeight="1">
      <c r="B344" s="28"/>
      <c r="C344" s="154" t="s">
        <v>389</v>
      </c>
      <c r="D344" s="154" t="s">
        <v>163</v>
      </c>
      <c r="E344" s="155" t="s">
        <v>164</v>
      </c>
      <c r="F344" s="156" t="s">
        <v>165</v>
      </c>
      <c r="G344" s="157" t="s">
        <v>146</v>
      </c>
      <c r="H344" s="158">
        <v>8.6039999999999992</v>
      </c>
      <c r="I344" s="159"/>
      <c r="J344" s="160">
        <f>ROUND(I344*H344,2)</f>
        <v>0</v>
      </c>
      <c r="K344" s="161"/>
      <c r="L344" s="162"/>
      <c r="M344" s="163" t="s">
        <v>1</v>
      </c>
      <c r="N344" s="164" t="s">
        <v>38</v>
      </c>
      <c r="P344" s="147">
        <f>O344*H344</f>
        <v>0</v>
      </c>
      <c r="Q344" s="147">
        <v>0</v>
      </c>
      <c r="R344" s="147">
        <f>Q344*H344</f>
        <v>0</v>
      </c>
      <c r="S344" s="147">
        <v>0</v>
      </c>
      <c r="T344" s="148">
        <f>S344*H344</f>
        <v>0</v>
      </c>
      <c r="AR344" s="149" t="s">
        <v>158</v>
      </c>
      <c r="AT344" s="149" t="s">
        <v>163</v>
      </c>
      <c r="AU344" s="149" t="s">
        <v>82</v>
      </c>
      <c r="AY344" s="13" t="s">
        <v>140</v>
      </c>
      <c r="BE344" s="150">
        <f>IF(N344="základní",J344,0)</f>
        <v>0</v>
      </c>
      <c r="BF344" s="150">
        <f>IF(N344="snížená",J344,0)</f>
        <v>0</v>
      </c>
      <c r="BG344" s="150">
        <f>IF(N344="zákl. přenesená",J344,0)</f>
        <v>0</v>
      </c>
      <c r="BH344" s="150">
        <f>IF(N344="sníž. přenesená",J344,0)</f>
        <v>0</v>
      </c>
      <c r="BI344" s="150">
        <f>IF(N344="nulová",J344,0)</f>
        <v>0</v>
      </c>
      <c r="BJ344" s="13" t="s">
        <v>80</v>
      </c>
      <c r="BK344" s="150">
        <f>ROUND(I344*H344,2)</f>
        <v>0</v>
      </c>
      <c r="BL344" s="13" t="s">
        <v>147</v>
      </c>
      <c r="BM344" s="149" t="s">
        <v>390</v>
      </c>
    </row>
    <row r="345" spans="2:65" s="1" customFormat="1">
      <c r="B345" s="28"/>
      <c r="D345" s="151" t="s">
        <v>148</v>
      </c>
      <c r="F345" s="152" t="s">
        <v>391</v>
      </c>
      <c r="I345" s="111"/>
      <c r="L345" s="28"/>
      <c r="M345" s="153"/>
      <c r="T345" s="52"/>
      <c r="AT345" s="13" t="s">
        <v>148</v>
      </c>
      <c r="AU345" s="13" t="s">
        <v>82</v>
      </c>
    </row>
    <row r="346" spans="2:65" s="1" customFormat="1" ht="16.5" customHeight="1">
      <c r="B346" s="28"/>
      <c r="C346" s="138" t="s">
        <v>280</v>
      </c>
      <c r="D346" s="138" t="s">
        <v>143</v>
      </c>
      <c r="E346" s="139" t="s">
        <v>168</v>
      </c>
      <c r="F346" s="140" t="s">
        <v>169</v>
      </c>
      <c r="G346" s="141" t="s">
        <v>146</v>
      </c>
      <c r="H346" s="142">
        <v>7.17</v>
      </c>
      <c r="I346" s="143"/>
      <c r="J346" s="144">
        <f>ROUND(I346*H346,2)</f>
        <v>0</v>
      </c>
      <c r="K346" s="145"/>
      <c r="L346" s="28"/>
      <c r="M346" s="146" t="s">
        <v>1</v>
      </c>
      <c r="N346" s="107" t="s">
        <v>38</v>
      </c>
      <c r="P346" s="147">
        <f>O346*H346</f>
        <v>0</v>
      </c>
      <c r="Q346" s="147">
        <v>1.6100000000000001E-3</v>
      </c>
      <c r="R346" s="147">
        <f>Q346*H346</f>
        <v>1.15437E-2</v>
      </c>
      <c r="S346" s="147">
        <v>1.4E-3</v>
      </c>
      <c r="T346" s="148">
        <f>S346*H346</f>
        <v>1.0038E-2</v>
      </c>
      <c r="AR346" s="149" t="s">
        <v>147</v>
      </c>
      <c r="AT346" s="149" t="s">
        <v>143</v>
      </c>
      <c r="AU346" s="149" t="s">
        <v>82</v>
      </c>
      <c r="AY346" s="13" t="s">
        <v>140</v>
      </c>
      <c r="BE346" s="150">
        <f>IF(N346="základní",J346,0)</f>
        <v>0</v>
      </c>
      <c r="BF346" s="150">
        <f>IF(N346="snížená",J346,0)</f>
        <v>0</v>
      </c>
      <c r="BG346" s="150">
        <f>IF(N346="zákl. přenesená",J346,0)</f>
        <v>0</v>
      </c>
      <c r="BH346" s="150">
        <f>IF(N346="sníž. přenesená",J346,0)</f>
        <v>0</v>
      </c>
      <c r="BI346" s="150">
        <f>IF(N346="nulová",J346,0)</f>
        <v>0</v>
      </c>
      <c r="BJ346" s="13" t="s">
        <v>80</v>
      </c>
      <c r="BK346" s="150">
        <f>ROUND(I346*H346,2)</f>
        <v>0</v>
      </c>
      <c r="BL346" s="13" t="s">
        <v>147</v>
      </c>
      <c r="BM346" s="149" t="s">
        <v>392</v>
      </c>
    </row>
    <row r="347" spans="2:65" s="1" customFormat="1">
      <c r="B347" s="28"/>
      <c r="D347" s="151" t="s">
        <v>148</v>
      </c>
      <c r="F347" s="152" t="s">
        <v>382</v>
      </c>
      <c r="I347" s="111"/>
      <c r="L347" s="28"/>
      <c r="M347" s="153"/>
      <c r="T347" s="52"/>
      <c r="AT347" s="13" t="s">
        <v>148</v>
      </c>
      <c r="AU347" s="13" t="s">
        <v>82</v>
      </c>
    </row>
    <row r="348" spans="2:65" s="1" customFormat="1" ht="24.2" customHeight="1">
      <c r="B348" s="28"/>
      <c r="C348" s="138" t="s">
        <v>393</v>
      </c>
      <c r="D348" s="138" t="s">
        <v>143</v>
      </c>
      <c r="E348" s="139" t="s">
        <v>171</v>
      </c>
      <c r="F348" s="140" t="s">
        <v>172</v>
      </c>
      <c r="G348" s="141" t="s">
        <v>173</v>
      </c>
      <c r="H348" s="142">
        <v>0.43</v>
      </c>
      <c r="I348" s="143"/>
      <c r="J348" s="144">
        <f>ROUND(I348*H348,2)</f>
        <v>0</v>
      </c>
      <c r="K348" s="145"/>
      <c r="L348" s="28"/>
      <c r="M348" s="146" t="s">
        <v>1</v>
      </c>
      <c r="N348" s="107" t="s">
        <v>38</v>
      </c>
      <c r="P348" s="147">
        <f>O348*H348</f>
        <v>0</v>
      </c>
      <c r="Q348" s="147">
        <v>0</v>
      </c>
      <c r="R348" s="147">
        <f>Q348*H348</f>
        <v>0</v>
      </c>
      <c r="S348" s="147">
        <v>0</v>
      </c>
      <c r="T348" s="148">
        <f>S348*H348</f>
        <v>0</v>
      </c>
      <c r="AR348" s="149" t="s">
        <v>147</v>
      </c>
      <c r="AT348" s="149" t="s">
        <v>143</v>
      </c>
      <c r="AU348" s="149" t="s">
        <v>82</v>
      </c>
      <c r="AY348" s="13" t="s">
        <v>140</v>
      </c>
      <c r="BE348" s="150">
        <f>IF(N348="základní",J348,0)</f>
        <v>0</v>
      </c>
      <c r="BF348" s="150">
        <f>IF(N348="snížená",J348,0)</f>
        <v>0</v>
      </c>
      <c r="BG348" s="150">
        <f>IF(N348="zákl. přenesená",J348,0)</f>
        <v>0</v>
      </c>
      <c r="BH348" s="150">
        <f>IF(N348="sníž. přenesená",J348,0)</f>
        <v>0</v>
      </c>
      <c r="BI348" s="150">
        <f>IF(N348="nulová",J348,0)</f>
        <v>0</v>
      </c>
      <c r="BJ348" s="13" t="s">
        <v>80</v>
      </c>
      <c r="BK348" s="150">
        <f>ROUND(I348*H348,2)</f>
        <v>0</v>
      </c>
      <c r="BL348" s="13" t="s">
        <v>147</v>
      </c>
      <c r="BM348" s="149" t="s">
        <v>394</v>
      </c>
    </row>
    <row r="349" spans="2:65" s="11" customFormat="1" ht="22.9" customHeight="1">
      <c r="B349" s="126"/>
      <c r="D349" s="127" t="s">
        <v>72</v>
      </c>
      <c r="E349" s="136" t="s">
        <v>175</v>
      </c>
      <c r="F349" s="136" t="s">
        <v>176</v>
      </c>
      <c r="I349" s="129"/>
      <c r="J349" s="137">
        <f>BK349</f>
        <v>0</v>
      </c>
      <c r="L349" s="126"/>
      <c r="M349" s="131"/>
      <c r="P349" s="132">
        <f>SUM(P350:P359)</f>
        <v>0</v>
      </c>
      <c r="R349" s="132">
        <f>SUM(R350:R359)</f>
        <v>0.34383220799999997</v>
      </c>
      <c r="T349" s="133">
        <f>SUM(T350:T359)</f>
        <v>8.4741599999999997E-3</v>
      </c>
      <c r="AR349" s="127" t="s">
        <v>80</v>
      </c>
      <c r="AT349" s="134" t="s">
        <v>72</v>
      </c>
      <c r="AU349" s="134" t="s">
        <v>80</v>
      </c>
      <c r="AY349" s="127" t="s">
        <v>140</v>
      </c>
      <c r="BK349" s="135">
        <f>SUM(BK350:BK359)</f>
        <v>0</v>
      </c>
    </row>
    <row r="350" spans="2:65" s="1" customFormat="1" ht="16.5" customHeight="1">
      <c r="B350" s="28"/>
      <c r="C350" s="138" t="s">
        <v>282</v>
      </c>
      <c r="D350" s="138" t="s">
        <v>143</v>
      </c>
      <c r="E350" s="139" t="s">
        <v>178</v>
      </c>
      <c r="F350" s="140" t="s">
        <v>179</v>
      </c>
      <c r="G350" s="141" t="s">
        <v>146</v>
      </c>
      <c r="H350" s="142">
        <v>27.335999999999999</v>
      </c>
      <c r="I350" s="143"/>
      <c r="J350" s="144">
        <f>ROUND(I350*H350,2)</f>
        <v>0</v>
      </c>
      <c r="K350" s="145"/>
      <c r="L350" s="28"/>
      <c r="M350" s="146" t="s">
        <v>1</v>
      </c>
      <c r="N350" s="107" t="s">
        <v>38</v>
      </c>
      <c r="P350" s="147">
        <f>O350*H350</f>
        <v>0</v>
      </c>
      <c r="Q350" s="147">
        <v>1E-3</v>
      </c>
      <c r="R350" s="147">
        <f>Q350*H350</f>
        <v>2.7335999999999999E-2</v>
      </c>
      <c r="S350" s="147">
        <v>3.1E-4</v>
      </c>
      <c r="T350" s="148">
        <f>S350*H350</f>
        <v>8.4741599999999997E-3</v>
      </c>
      <c r="AR350" s="149" t="s">
        <v>147</v>
      </c>
      <c r="AT350" s="149" t="s">
        <v>143</v>
      </c>
      <c r="AU350" s="149" t="s">
        <v>82</v>
      </c>
      <c r="AY350" s="13" t="s">
        <v>140</v>
      </c>
      <c r="BE350" s="150">
        <f>IF(N350="základní",J350,0)</f>
        <v>0</v>
      </c>
      <c r="BF350" s="150">
        <f>IF(N350="snížená",J350,0)</f>
        <v>0</v>
      </c>
      <c r="BG350" s="150">
        <f>IF(N350="zákl. přenesená",J350,0)</f>
        <v>0</v>
      </c>
      <c r="BH350" s="150">
        <f>IF(N350="sníž. přenesená",J350,0)</f>
        <v>0</v>
      </c>
      <c r="BI350" s="150">
        <f>IF(N350="nulová",J350,0)</f>
        <v>0</v>
      </c>
      <c r="BJ350" s="13" t="s">
        <v>80</v>
      </c>
      <c r="BK350" s="150">
        <f>ROUND(I350*H350,2)</f>
        <v>0</v>
      </c>
      <c r="BL350" s="13" t="s">
        <v>147</v>
      </c>
      <c r="BM350" s="149" t="s">
        <v>395</v>
      </c>
    </row>
    <row r="351" spans="2:65" s="1" customFormat="1">
      <c r="B351" s="28"/>
      <c r="D351" s="151" t="s">
        <v>148</v>
      </c>
      <c r="F351" s="152" t="s">
        <v>396</v>
      </c>
      <c r="I351" s="111"/>
      <c r="L351" s="28"/>
      <c r="M351" s="153"/>
      <c r="T351" s="52"/>
      <c r="AT351" s="13" t="s">
        <v>148</v>
      </c>
      <c r="AU351" s="13" t="s">
        <v>82</v>
      </c>
    </row>
    <row r="352" spans="2:65" s="1" customFormat="1" ht="24.2" customHeight="1">
      <c r="B352" s="28"/>
      <c r="C352" s="138" t="s">
        <v>397</v>
      </c>
      <c r="D352" s="138" t="s">
        <v>143</v>
      </c>
      <c r="E352" s="139" t="s">
        <v>182</v>
      </c>
      <c r="F352" s="140" t="s">
        <v>183</v>
      </c>
      <c r="G352" s="141" t="s">
        <v>146</v>
      </c>
      <c r="H352" s="142">
        <v>27.335999999999999</v>
      </c>
      <c r="I352" s="143"/>
      <c r="J352" s="144">
        <f>ROUND(I352*H352,2)</f>
        <v>0</v>
      </c>
      <c r="K352" s="145"/>
      <c r="L352" s="28"/>
      <c r="M352" s="146" t="s">
        <v>1</v>
      </c>
      <c r="N352" s="107" t="s">
        <v>38</v>
      </c>
      <c r="P352" s="147">
        <f>O352*H352</f>
        <v>0</v>
      </c>
      <c r="Q352" s="147">
        <v>0</v>
      </c>
      <c r="R352" s="147">
        <f>Q352*H352</f>
        <v>0</v>
      </c>
      <c r="S352" s="147">
        <v>0</v>
      </c>
      <c r="T352" s="148">
        <f>S352*H352</f>
        <v>0</v>
      </c>
      <c r="AR352" s="149" t="s">
        <v>147</v>
      </c>
      <c r="AT352" s="149" t="s">
        <v>143</v>
      </c>
      <c r="AU352" s="149" t="s">
        <v>82</v>
      </c>
      <c r="AY352" s="13" t="s">
        <v>140</v>
      </c>
      <c r="BE352" s="150">
        <f>IF(N352="základní",J352,0)</f>
        <v>0</v>
      </c>
      <c r="BF352" s="150">
        <f>IF(N352="snížená",J352,0)</f>
        <v>0</v>
      </c>
      <c r="BG352" s="150">
        <f>IF(N352="zákl. přenesená",J352,0)</f>
        <v>0</v>
      </c>
      <c r="BH352" s="150">
        <f>IF(N352="sníž. přenesená",J352,0)</f>
        <v>0</v>
      </c>
      <c r="BI352" s="150">
        <f>IF(N352="nulová",J352,0)</f>
        <v>0</v>
      </c>
      <c r="BJ352" s="13" t="s">
        <v>80</v>
      </c>
      <c r="BK352" s="150">
        <f>ROUND(I352*H352,2)</f>
        <v>0</v>
      </c>
      <c r="BL352" s="13" t="s">
        <v>147</v>
      </c>
      <c r="BM352" s="149" t="s">
        <v>398</v>
      </c>
    </row>
    <row r="353" spans="2:65" s="1" customFormat="1">
      <c r="B353" s="28"/>
      <c r="D353" s="151" t="s">
        <v>148</v>
      </c>
      <c r="F353" s="152" t="s">
        <v>396</v>
      </c>
      <c r="I353" s="111"/>
      <c r="L353" s="28"/>
      <c r="M353" s="153"/>
      <c r="T353" s="52"/>
      <c r="AT353" s="13" t="s">
        <v>148</v>
      </c>
      <c r="AU353" s="13" t="s">
        <v>82</v>
      </c>
    </row>
    <row r="354" spans="2:65" s="1" customFormat="1" ht="24.2" customHeight="1">
      <c r="B354" s="28"/>
      <c r="C354" s="138" t="s">
        <v>283</v>
      </c>
      <c r="D354" s="138" t="s">
        <v>143</v>
      </c>
      <c r="E354" s="139" t="s">
        <v>186</v>
      </c>
      <c r="F354" s="140" t="s">
        <v>187</v>
      </c>
      <c r="G354" s="141" t="s">
        <v>146</v>
      </c>
      <c r="H354" s="142">
        <v>27.335999999999999</v>
      </c>
      <c r="I354" s="143"/>
      <c r="J354" s="144">
        <f>ROUND(I354*H354,2)</f>
        <v>0</v>
      </c>
      <c r="K354" s="145"/>
      <c r="L354" s="28"/>
      <c r="M354" s="146" t="s">
        <v>1</v>
      </c>
      <c r="N354" s="107" t="s">
        <v>38</v>
      </c>
      <c r="P354" s="147">
        <f>O354*H354</f>
        <v>0</v>
      </c>
      <c r="Q354" s="147">
        <v>2.63E-4</v>
      </c>
      <c r="R354" s="147">
        <f>Q354*H354</f>
        <v>7.1893679999999998E-3</v>
      </c>
      <c r="S354" s="147">
        <v>0</v>
      </c>
      <c r="T354" s="148">
        <f>S354*H354</f>
        <v>0</v>
      </c>
      <c r="AR354" s="149" t="s">
        <v>147</v>
      </c>
      <c r="AT354" s="149" t="s">
        <v>143</v>
      </c>
      <c r="AU354" s="149" t="s">
        <v>82</v>
      </c>
      <c r="AY354" s="13" t="s">
        <v>140</v>
      </c>
      <c r="BE354" s="150">
        <f>IF(N354="základní",J354,0)</f>
        <v>0</v>
      </c>
      <c r="BF354" s="150">
        <f>IF(N354="snížená",J354,0)</f>
        <v>0</v>
      </c>
      <c r="BG354" s="150">
        <f>IF(N354="zákl. přenesená",J354,0)</f>
        <v>0</v>
      </c>
      <c r="BH354" s="150">
        <f>IF(N354="sníž. přenesená",J354,0)</f>
        <v>0</v>
      </c>
      <c r="BI354" s="150">
        <f>IF(N354="nulová",J354,0)</f>
        <v>0</v>
      </c>
      <c r="BJ354" s="13" t="s">
        <v>80</v>
      </c>
      <c r="BK354" s="150">
        <f>ROUND(I354*H354,2)</f>
        <v>0</v>
      </c>
      <c r="BL354" s="13" t="s">
        <v>147</v>
      </c>
      <c r="BM354" s="149" t="s">
        <v>399</v>
      </c>
    </row>
    <row r="355" spans="2:65" s="1" customFormat="1">
      <c r="B355" s="28"/>
      <c r="D355" s="151" t="s">
        <v>148</v>
      </c>
      <c r="F355" s="152" t="s">
        <v>396</v>
      </c>
      <c r="I355" s="111"/>
      <c r="L355" s="28"/>
      <c r="M355" s="153"/>
      <c r="T355" s="52"/>
      <c r="AT355" s="13" t="s">
        <v>148</v>
      </c>
      <c r="AU355" s="13" t="s">
        <v>82</v>
      </c>
    </row>
    <row r="356" spans="2:65" s="1" customFormat="1" ht="24.2" customHeight="1">
      <c r="B356" s="28"/>
      <c r="C356" s="138" t="s">
        <v>400</v>
      </c>
      <c r="D356" s="138" t="s">
        <v>143</v>
      </c>
      <c r="E356" s="139" t="s">
        <v>189</v>
      </c>
      <c r="F356" s="140" t="s">
        <v>190</v>
      </c>
      <c r="G356" s="141" t="s">
        <v>146</v>
      </c>
      <c r="H356" s="142">
        <v>27.335999999999999</v>
      </c>
      <c r="I356" s="143"/>
      <c r="J356" s="144">
        <f>ROUND(I356*H356,2)</f>
        <v>0</v>
      </c>
      <c r="K356" s="145"/>
      <c r="L356" s="28"/>
      <c r="M356" s="146" t="s">
        <v>1</v>
      </c>
      <c r="N356" s="107" t="s">
        <v>38</v>
      </c>
      <c r="P356" s="147">
        <f>O356*H356</f>
        <v>0</v>
      </c>
      <c r="Q356" s="147">
        <v>1.103E-2</v>
      </c>
      <c r="R356" s="147">
        <f>Q356*H356</f>
        <v>0.30151607999999996</v>
      </c>
      <c r="S356" s="147">
        <v>0</v>
      </c>
      <c r="T356" s="148">
        <f>S356*H356</f>
        <v>0</v>
      </c>
      <c r="AR356" s="149" t="s">
        <v>147</v>
      </c>
      <c r="AT356" s="149" t="s">
        <v>143</v>
      </c>
      <c r="AU356" s="149" t="s">
        <v>82</v>
      </c>
      <c r="AY356" s="13" t="s">
        <v>140</v>
      </c>
      <c r="BE356" s="150">
        <f>IF(N356="základní",J356,0)</f>
        <v>0</v>
      </c>
      <c r="BF356" s="150">
        <f>IF(N356="snížená",J356,0)</f>
        <v>0</v>
      </c>
      <c r="BG356" s="150">
        <f>IF(N356="zákl. přenesená",J356,0)</f>
        <v>0</v>
      </c>
      <c r="BH356" s="150">
        <f>IF(N356="sníž. přenesená",J356,0)</f>
        <v>0</v>
      </c>
      <c r="BI356" s="150">
        <f>IF(N356="nulová",J356,0)</f>
        <v>0</v>
      </c>
      <c r="BJ356" s="13" t="s">
        <v>80</v>
      </c>
      <c r="BK356" s="150">
        <f>ROUND(I356*H356,2)</f>
        <v>0</v>
      </c>
      <c r="BL356" s="13" t="s">
        <v>147</v>
      </c>
      <c r="BM356" s="149" t="s">
        <v>401</v>
      </c>
    </row>
    <row r="357" spans="2:65" s="1" customFormat="1">
      <c r="B357" s="28"/>
      <c r="D357" s="151" t="s">
        <v>148</v>
      </c>
      <c r="F357" s="152" t="s">
        <v>396</v>
      </c>
      <c r="I357" s="111"/>
      <c r="L357" s="28"/>
      <c r="M357" s="153"/>
      <c r="T357" s="52"/>
      <c r="AT357" s="13" t="s">
        <v>148</v>
      </c>
      <c r="AU357" s="13" t="s">
        <v>82</v>
      </c>
    </row>
    <row r="358" spans="2:65" s="1" customFormat="1" ht="33" customHeight="1">
      <c r="B358" s="28"/>
      <c r="C358" s="138" t="s">
        <v>285</v>
      </c>
      <c r="D358" s="138" t="s">
        <v>143</v>
      </c>
      <c r="E358" s="139" t="s">
        <v>193</v>
      </c>
      <c r="F358" s="140" t="s">
        <v>194</v>
      </c>
      <c r="G358" s="141" t="s">
        <v>146</v>
      </c>
      <c r="H358" s="142">
        <v>27.335999999999999</v>
      </c>
      <c r="I358" s="143"/>
      <c r="J358" s="144">
        <f>ROUND(I358*H358,2)</f>
        <v>0</v>
      </c>
      <c r="K358" s="145"/>
      <c r="L358" s="28"/>
      <c r="M358" s="146" t="s">
        <v>1</v>
      </c>
      <c r="N358" s="107" t="s">
        <v>38</v>
      </c>
      <c r="P358" s="147">
        <f>O358*H358</f>
        <v>0</v>
      </c>
      <c r="Q358" s="147">
        <v>2.8499999999999999E-4</v>
      </c>
      <c r="R358" s="147">
        <f>Q358*H358</f>
        <v>7.790759999999999E-3</v>
      </c>
      <c r="S358" s="147">
        <v>0</v>
      </c>
      <c r="T358" s="148">
        <f>S358*H358</f>
        <v>0</v>
      </c>
      <c r="AR358" s="149" t="s">
        <v>147</v>
      </c>
      <c r="AT358" s="149" t="s">
        <v>143</v>
      </c>
      <c r="AU358" s="149" t="s">
        <v>82</v>
      </c>
      <c r="AY358" s="13" t="s">
        <v>140</v>
      </c>
      <c r="BE358" s="150">
        <f>IF(N358="základní",J358,0)</f>
        <v>0</v>
      </c>
      <c r="BF358" s="150">
        <f>IF(N358="snížená",J358,0)</f>
        <v>0</v>
      </c>
      <c r="BG358" s="150">
        <f>IF(N358="zákl. přenesená",J358,0)</f>
        <v>0</v>
      </c>
      <c r="BH358" s="150">
        <f>IF(N358="sníž. přenesená",J358,0)</f>
        <v>0</v>
      </c>
      <c r="BI358" s="150">
        <f>IF(N358="nulová",J358,0)</f>
        <v>0</v>
      </c>
      <c r="BJ358" s="13" t="s">
        <v>80</v>
      </c>
      <c r="BK358" s="150">
        <f>ROUND(I358*H358,2)</f>
        <v>0</v>
      </c>
      <c r="BL358" s="13" t="s">
        <v>147</v>
      </c>
      <c r="BM358" s="149" t="s">
        <v>402</v>
      </c>
    </row>
    <row r="359" spans="2:65" s="1" customFormat="1">
      <c r="B359" s="28"/>
      <c r="D359" s="151" t="s">
        <v>148</v>
      </c>
      <c r="F359" s="152" t="s">
        <v>396</v>
      </c>
      <c r="I359" s="111"/>
      <c r="L359" s="28"/>
      <c r="M359" s="153"/>
      <c r="T359" s="52"/>
      <c r="AT359" s="13" t="s">
        <v>148</v>
      </c>
      <c r="AU359" s="13" t="s">
        <v>82</v>
      </c>
    </row>
    <row r="360" spans="2:65" s="11" customFormat="1" ht="22.9" customHeight="1">
      <c r="B360" s="126"/>
      <c r="D360" s="127" t="s">
        <v>72</v>
      </c>
      <c r="E360" s="136" t="s">
        <v>237</v>
      </c>
      <c r="F360" s="136" t="s">
        <v>238</v>
      </c>
      <c r="I360" s="129"/>
      <c r="J360" s="137">
        <f>BK360</f>
        <v>0</v>
      </c>
      <c r="L360" s="126"/>
      <c r="M360" s="131"/>
      <c r="P360" s="132">
        <f>SUM(P361:P362)</f>
        <v>0</v>
      </c>
      <c r="R360" s="132">
        <f>SUM(R361:R362)</f>
        <v>9.0306293400000001E-2</v>
      </c>
      <c r="T360" s="133">
        <f>SUM(T361:T362)</f>
        <v>0</v>
      </c>
      <c r="AR360" s="127" t="s">
        <v>82</v>
      </c>
      <c r="AT360" s="134" t="s">
        <v>72</v>
      </c>
      <c r="AU360" s="134" t="s">
        <v>80</v>
      </c>
      <c r="AY360" s="127" t="s">
        <v>140</v>
      </c>
      <c r="BK360" s="135">
        <f>SUM(BK361:BK362)</f>
        <v>0</v>
      </c>
    </row>
    <row r="361" spans="2:65" s="1" customFormat="1" ht="24.2" customHeight="1">
      <c r="B361" s="28"/>
      <c r="C361" s="138" t="s">
        <v>403</v>
      </c>
      <c r="D361" s="138" t="s">
        <v>143</v>
      </c>
      <c r="E361" s="139" t="s">
        <v>240</v>
      </c>
      <c r="F361" s="140" t="s">
        <v>241</v>
      </c>
      <c r="G361" s="141" t="s">
        <v>146</v>
      </c>
      <c r="H361" s="142">
        <v>7.17</v>
      </c>
      <c r="I361" s="143"/>
      <c r="J361" s="144">
        <f>ROUND(I361*H361,2)</f>
        <v>0</v>
      </c>
      <c r="K361" s="145"/>
      <c r="L361" s="28"/>
      <c r="M361" s="146" t="s">
        <v>1</v>
      </c>
      <c r="N361" s="107" t="s">
        <v>38</v>
      </c>
      <c r="P361" s="147">
        <f>O361*H361</f>
        <v>0</v>
      </c>
      <c r="Q361" s="147">
        <v>1.259502E-2</v>
      </c>
      <c r="R361" s="147">
        <f>Q361*H361</f>
        <v>9.0306293400000001E-2</v>
      </c>
      <c r="S361" s="147">
        <v>0</v>
      </c>
      <c r="T361" s="148">
        <f>S361*H361</f>
        <v>0</v>
      </c>
      <c r="AR361" s="149" t="s">
        <v>174</v>
      </c>
      <c r="AT361" s="149" t="s">
        <v>143</v>
      </c>
      <c r="AU361" s="149" t="s">
        <v>82</v>
      </c>
      <c r="AY361" s="13" t="s">
        <v>140</v>
      </c>
      <c r="BE361" s="150">
        <f>IF(N361="základní",J361,0)</f>
        <v>0</v>
      </c>
      <c r="BF361" s="150">
        <f>IF(N361="snížená",J361,0)</f>
        <v>0</v>
      </c>
      <c r="BG361" s="150">
        <f>IF(N361="zákl. přenesená",J361,0)</f>
        <v>0</v>
      </c>
      <c r="BH361" s="150">
        <f>IF(N361="sníž. přenesená",J361,0)</f>
        <v>0</v>
      </c>
      <c r="BI361" s="150">
        <f>IF(N361="nulová",J361,0)</f>
        <v>0</v>
      </c>
      <c r="BJ361" s="13" t="s">
        <v>80</v>
      </c>
      <c r="BK361" s="150">
        <f>ROUND(I361*H361,2)</f>
        <v>0</v>
      </c>
      <c r="BL361" s="13" t="s">
        <v>174</v>
      </c>
      <c r="BM361" s="149" t="s">
        <v>404</v>
      </c>
    </row>
    <row r="362" spans="2:65" s="1" customFormat="1">
      <c r="B362" s="28"/>
      <c r="D362" s="151" t="s">
        <v>148</v>
      </c>
      <c r="F362" s="152" t="s">
        <v>382</v>
      </c>
      <c r="I362" s="111"/>
      <c r="L362" s="28"/>
      <c r="M362" s="153"/>
      <c r="T362" s="52"/>
      <c r="AT362" s="13" t="s">
        <v>148</v>
      </c>
      <c r="AU362" s="13" t="s">
        <v>82</v>
      </c>
    </row>
    <row r="363" spans="2:65" s="11" customFormat="1" ht="22.9" customHeight="1">
      <c r="B363" s="126"/>
      <c r="D363" s="127" t="s">
        <v>72</v>
      </c>
      <c r="E363" s="136" t="s">
        <v>196</v>
      </c>
      <c r="F363" s="136" t="s">
        <v>197</v>
      </c>
      <c r="I363" s="129"/>
      <c r="J363" s="137">
        <f>BK363</f>
        <v>0</v>
      </c>
      <c r="L363" s="126"/>
      <c r="M363" s="131"/>
      <c r="P363" s="132">
        <f>SUM(P364:P367)</f>
        <v>0</v>
      </c>
      <c r="R363" s="132">
        <f>SUM(R364:R367)</f>
        <v>1.9693E-4</v>
      </c>
      <c r="T363" s="133">
        <f>SUM(T364:T367)</f>
        <v>0</v>
      </c>
      <c r="AR363" s="127" t="s">
        <v>82</v>
      </c>
      <c r="AT363" s="134" t="s">
        <v>72</v>
      </c>
      <c r="AU363" s="134" t="s">
        <v>80</v>
      </c>
      <c r="AY363" s="127" t="s">
        <v>140</v>
      </c>
      <c r="BK363" s="135">
        <f>SUM(BK364:BK367)</f>
        <v>0</v>
      </c>
    </row>
    <row r="364" spans="2:65" s="1" customFormat="1" ht="24.2" customHeight="1">
      <c r="B364" s="28"/>
      <c r="C364" s="138" t="s">
        <v>286</v>
      </c>
      <c r="D364" s="138" t="s">
        <v>143</v>
      </c>
      <c r="E364" s="139" t="s">
        <v>198</v>
      </c>
      <c r="F364" s="140" t="s">
        <v>199</v>
      </c>
      <c r="G364" s="141" t="s">
        <v>200</v>
      </c>
      <c r="H364" s="142">
        <v>1</v>
      </c>
      <c r="I364" s="143"/>
      <c r="J364" s="144">
        <f>ROUND(I364*H364,2)</f>
        <v>0</v>
      </c>
      <c r="K364" s="145"/>
      <c r="L364" s="28"/>
      <c r="M364" s="146" t="s">
        <v>1</v>
      </c>
      <c r="N364" s="107" t="s">
        <v>38</v>
      </c>
      <c r="P364" s="147">
        <f>O364*H364</f>
        <v>0</v>
      </c>
      <c r="Q364" s="147">
        <v>6.0499999999999997E-6</v>
      </c>
      <c r="R364" s="147">
        <f>Q364*H364</f>
        <v>6.0499999999999997E-6</v>
      </c>
      <c r="S364" s="147">
        <v>0</v>
      </c>
      <c r="T364" s="148">
        <f>S364*H364</f>
        <v>0</v>
      </c>
      <c r="AR364" s="149" t="s">
        <v>174</v>
      </c>
      <c r="AT364" s="149" t="s">
        <v>143</v>
      </c>
      <c r="AU364" s="149" t="s">
        <v>82</v>
      </c>
      <c r="AY364" s="13" t="s">
        <v>140</v>
      </c>
      <c r="BE364" s="150">
        <f>IF(N364="základní",J364,0)</f>
        <v>0</v>
      </c>
      <c r="BF364" s="150">
        <f>IF(N364="snížená",J364,0)</f>
        <v>0</v>
      </c>
      <c r="BG364" s="150">
        <f>IF(N364="zákl. přenesená",J364,0)</f>
        <v>0</v>
      </c>
      <c r="BH364" s="150">
        <f>IF(N364="sníž. přenesená",J364,0)</f>
        <v>0</v>
      </c>
      <c r="BI364" s="150">
        <f>IF(N364="nulová",J364,0)</f>
        <v>0</v>
      </c>
      <c r="BJ364" s="13" t="s">
        <v>80</v>
      </c>
      <c r="BK364" s="150">
        <f>ROUND(I364*H364,2)</f>
        <v>0</v>
      </c>
      <c r="BL364" s="13" t="s">
        <v>174</v>
      </c>
      <c r="BM364" s="149" t="s">
        <v>405</v>
      </c>
    </row>
    <row r="365" spans="2:65" s="1" customFormat="1" ht="24.2" customHeight="1">
      <c r="B365" s="28"/>
      <c r="C365" s="138" t="s">
        <v>406</v>
      </c>
      <c r="D365" s="138" t="s">
        <v>143</v>
      </c>
      <c r="E365" s="139" t="s">
        <v>203</v>
      </c>
      <c r="F365" s="140" t="s">
        <v>204</v>
      </c>
      <c r="G365" s="141" t="s">
        <v>200</v>
      </c>
      <c r="H365" s="142">
        <v>1</v>
      </c>
      <c r="I365" s="143"/>
      <c r="J365" s="144">
        <f>ROUND(I365*H365,2)</f>
        <v>0</v>
      </c>
      <c r="K365" s="145"/>
      <c r="L365" s="28"/>
      <c r="M365" s="146" t="s">
        <v>1</v>
      </c>
      <c r="N365" s="107" t="s">
        <v>38</v>
      </c>
      <c r="P365" s="147">
        <f>O365*H365</f>
        <v>0</v>
      </c>
      <c r="Q365" s="147">
        <v>2.0910000000000001E-5</v>
      </c>
      <c r="R365" s="147">
        <f>Q365*H365</f>
        <v>2.0910000000000001E-5</v>
      </c>
      <c r="S365" s="147">
        <v>0</v>
      </c>
      <c r="T365" s="148">
        <f>S365*H365</f>
        <v>0</v>
      </c>
      <c r="AR365" s="149" t="s">
        <v>174</v>
      </c>
      <c r="AT365" s="149" t="s">
        <v>143</v>
      </c>
      <c r="AU365" s="149" t="s">
        <v>82</v>
      </c>
      <c r="AY365" s="13" t="s">
        <v>140</v>
      </c>
      <c r="BE365" s="150">
        <f>IF(N365="základní",J365,0)</f>
        <v>0</v>
      </c>
      <c r="BF365" s="150">
        <f>IF(N365="snížená",J365,0)</f>
        <v>0</v>
      </c>
      <c r="BG365" s="150">
        <f>IF(N365="zákl. přenesená",J365,0)</f>
        <v>0</v>
      </c>
      <c r="BH365" s="150">
        <f>IF(N365="sníž. přenesená",J365,0)</f>
        <v>0</v>
      </c>
      <c r="BI365" s="150">
        <f>IF(N365="nulová",J365,0)</f>
        <v>0</v>
      </c>
      <c r="BJ365" s="13" t="s">
        <v>80</v>
      </c>
      <c r="BK365" s="150">
        <f>ROUND(I365*H365,2)</f>
        <v>0</v>
      </c>
      <c r="BL365" s="13" t="s">
        <v>174</v>
      </c>
      <c r="BM365" s="149" t="s">
        <v>407</v>
      </c>
    </row>
    <row r="366" spans="2:65" s="1" customFormat="1" ht="24.2" customHeight="1">
      <c r="B366" s="28"/>
      <c r="C366" s="138" t="s">
        <v>289</v>
      </c>
      <c r="D366" s="138" t="s">
        <v>143</v>
      </c>
      <c r="E366" s="139" t="s">
        <v>206</v>
      </c>
      <c r="F366" s="140" t="s">
        <v>207</v>
      </c>
      <c r="G366" s="141" t="s">
        <v>200</v>
      </c>
      <c r="H366" s="142">
        <v>1</v>
      </c>
      <c r="I366" s="143"/>
      <c r="J366" s="144">
        <f>ROUND(I366*H366,2)</f>
        <v>0</v>
      </c>
      <c r="K366" s="145"/>
      <c r="L366" s="28"/>
      <c r="M366" s="146" t="s">
        <v>1</v>
      </c>
      <c r="N366" s="107" t="s">
        <v>38</v>
      </c>
      <c r="P366" s="147">
        <f>O366*H366</f>
        <v>0</v>
      </c>
      <c r="Q366" s="147">
        <v>4.2500000000000003E-5</v>
      </c>
      <c r="R366" s="147">
        <f>Q366*H366</f>
        <v>4.2500000000000003E-5</v>
      </c>
      <c r="S366" s="147">
        <v>0</v>
      </c>
      <c r="T366" s="148">
        <f>S366*H366</f>
        <v>0</v>
      </c>
      <c r="AR366" s="149" t="s">
        <v>174</v>
      </c>
      <c r="AT366" s="149" t="s">
        <v>143</v>
      </c>
      <c r="AU366" s="149" t="s">
        <v>82</v>
      </c>
      <c r="AY366" s="13" t="s">
        <v>140</v>
      </c>
      <c r="BE366" s="150">
        <f>IF(N366="základní",J366,0)</f>
        <v>0</v>
      </c>
      <c r="BF366" s="150">
        <f>IF(N366="snížená",J366,0)</f>
        <v>0</v>
      </c>
      <c r="BG366" s="150">
        <f>IF(N366="zákl. přenesená",J366,0)</f>
        <v>0</v>
      </c>
      <c r="BH366" s="150">
        <f>IF(N366="sníž. přenesená",J366,0)</f>
        <v>0</v>
      </c>
      <c r="BI366" s="150">
        <f>IF(N366="nulová",J366,0)</f>
        <v>0</v>
      </c>
      <c r="BJ366" s="13" t="s">
        <v>80</v>
      </c>
      <c r="BK366" s="150">
        <f>ROUND(I366*H366,2)</f>
        <v>0</v>
      </c>
      <c r="BL366" s="13" t="s">
        <v>174</v>
      </c>
      <c r="BM366" s="149" t="s">
        <v>408</v>
      </c>
    </row>
    <row r="367" spans="2:65" s="1" customFormat="1" ht="21.75" customHeight="1">
      <c r="B367" s="28"/>
      <c r="C367" s="138" t="s">
        <v>409</v>
      </c>
      <c r="D367" s="138" t="s">
        <v>143</v>
      </c>
      <c r="E367" s="139" t="s">
        <v>210</v>
      </c>
      <c r="F367" s="140" t="s">
        <v>211</v>
      </c>
      <c r="G367" s="141" t="s">
        <v>200</v>
      </c>
      <c r="H367" s="142">
        <v>1</v>
      </c>
      <c r="I367" s="143"/>
      <c r="J367" s="144">
        <f>ROUND(I367*H367,2)</f>
        <v>0</v>
      </c>
      <c r="K367" s="145"/>
      <c r="L367" s="28"/>
      <c r="M367" s="146" t="s">
        <v>1</v>
      </c>
      <c r="N367" s="107" t="s">
        <v>38</v>
      </c>
      <c r="P367" s="147">
        <f>O367*H367</f>
        <v>0</v>
      </c>
      <c r="Q367" s="147">
        <v>1.2747E-4</v>
      </c>
      <c r="R367" s="147">
        <f>Q367*H367</f>
        <v>1.2747E-4</v>
      </c>
      <c r="S367" s="147">
        <v>0</v>
      </c>
      <c r="T367" s="148">
        <f>S367*H367</f>
        <v>0</v>
      </c>
      <c r="AR367" s="149" t="s">
        <v>174</v>
      </c>
      <c r="AT367" s="149" t="s">
        <v>143</v>
      </c>
      <c r="AU367" s="149" t="s">
        <v>82</v>
      </c>
      <c r="AY367" s="13" t="s">
        <v>140</v>
      </c>
      <c r="BE367" s="150">
        <f>IF(N367="základní",J367,0)</f>
        <v>0</v>
      </c>
      <c r="BF367" s="150">
        <f>IF(N367="snížená",J367,0)</f>
        <v>0</v>
      </c>
      <c r="BG367" s="150">
        <f>IF(N367="zákl. přenesená",J367,0)</f>
        <v>0</v>
      </c>
      <c r="BH367" s="150">
        <f>IF(N367="sníž. přenesená",J367,0)</f>
        <v>0</v>
      </c>
      <c r="BI367" s="150">
        <f>IF(N367="nulová",J367,0)</f>
        <v>0</v>
      </c>
      <c r="BJ367" s="13" t="s">
        <v>80</v>
      </c>
      <c r="BK367" s="150">
        <f>ROUND(I367*H367,2)</f>
        <v>0</v>
      </c>
      <c r="BL367" s="13" t="s">
        <v>174</v>
      </c>
      <c r="BM367" s="149" t="s">
        <v>410</v>
      </c>
    </row>
    <row r="368" spans="2:65" s="11" customFormat="1" ht="25.9" customHeight="1">
      <c r="B368" s="126"/>
      <c r="D368" s="127" t="s">
        <v>72</v>
      </c>
      <c r="E368" s="128" t="s">
        <v>411</v>
      </c>
      <c r="F368" s="128" t="s">
        <v>412</v>
      </c>
      <c r="I368" s="129"/>
      <c r="J368" s="130">
        <f>BK368</f>
        <v>0</v>
      </c>
      <c r="L368" s="126"/>
      <c r="M368" s="131"/>
      <c r="P368" s="132">
        <f>P369+P385+P396+P399</f>
        <v>0</v>
      </c>
      <c r="R368" s="132">
        <f>R369+R385+R396+R399</f>
        <v>2.8905026377400005</v>
      </c>
      <c r="T368" s="133">
        <f>T369+T385+T396+T399</f>
        <v>1.6492933100000002</v>
      </c>
      <c r="AR368" s="127" t="s">
        <v>80</v>
      </c>
      <c r="AT368" s="134" t="s">
        <v>72</v>
      </c>
      <c r="AU368" s="134" t="s">
        <v>73</v>
      </c>
      <c r="AY368" s="127" t="s">
        <v>140</v>
      </c>
      <c r="BK368" s="135">
        <f>BK369+BK385+BK396+BK399</f>
        <v>0</v>
      </c>
    </row>
    <row r="369" spans="2:65" s="11" customFormat="1" ht="22.9" customHeight="1">
      <c r="B369" s="126"/>
      <c r="D369" s="127" t="s">
        <v>72</v>
      </c>
      <c r="E369" s="136" t="s">
        <v>141</v>
      </c>
      <c r="F369" s="136" t="s">
        <v>142</v>
      </c>
      <c r="I369" s="129"/>
      <c r="J369" s="137">
        <f>BK369</f>
        <v>0</v>
      </c>
      <c r="L369" s="126"/>
      <c r="M369" s="131"/>
      <c r="P369" s="132">
        <f>SUM(P370:P384)</f>
        <v>0</v>
      </c>
      <c r="R369" s="132">
        <f>SUM(R370:R384)</f>
        <v>0.74804767000000005</v>
      </c>
      <c r="T369" s="133">
        <f>SUM(T370:T384)</f>
        <v>1.6102268000000002</v>
      </c>
      <c r="AR369" s="127" t="s">
        <v>80</v>
      </c>
      <c r="AT369" s="134" t="s">
        <v>72</v>
      </c>
      <c r="AU369" s="134" t="s">
        <v>80</v>
      </c>
      <c r="AY369" s="127" t="s">
        <v>140</v>
      </c>
      <c r="BK369" s="135">
        <f>SUM(BK370:BK384)</f>
        <v>0</v>
      </c>
    </row>
    <row r="370" spans="2:65" s="1" customFormat="1" ht="24.2" customHeight="1">
      <c r="B370" s="28"/>
      <c r="C370" s="138" t="s">
        <v>290</v>
      </c>
      <c r="D370" s="138" t="s">
        <v>143</v>
      </c>
      <c r="E370" s="139" t="s">
        <v>144</v>
      </c>
      <c r="F370" s="140" t="s">
        <v>145</v>
      </c>
      <c r="G370" s="141" t="s">
        <v>146</v>
      </c>
      <c r="H370" s="142">
        <v>44.237000000000002</v>
      </c>
      <c r="I370" s="143"/>
      <c r="J370" s="144">
        <f>ROUND(I370*H370,2)</f>
        <v>0</v>
      </c>
      <c r="K370" s="145"/>
      <c r="L370" s="28"/>
      <c r="M370" s="146" t="s">
        <v>1</v>
      </c>
      <c r="N370" s="107" t="s">
        <v>38</v>
      </c>
      <c r="P370" s="147">
        <f>O370*H370</f>
        <v>0</v>
      </c>
      <c r="Q370" s="147">
        <v>0</v>
      </c>
      <c r="R370" s="147">
        <f>Q370*H370</f>
        <v>0</v>
      </c>
      <c r="S370" s="147">
        <v>3.5000000000000003E-2</v>
      </c>
      <c r="T370" s="148">
        <f>S370*H370</f>
        <v>1.5482950000000002</v>
      </c>
      <c r="AR370" s="149" t="s">
        <v>147</v>
      </c>
      <c r="AT370" s="149" t="s">
        <v>143</v>
      </c>
      <c r="AU370" s="149" t="s">
        <v>82</v>
      </c>
      <c r="AY370" s="13" t="s">
        <v>140</v>
      </c>
      <c r="BE370" s="150">
        <f>IF(N370="základní",J370,0)</f>
        <v>0</v>
      </c>
      <c r="BF370" s="150">
        <f>IF(N370="snížená",J370,0)</f>
        <v>0</v>
      </c>
      <c r="BG370" s="150">
        <f>IF(N370="zákl. přenesená",J370,0)</f>
        <v>0</v>
      </c>
      <c r="BH370" s="150">
        <f>IF(N370="sníž. přenesená",J370,0)</f>
        <v>0</v>
      </c>
      <c r="BI370" s="150">
        <f>IF(N370="nulová",J370,0)</f>
        <v>0</v>
      </c>
      <c r="BJ370" s="13" t="s">
        <v>80</v>
      </c>
      <c r="BK370" s="150">
        <f>ROUND(I370*H370,2)</f>
        <v>0</v>
      </c>
      <c r="BL370" s="13" t="s">
        <v>147</v>
      </c>
      <c r="BM370" s="149" t="s">
        <v>413</v>
      </c>
    </row>
    <row r="371" spans="2:65" s="1" customFormat="1">
      <c r="B371" s="28"/>
      <c r="D371" s="151" t="s">
        <v>148</v>
      </c>
      <c r="F371" s="152" t="s">
        <v>414</v>
      </c>
      <c r="I371" s="111"/>
      <c r="L371" s="28"/>
      <c r="M371" s="153"/>
      <c r="T371" s="52"/>
      <c r="AT371" s="13" t="s">
        <v>148</v>
      </c>
      <c r="AU371" s="13" t="s">
        <v>82</v>
      </c>
    </row>
    <row r="372" spans="2:65" s="1" customFormat="1" ht="16.5" customHeight="1">
      <c r="B372" s="28"/>
      <c r="C372" s="138" t="s">
        <v>415</v>
      </c>
      <c r="D372" s="138" t="s">
        <v>143</v>
      </c>
      <c r="E372" s="139" t="s">
        <v>150</v>
      </c>
      <c r="F372" s="140" t="s">
        <v>151</v>
      </c>
      <c r="G372" s="141" t="s">
        <v>146</v>
      </c>
      <c r="H372" s="142">
        <v>44.237000000000002</v>
      </c>
      <c r="I372" s="143"/>
      <c r="J372" s="144">
        <f>ROUND(I372*H372,2)</f>
        <v>0</v>
      </c>
      <c r="K372" s="145"/>
      <c r="L372" s="28"/>
      <c r="M372" s="146" t="s">
        <v>1</v>
      </c>
      <c r="N372" s="107" t="s">
        <v>38</v>
      </c>
      <c r="P372" s="147">
        <f>O372*H372</f>
        <v>0</v>
      </c>
      <c r="Q372" s="147">
        <v>0</v>
      </c>
      <c r="R372" s="147">
        <f>Q372*H372</f>
        <v>0</v>
      </c>
      <c r="S372" s="147">
        <v>0</v>
      </c>
      <c r="T372" s="148">
        <f>S372*H372</f>
        <v>0</v>
      </c>
      <c r="AR372" s="149" t="s">
        <v>147</v>
      </c>
      <c r="AT372" s="149" t="s">
        <v>143</v>
      </c>
      <c r="AU372" s="149" t="s">
        <v>82</v>
      </c>
      <c r="AY372" s="13" t="s">
        <v>140</v>
      </c>
      <c r="BE372" s="150">
        <f>IF(N372="základní",J372,0)</f>
        <v>0</v>
      </c>
      <c r="BF372" s="150">
        <f>IF(N372="snížená",J372,0)</f>
        <v>0</v>
      </c>
      <c r="BG372" s="150">
        <f>IF(N372="zákl. přenesená",J372,0)</f>
        <v>0</v>
      </c>
      <c r="BH372" s="150">
        <f>IF(N372="sníž. přenesená",J372,0)</f>
        <v>0</v>
      </c>
      <c r="BI372" s="150">
        <f>IF(N372="nulová",J372,0)</f>
        <v>0</v>
      </c>
      <c r="BJ372" s="13" t="s">
        <v>80</v>
      </c>
      <c r="BK372" s="150">
        <f>ROUND(I372*H372,2)</f>
        <v>0</v>
      </c>
      <c r="BL372" s="13" t="s">
        <v>147</v>
      </c>
      <c r="BM372" s="149" t="s">
        <v>416</v>
      </c>
    </row>
    <row r="373" spans="2:65" s="1" customFormat="1">
      <c r="B373" s="28"/>
      <c r="D373" s="151" t="s">
        <v>148</v>
      </c>
      <c r="F373" s="152" t="s">
        <v>414</v>
      </c>
      <c r="I373" s="111"/>
      <c r="L373" s="28"/>
      <c r="M373" s="153"/>
      <c r="T373" s="52"/>
      <c r="AT373" s="13" t="s">
        <v>148</v>
      </c>
      <c r="AU373" s="13" t="s">
        <v>82</v>
      </c>
    </row>
    <row r="374" spans="2:65" s="1" customFormat="1" ht="16.5" customHeight="1">
      <c r="B374" s="28"/>
      <c r="C374" s="138" t="s">
        <v>294</v>
      </c>
      <c r="D374" s="138" t="s">
        <v>143</v>
      </c>
      <c r="E374" s="139" t="s">
        <v>153</v>
      </c>
      <c r="F374" s="140" t="s">
        <v>154</v>
      </c>
      <c r="G374" s="141" t="s">
        <v>146</v>
      </c>
      <c r="H374" s="142">
        <v>44.237000000000002</v>
      </c>
      <c r="I374" s="143"/>
      <c r="J374" s="144">
        <f>ROUND(I374*H374,2)</f>
        <v>0</v>
      </c>
      <c r="K374" s="145"/>
      <c r="L374" s="28"/>
      <c r="M374" s="146" t="s">
        <v>1</v>
      </c>
      <c r="N374" s="107" t="s">
        <v>38</v>
      </c>
      <c r="P374" s="147">
        <f>O374*H374</f>
        <v>0</v>
      </c>
      <c r="Q374" s="147">
        <v>2.9999999999999997E-4</v>
      </c>
      <c r="R374" s="147">
        <f>Q374*H374</f>
        <v>1.3271099999999999E-2</v>
      </c>
      <c r="S374" s="147">
        <v>0</v>
      </c>
      <c r="T374" s="148">
        <f>S374*H374</f>
        <v>0</v>
      </c>
      <c r="AR374" s="149" t="s">
        <v>147</v>
      </c>
      <c r="AT374" s="149" t="s">
        <v>143</v>
      </c>
      <c r="AU374" s="149" t="s">
        <v>82</v>
      </c>
      <c r="AY374" s="13" t="s">
        <v>140</v>
      </c>
      <c r="BE374" s="150">
        <f>IF(N374="základní",J374,0)</f>
        <v>0</v>
      </c>
      <c r="BF374" s="150">
        <f>IF(N374="snížená",J374,0)</f>
        <v>0</v>
      </c>
      <c r="BG374" s="150">
        <f>IF(N374="zákl. přenesená",J374,0)</f>
        <v>0</v>
      </c>
      <c r="BH374" s="150">
        <f>IF(N374="sníž. přenesená",J374,0)</f>
        <v>0</v>
      </c>
      <c r="BI374" s="150">
        <f>IF(N374="nulová",J374,0)</f>
        <v>0</v>
      </c>
      <c r="BJ374" s="13" t="s">
        <v>80</v>
      </c>
      <c r="BK374" s="150">
        <f>ROUND(I374*H374,2)</f>
        <v>0</v>
      </c>
      <c r="BL374" s="13" t="s">
        <v>147</v>
      </c>
      <c r="BM374" s="149" t="s">
        <v>417</v>
      </c>
    </row>
    <row r="375" spans="2:65" s="1" customFormat="1">
      <c r="B375" s="28"/>
      <c r="D375" s="151" t="s">
        <v>148</v>
      </c>
      <c r="F375" s="152" t="s">
        <v>414</v>
      </c>
      <c r="I375" s="111"/>
      <c r="L375" s="28"/>
      <c r="M375" s="153"/>
      <c r="T375" s="52"/>
      <c r="AT375" s="13" t="s">
        <v>148</v>
      </c>
      <c r="AU375" s="13" t="s">
        <v>82</v>
      </c>
    </row>
    <row r="376" spans="2:65" s="1" customFormat="1" ht="24.2" customHeight="1">
      <c r="B376" s="28"/>
      <c r="C376" s="138" t="s">
        <v>418</v>
      </c>
      <c r="D376" s="138" t="s">
        <v>143</v>
      </c>
      <c r="E376" s="139" t="s">
        <v>156</v>
      </c>
      <c r="F376" s="140" t="s">
        <v>157</v>
      </c>
      <c r="G376" s="141" t="s">
        <v>146</v>
      </c>
      <c r="H376" s="142">
        <v>44.237000000000002</v>
      </c>
      <c r="I376" s="143"/>
      <c r="J376" s="144">
        <f>ROUND(I376*H376,2)</f>
        <v>0</v>
      </c>
      <c r="K376" s="145"/>
      <c r="L376" s="28"/>
      <c r="M376" s="146" t="s">
        <v>1</v>
      </c>
      <c r="N376" s="107" t="s">
        <v>38</v>
      </c>
      <c r="P376" s="147">
        <f>O376*H376</f>
        <v>0</v>
      </c>
      <c r="Q376" s="147">
        <v>1.4999999999999999E-2</v>
      </c>
      <c r="R376" s="147">
        <f>Q376*H376</f>
        <v>0.66355500000000001</v>
      </c>
      <c r="S376" s="147">
        <v>0</v>
      </c>
      <c r="T376" s="148">
        <f>S376*H376</f>
        <v>0</v>
      </c>
      <c r="AR376" s="149" t="s">
        <v>147</v>
      </c>
      <c r="AT376" s="149" t="s">
        <v>143</v>
      </c>
      <c r="AU376" s="149" t="s">
        <v>82</v>
      </c>
      <c r="AY376" s="13" t="s">
        <v>140</v>
      </c>
      <c r="BE376" s="150">
        <f>IF(N376="základní",J376,0)</f>
        <v>0</v>
      </c>
      <c r="BF376" s="150">
        <f>IF(N376="snížená",J376,0)</f>
        <v>0</v>
      </c>
      <c r="BG376" s="150">
        <f>IF(N376="zákl. přenesená",J376,0)</f>
        <v>0</v>
      </c>
      <c r="BH376" s="150">
        <f>IF(N376="sníž. přenesená",J376,0)</f>
        <v>0</v>
      </c>
      <c r="BI376" s="150">
        <f>IF(N376="nulová",J376,0)</f>
        <v>0</v>
      </c>
      <c r="BJ376" s="13" t="s">
        <v>80</v>
      </c>
      <c r="BK376" s="150">
        <f>ROUND(I376*H376,2)</f>
        <v>0</v>
      </c>
      <c r="BL376" s="13" t="s">
        <v>147</v>
      </c>
      <c r="BM376" s="149" t="s">
        <v>419</v>
      </c>
    </row>
    <row r="377" spans="2:65" s="1" customFormat="1">
      <c r="B377" s="28"/>
      <c r="D377" s="151" t="s">
        <v>148</v>
      </c>
      <c r="F377" s="152" t="s">
        <v>414</v>
      </c>
      <c r="I377" s="111"/>
      <c r="L377" s="28"/>
      <c r="M377" s="153"/>
      <c r="T377" s="52"/>
      <c r="AT377" s="13" t="s">
        <v>148</v>
      </c>
      <c r="AU377" s="13" t="s">
        <v>82</v>
      </c>
    </row>
    <row r="378" spans="2:65" s="1" customFormat="1" ht="24.2" customHeight="1">
      <c r="B378" s="28"/>
      <c r="C378" s="138" t="s">
        <v>297</v>
      </c>
      <c r="D378" s="138" t="s">
        <v>143</v>
      </c>
      <c r="E378" s="139" t="s">
        <v>160</v>
      </c>
      <c r="F378" s="140" t="s">
        <v>161</v>
      </c>
      <c r="G378" s="141" t="s">
        <v>146</v>
      </c>
      <c r="H378" s="142">
        <v>44.237000000000002</v>
      </c>
      <c r="I378" s="143"/>
      <c r="J378" s="144">
        <f>ROUND(I378*H378,2)</f>
        <v>0</v>
      </c>
      <c r="K378" s="145"/>
      <c r="L378" s="28"/>
      <c r="M378" s="146" t="s">
        <v>1</v>
      </c>
      <c r="N378" s="107" t="s">
        <v>38</v>
      </c>
      <c r="P378" s="147">
        <f>O378*H378</f>
        <v>0</v>
      </c>
      <c r="Q378" s="147">
        <v>0</v>
      </c>
      <c r="R378" s="147">
        <f>Q378*H378</f>
        <v>0</v>
      </c>
      <c r="S378" s="147">
        <v>0</v>
      </c>
      <c r="T378" s="148">
        <f>S378*H378</f>
        <v>0</v>
      </c>
      <c r="AR378" s="149" t="s">
        <v>147</v>
      </c>
      <c r="AT378" s="149" t="s">
        <v>143</v>
      </c>
      <c r="AU378" s="149" t="s">
        <v>82</v>
      </c>
      <c r="AY378" s="13" t="s">
        <v>140</v>
      </c>
      <c r="BE378" s="150">
        <f>IF(N378="základní",J378,0)</f>
        <v>0</v>
      </c>
      <c r="BF378" s="150">
        <f>IF(N378="snížená",J378,0)</f>
        <v>0</v>
      </c>
      <c r="BG378" s="150">
        <f>IF(N378="zákl. přenesená",J378,0)</f>
        <v>0</v>
      </c>
      <c r="BH378" s="150">
        <f>IF(N378="sníž. přenesená",J378,0)</f>
        <v>0</v>
      </c>
      <c r="BI378" s="150">
        <f>IF(N378="nulová",J378,0)</f>
        <v>0</v>
      </c>
      <c r="BJ378" s="13" t="s">
        <v>80</v>
      </c>
      <c r="BK378" s="150">
        <f>ROUND(I378*H378,2)</f>
        <v>0</v>
      </c>
      <c r="BL378" s="13" t="s">
        <v>147</v>
      </c>
      <c r="BM378" s="149" t="s">
        <v>420</v>
      </c>
    </row>
    <row r="379" spans="2:65" s="1" customFormat="1">
      <c r="B379" s="28"/>
      <c r="D379" s="151" t="s">
        <v>148</v>
      </c>
      <c r="F379" s="152" t="s">
        <v>414</v>
      </c>
      <c r="I379" s="111"/>
      <c r="L379" s="28"/>
      <c r="M379" s="153"/>
      <c r="T379" s="52"/>
      <c r="AT379" s="13" t="s">
        <v>148</v>
      </c>
      <c r="AU379" s="13" t="s">
        <v>82</v>
      </c>
    </row>
    <row r="380" spans="2:65" s="1" customFormat="1" ht="16.5" customHeight="1">
      <c r="B380" s="28"/>
      <c r="C380" s="154" t="s">
        <v>421</v>
      </c>
      <c r="D380" s="154" t="s">
        <v>163</v>
      </c>
      <c r="E380" s="155" t="s">
        <v>164</v>
      </c>
      <c r="F380" s="156" t="s">
        <v>165</v>
      </c>
      <c r="G380" s="157" t="s">
        <v>146</v>
      </c>
      <c r="H380" s="158">
        <v>53.084000000000003</v>
      </c>
      <c r="I380" s="159"/>
      <c r="J380" s="160">
        <f>ROUND(I380*H380,2)</f>
        <v>0</v>
      </c>
      <c r="K380" s="161"/>
      <c r="L380" s="162"/>
      <c r="M380" s="163" t="s">
        <v>1</v>
      </c>
      <c r="N380" s="164" t="s">
        <v>38</v>
      </c>
      <c r="P380" s="147">
        <f>O380*H380</f>
        <v>0</v>
      </c>
      <c r="Q380" s="147">
        <v>0</v>
      </c>
      <c r="R380" s="147">
        <f>Q380*H380</f>
        <v>0</v>
      </c>
      <c r="S380" s="147">
        <v>0</v>
      </c>
      <c r="T380" s="148">
        <f>S380*H380</f>
        <v>0</v>
      </c>
      <c r="AR380" s="149" t="s">
        <v>158</v>
      </c>
      <c r="AT380" s="149" t="s">
        <v>163</v>
      </c>
      <c r="AU380" s="149" t="s">
        <v>82</v>
      </c>
      <c r="AY380" s="13" t="s">
        <v>140</v>
      </c>
      <c r="BE380" s="150">
        <f>IF(N380="základní",J380,0)</f>
        <v>0</v>
      </c>
      <c r="BF380" s="150">
        <f>IF(N380="snížená",J380,0)</f>
        <v>0</v>
      </c>
      <c r="BG380" s="150">
        <f>IF(N380="zákl. přenesená",J380,0)</f>
        <v>0</v>
      </c>
      <c r="BH380" s="150">
        <f>IF(N380="sníž. přenesená",J380,0)</f>
        <v>0</v>
      </c>
      <c r="BI380" s="150">
        <f>IF(N380="nulová",J380,0)</f>
        <v>0</v>
      </c>
      <c r="BJ380" s="13" t="s">
        <v>80</v>
      </c>
      <c r="BK380" s="150">
        <f>ROUND(I380*H380,2)</f>
        <v>0</v>
      </c>
      <c r="BL380" s="13" t="s">
        <v>147</v>
      </c>
      <c r="BM380" s="149" t="s">
        <v>422</v>
      </c>
    </row>
    <row r="381" spans="2:65" s="1" customFormat="1">
      <c r="B381" s="28"/>
      <c r="D381" s="151" t="s">
        <v>148</v>
      </c>
      <c r="F381" s="152" t="s">
        <v>423</v>
      </c>
      <c r="I381" s="111"/>
      <c r="L381" s="28"/>
      <c r="M381" s="153"/>
      <c r="T381" s="52"/>
      <c r="AT381" s="13" t="s">
        <v>148</v>
      </c>
      <c r="AU381" s="13" t="s">
        <v>82</v>
      </c>
    </row>
    <row r="382" spans="2:65" s="1" customFormat="1" ht="16.5" customHeight="1">
      <c r="B382" s="28"/>
      <c r="C382" s="138" t="s">
        <v>302</v>
      </c>
      <c r="D382" s="138" t="s">
        <v>143</v>
      </c>
      <c r="E382" s="139" t="s">
        <v>168</v>
      </c>
      <c r="F382" s="140" t="s">
        <v>169</v>
      </c>
      <c r="G382" s="141" t="s">
        <v>146</v>
      </c>
      <c r="H382" s="142">
        <v>44.237000000000002</v>
      </c>
      <c r="I382" s="143"/>
      <c r="J382" s="144">
        <f>ROUND(I382*H382,2)</f>
        <v>0</v>
      </c>
      <c r="K382" s="145"/>
      <c r="L382" s="28"/>
      <c r="M382" s="146" t="s">
        <v>1</v>
      </c>
      <c r="N382" s="107" t="s">
        <v>38</v>
      </c>
      <c r="P382" s="147">
        <f>O382*H382</f>
        <v>0</v>
      </c>
      <c r="Q382" s="147">
        <v>1.6100000000000001E-3</v>
      </c>
      <c r="R382" s="147">
        <f>Q382*H382</f>
        <v>7.1221570000000012E-2</v>
      </c>
      <c r="S382" s="147">
        <v>1.4E-3</v>
      </c>
      <c r="T382" s="148">
        <f>S382*H382</f>
        <v>6.1931800000000002E-2</v>
      </c>
      <c r="AR382" s="149" t="s">
        <v>147</v>
      </c>
      <c r="AT382" s="149" t="s">
        <v>143</v>
      </c>
      <c r="AU382" s="149" t="s">
        <v>82</v>
      </c>
      <c r="AY382" s="13" t="s">
        <v>140</v>
      </c>
      <c r="BE382" s="150">
        <f>IF(N382="základní",J382,0)</f>
        <v>0</v>
      </c>
      <c r="BF382" s="150">
        <f>IF(N382="snížená",J382,0)</f>
        <v>0</v>
      </c>
      <c r="BG382" s="150">
        <f>IF(N382="zákl. přenesená",J382,0)</f>
        <v>0</v>
      </c>
      <c r="BH382" s="150">
        <f>IF(N382="sníž. přenesená",J382,0)</f>
        <v>0</v>
      </c>
      <c r="BI382" s="150">
        <f>IF(N382="nulová",J382,0)</f>
        <v>0</v>
      </c>
      <c r="BJ382" s="13" t="s">
        <v>80</v>
      </c>
      <c r="BK382" s="150">
        <f>ROUND(I382*H382,2)</f>
        <v>0</v>
      </c>
      <c r="BL382" s="13" t="s">
        <v>147</v>
      </c>
      <c r="BM382" s="149" t="s">
        <v>424</v>
      </c>
    </row>
    <row r="383" spans="2:65" s="1" customFormat="1">
      <c r="B383" s="28"/>
      <c r="D383" s="151" t="s">
        <v>148</v>
      </c>
      <c r="F383" s="152" t="s">
        <v>414</v>
      </c>
      <c r="I383" s="111"/>
      <c r="L383" s="28"/>
      <c r="M383" s="153"/>
      <c r="T383" s="52"/>
      <c r="AT383" s="13" t="s">
        <v>148</v>
      </c>
      <c r="AU383" s="13" t="s">
        <v>82</v>
      </c>
    </row>
    <row r="384" spans="2:65" s="1" customFormat="1" ht="24.2" customHeight="1">
      <c r="B384" s="28"/>
      <c r="C384" s="138" t="s">
        <v>425</v>
      </c>
      <c r="D384" s="138" t="s">
        <v>143</v>
      </c>
      <c r="E384" s="139" t="s">
        <v>171</v>
      </c>
      <c r="F384" s="140" t="s">
        <v>172</v>
      </c>
      <c r="G384" s="141" t="s">
        <v>173</v>
      </c>
      <c r="H384" s="142">
        <v>2.6539999999999999</v>
      </c>
      <c r="I384" s="143"/>
      <c r="J384" s="144">
        <f>ROUND(I384*H384,2)</f>
        <v>0</v>
      </c>
      <c r="K384" s="145"/>
      <c r="L384" s="28"/>
      <c r="M384" s="146" t="s">
        <v>1</v>
      </c>
      <c r="N384" s="107" t="s">
        <v>38</v>
      </c>
      <c r="P384" s="147">
        <f>O384*H384</f>
        <v>0</v>
      </c>
      <c r="Q384" s="147">
        <v>0</v>
      </c>
      <c r="R384" s="147">
        <f>Q384*H384</f>
        <v>0</v>
      </c>
      <c r="S384" s="147">
        <v>0</v>
      </c>
      <c r="T384" s="148">
        <f>S384*H384</f>
        <v>0</v>
      </c>
      <c r="AR384" s="149" t="s">
        <v>147</v>
      </c>
      <c r="AT384" s="149" t="s">
        <v>143</v>
      </c>
      <c r="AU384" s="149" t="s">
        <v>82</v>
      </c>
      <c r="AY384" s="13" t="s">
        <v>140</v>
      </c>
      <c r="BE384" s="150">
        <f>IF(N384="základní",J384,0)</f>
        <v>0</v>
      </c>
      <c r="BF384" s="150">
        <f>IF(N384="snížená",J384,0)</f>
        <v>0</v>
      </c>
      <c r="BG384" s="150">
        <f>IF(N384="zákl. přenesená",J384,0)</f>
        <v>0</v>
      </c>
      <c r="BH384" s="150">
        <f>IF(N384="sníž. přenesená",J384,0)</f>
        <v>0</v>
      </c>
      <c r="BI384" s="150">
        <f>IF(N384="nulová",J384,0)</f>
        <v>0</v>
      </c>
      <c r="BJ384" s="13" t="s">
        <v>80</v>
      </c>
      <c r="BK384" s="150">
        <f>ROUND(I384*H384,2)</f>
        <v>0</v>
      </c>
      <c r="BL384" s="13" t="s">
        <v>147</v>
      </c>
      <c r="BM384" s="149" t="s">
        <v>426</v>
      </c>
    </row>
    <row r="385" spans="2:65" s="11" customFormat="1" ht="22.9" customHeight="1">
      <c r="B385" s="126"/>
      <c r="D385" s="127" t="s">
        <v>72</v>
      </c>
      <c r="E385" s="136" t="s">
        <v>175</v>
      </c>
      <c r="F385" s="136" t="s">
        <v>176</v>
      </c>
      <c r="I385" s="129"/>
      <c r="J385" s="137">
        <f>BK385</f>
        <v>0</v>
      </c>
      <c r="L385" s="126"/>
      <c r="M385" s="131"/>
      <c r="P385" s="132">
        <f>SUM(P386:P395)</f>
        <v>0</v>
      </c>
      <c r="R385" s="132">
        <f>SUM(R386:R395)</f>
        <v>1.585092138</v>
      </c>
      <c r="T385" s="133">
        <f>SUM(T386:T395)</f>
        <v>3.9066509999999999E-2</v>
      </c>
      <c r="AR385" s="127" t="s">
        <v>80</v>
      </c>
      <c r="AT385" s="134" t="s">
        <v>72</v>
      </c>
      <c r="AU385" s="134" t="s">
        <v>80</v>
      </c>
      <c r="AY385" s="127" t="s">
        <v>140</v>
      </c>
      <c r="BK385" s="135">
        <f>SUM(BK386:BK395)</f>
        <v>0</v>
      </c>
    </row>
    <row r="386" spans="2:65" s="1" customFormat="1" ht="16.5" customHeight="1">
      <c r="B386" s="28"/>
      <c r="C386" s="138" t="s">
        <v>303</v>
      </c>
      <c r="D386" s="138" t="s">
        <v>143</v>
      </c>
      <c r="E386" s="139" t="s">
        <v>178</v>
      </c>
      <c r="F386" s="140" t="s">
        <v>179</v>
      </c>
      <c r="G386" s="141" t="s">
        <v>146</v>
      </c>
      <c r="H386" s="142">
        <v>126.021</v>
      </c>
      <c r="I386" s="143"/>
      <c r="J386" s="144">
        <f>ROUND(I386*H386,2)</f>
        <v>0</v>
      </c>
      <c r="K386" s="145"/>
      <c r="L386" s="28"/>
      <c r="M386" s="146" t="s">
        <v>1</v>
      </c>
      <c r="N386" s="107" t="s">
        <v>38</v>
      </c>
      <c r="P386" s="147">
        <f>O386*H386</f>
        <v>0</v>
      </c>
      <c r="Q386" s="147">
        <v>1E-3</v>
      </c>
      <c r="R386" s="147">
        <f>Q386*H386</f>
        <v>0.12602099999999999</v>
      </c>
      <c r="S386" s="147">
        <v>3.1E-4</v>
      </c>
      <c r="T386" s="148">
        <f>S386*H386</f>
        <v>3.9066509999999999E-2</v>
      </c>
      <c r="AR386" s="149" t="s">
        <v>147</v>
      </c>
      <c r="AT386" s="149" t="s">
        <v>143</v>
      </c>
      <c r="AU386" s="149" t="s">
        <v>82</v>
      </c>
      <c r="AY386" s="13" t="s">
        <v>140</v>
      </c>
      <c r="BE386" s="150">
        <f>IF(N386="základní",J386,0)</f>
        <v>0</v>
      </c>
      <c r="BF386" s="150">
        <f>IF(N386="snížená",J386,0)</f>
        <v>0</v>
      </c>
      <c r="BG386" s="150">
        <f>IF(N386="zákl. přenesená",J386,0)</f>
        <v>0</v>
      </c>
      <c r="BH386" s="150">
        <f>IF(N386="sníž. přenesená",J386,0)</f>
        <v>0</v>
      </c>
      <c r="BI386" s="150">
        <f>IF(N386="nulová",J386,0)</f>
        <v>0</v>
      </c>
      <c r="BJ386" s="13" t="s">
        <v>80</v>
      </c>
      <c r="BK386" s="150">
        <f>ROUND(I386*H386,2)</f>
        <v>0</v>
      </c>
      <c r="BL386" s="13" t="s">
        <v>147</v>
      </c>
      <c r="BM386" s="149" t="s">
        <v>427</v>
      </c>
    </row>
    <row r="387" spans="2:65" s="1" customFormat="1">
      <c r="B387" s="28"/>
      <c r="D387" s="151" t="s">
        <v>148</v>
      </c>
      <c r="F387" s="152" t="s">
        <v>428</v>
      </c>
      <c r="I387" s="111"/>
      <c r="L387" s="28"/>
      <c r="M387" s="153"/>
      <c r="T387" s="52"/>
      <c r="AT387" s="13" t="s">
        <v>148</v>
      </c>
      <c r="AU387" s="13" t="s">
        <v>82</v>
      </c>
    </row>
    <row r="388" spans="2:65" s="1" customFormat="1" ht="24.2" customHeight="1">
      <c r="B388" s="28"/>
      <c r="C388" s="138" t="s">
        <v>429</v>
      </c>
      <c r="D388" s="138" t="s">
        <v>143</v>
      </c>
      <c r="E388" s="139" t="s">
        <v>182</v>
      </c>
      <c r="F388" s="140" t="s">
        <v>183</v>
      </c>
      <c r="G388" s="141" t="s">
        <v>146</v>
      </c>
      <c r="H388" s="142">
        <v>126.021</v>
      </c>
      <c r="I388" s="143"/>
      <c r="J388" s="144">
        <f>ROUND(I388*H388,2)</f>
        <v>0</v>
      </c>
      <c r="K388" s="145"/>
      <c r="L388" s="28"/>
      <c r="M388" s="146" t="s">
        <v>1</v>
      </c>
      <c r="N388" s="107" t="s">
        <v>38</v>
      </c>
      <c r="P388" s="147">
        <f>O388*H388</f>
        <v>0</v>
      </c>
      <c r="Q388" s="147">
        <v>0</v>
      </c>
      <c r="R388" s="147">
        <f>Q388*H388</f>
        <v>0</v>
      </c>
      <c r="S388" s="147">
        <v>0</v>
      </c>
      <c r="T388" s="148">
        <f>S388*H388</f>
        <v>0</v>
      </c>
      <c r="AR388" s="149" t="s">
        <v>147</v>
      </c>
      <c r="AT388" s="149" t="s">
        <v>143</v>
      </c>
      <c r="AU388" s="149" t="s">
        <v>82</v>
      </c>
      <c r="AY388" s="13" t="s">
        <v>140</v>
      </c>
      <c r="BE388" s="150">
        <f>IF(N388="základní",J388,0)</f>
        <v>0</v>
      </c>
      <c r="BF388" s="150">
        <f>IF(N388="snížená",J388,0)</f>
        <v>0</v>
      </c>
      <c r="BG388" s="150">
        <f>IF(N388="zákl. přenesená",J388,0)</f>
        <v>0</v>
      </c>
      <c r="BH388" s="150">
        <f>IF(N388="sníž. přenesená",J388,0)</f>
        <v>0</v>
      </c>
      <c r="BI388" s="150">
        <f>IF(N388="nulová",J388,0)</f>
        <v>0</v>
      </c>
      <c r="BJ388" s="13" t="s">
        <v>80</v>
      </c>
      <c r="BK388" s="150">
        <f>ROUND(I388*H388,2)</f>
        <v>0</v>
      </c>
      <c r="BL388" s="13" t="s">
        <v>147</v>
      </c>
      <c r="BM388" s="149" t="s">
        <v>430</v>
      </c>
    </row>
    <row r="389" spans="2:65" s="1" customFormat="1">
      <c r="B389" s="28"/>
      <c r="D389" s="151" t="s">
        <v>148</v>
      </c>
      <c r="F389" s="152" t="s">
        <v>428</v>
      </c>
      <c r="I389" s="111"/>
      <c r="L389" s="28"/>
      <c r="M389" s="153"/>
      <c r="T389" s="52"/>
      <c r="AT389" s="13" t="s">
        <v>148</v>
      </c>
      <c r="AU389" s="13" t="s">
        <v>82</v>
      </c>
    </row>
    <row r="390" spans="2:65" s="1" customFormat="1" ht="24.2" customHeight="1">
      <c r="B390" s="28"/>
      <c r="C390" s="138" t="s">
        <v>305</v>
      </c>
      <c r="D390" s="138" t="s">
        <v>143</v>
      </c>
      <c r="E390" s="139" t="s">
        <v>186</v>
      </c>
      <c r="F390" s="140" t="s">
        <v>187</v>
      </c>
      <c r="G390" s="141" t="s">
        <v>146</v>
      </c>
      <c r="H390" s="142">
        <v>126.021</v>
      </c>
      <c r="I390" s="143"/>
      <c r="J390" s="144">
        <f>ROUND(I390*H390,2)</f>
        <v>0</v>
      </c>
      <c r="K390" s="145"/>
      <c r="L390" s="28"/>
      <c r="M390" s="146" t="s">
        <v>1</v>
      </c>
      <c r="N390" s="107" t="s">
        <v>38</v>
      </c>
      <c r="P390" s="147">
        <f>O390*H390</f>
        <v>0</v>
      </c>
      <c r="Q390" s="147">
        <v>2.63E-4</v>
      </c>
      <c r="R390" s="147">
        <f>Q390*H390</f>
        <v>3.3143523000000001E-2</v>
      </c>
      <c r="S390" s="147">
        <v>0</v>
      </c>
      <c r="T390" s="148">
        <f>S390*H390</f>
        <v>0</v>
      </c>
      <c r="AR390" s="149" t="s">
        <v>147</v>
      </c>
      <c r="AT390" s="149" t="s">
        <v>143</v>
      </c>
      <c r="AU390" s="149" t="s">
        <v>82</v>
      </c>
      <c r="AY390" s="13" t="s">
        <v>140</v>
      </c>
      <c r="BE390" s="150">
        <f>IF(N390="základní",J390,0)</f>
        <v>0</v>
      </c>
      <c r="BF390" s="150">
        <f>IF(N390="snížená",J390,0)</f>
        <v>0</v>
      </c>
      <c r="BG390" s="150">
        <f>IF(N390="zákl. přenesená",J390,0)</f>
        <v>0</v>
      </c>
      <c r="BH390" s="150">
        <f>IF(N390="sníž. přenesená",J390,0)</f>
        <v>0</v>
      </c>
      <c r="BI390" s="150">
        <f>IF(N390="nulová",J390,0)</f>
        <v>0</v>
      </c>
      <c r="BJ390" s="13" t="s">
        <v>80</v>
      </c>
      <c r="BK390" s="150">
        <f>ROUND(I390*H390,2)</f>
        <v>0</v>
      </c>
      <c r="BL390" s="13" t="s">
        <v>147</v>
      </c>
      <c r="BM390" s="149" t="s">
        <v>431</v>
      </c>
    </row>
    <row r="391" spans="2:65" s="1" customFormat="1">
      <c r="B391" s="28"/>
      <c r="D391" s="151" t="s">
        <v>148</v>
      </c>
      <c r="F391" s="152" t="s">
        <v>428</v>
      </c>
      <c r="I391" s="111"/>
      <c r="L391" s="28"/>
      <c r="M391" s="153"/>
      <c r="T391" s="52"/>
      <c r="AT391" s="13" t="s">
        <v>148</v>
      </c>
      <c r="AU391" s="13" t="s">
        <v>82</v>
      </c>
    </row>
    <row r="392" spans="2:65" s="1" customFormat="1" ht="24.2" customHeight="1">
      <c r="B392" s="28"/>
      <c r="C392" s="138" t="s">
        <v>432</v>
      </c>
      <c r="D392" s="138" t="s">
        <v>143</v>
      </c>
      <c r="E392" s="139" t="s">
        <v>189</v>
      </c>
      <c r="F392" s="140" t="s">
        <v>190</v>
      </c>
      <c r="G392" s="141" t="s">
        <v>146</v>
      </c>
      <c r="H392" s="142">
        <v>126.021</v>
      </c>
      <c r="I392" s="143"/>
      <c r="J392" s="144">
        <f>ROUND(I392*H392,2)</f>
        <v>0</v>
      </c>
      <c r="K392" s="145"/>
      <c r="L392" s="28"/>
      <c r="M392" s="146" t="s">
        <v>1</v>
      </c>
      <c r="N392" s="107" t="s">
        <v>38</v>
      </c>
      <c r="P392" s="147">
        <f>O392*H392</f>
        <v>0</v>
      </c>
      <c r="Q392" s="147">
        <v>1.103E-2</v>
      </c>
      <c r="R392" s="147">
        <f>Q392*H392</f>
        <v>1.3900116300000001</v>
      </c>
      <c r="S392" s="147">
        <v>0</v>
      </c>
      <c r="T392" s="148">
        <f>S392*H392</f>
        <v>0</v>
      </c>
      <c r="AR392" s="149" t="s">
        <v>147</v>
      </c>
      <c r="AT392" s="149" t="s">
        <v>143</v>
      </c>
      <c r="AU392" s="149" t="s">
        <v>82</v>
      </c>
      <c r="AY392" s="13" t="s">
        <v>140</v>
      </c>
      <c r="BE392" s="150">
        <f>IF(N392="základní",J392,0)</f>
        <v>0</v>
      </c>
      <c r="BF392" s="150">
        <f>IF(N392="snížená",J392,0)</f>
        <v>0</v>
      </c>
      <c r="BG392" s="150">
        <f>IF(N392="zákl. přenesená",J392,0)</f>
        <v>0</v>
      </c>
      <c r="BH392" s="150">
        <f>IF(N392="sníž. přenesená",J392,0)</f>
        <v>0</v>
      </c>
      <c r="BI392" s="150">
        <f>IF(N392="nulová",J392,0)</f>
        <v>0</v>
      </c>
      <c r="BJ392" s="13" t="s">
        <v>80</v>
      </c>
      <c r="BK392" s="150">
        <f>ROUND(I392*H392,2)</f>
        <v>0</v>
      </c>
      <c r="BL392" s="13" t="s">
        <v>147</v>
      </c>
      <c r="BM392" s="149" t="s">
        <v>433</v>
      </c>
    </row>
    <row r="393" spans="2:65" s="1" customFormat="1">
      <c r="B393" s="28"/>
      <c r="D393" s="151" t="s">
        <v>148</v>
      </c>
      <c r="F393" s="152" t="s">
        <v>428</v>
      </c>
      <c r="I393" s="111"/>
      <c r="L393" s="28"/>
      <c r="M393" s="153"/>
      <c r="T393" s="52"/>
      <c r="AT393" s="13" t="s">
        <v>148</v>
      </c>
      <c r="AU393" s="13" t="s">
        <v>82</v>
      </c>
    </row>
    <row r="394" spans="2:65" s="1" customFormat="1" ht="33" customHeight="1">
      <c r="B394" s="28"/>
      <c r="C394" s="138" t="s">
        <v>307</v>
      </c>
      <c r="D394" s="138" t="s">
        <v>143</v>
      </c>
      <c r="E394" s="139" t="s">
        <v>193</v>
      </c>
      <c r="F394" s="140" t="s">
        <v>194</v>
      </c>
      <c r="G394" s="141" t="s">
        <v>146</v>
      </c>
      <c r="H394" s="142">
        <v>126.021</v>
      </c>
      <c r="I394" s="143"/>
      <c r="J394" s="144">
        <f>ROUND(I394*H394,2)</f>
        <v>0</v>
      </c>
      <c r="K394" s="145"/>
      <c r="L394" s="28"/>
      <c r="M394" s="146" t="s">
        <v>1</v>
      </c>
      <c r="N394" s="107" t="s">
        <v>38</v>
      </c>
      <c r="P394" s="147">
        <f>O394*H394</f>
        <v>0</v>
      </c>
      <c r="Q394" s="147">
        <v>2.8499999999999999E-4</v>
      </c>
      <c r="R394" s="147">
        <f>Q394*H394</f>
        <v>3.5915984999999997E-2</v>
      </c>
      <c r="S394" s="147">
        <v>0</v>
      </c>
      <c r="T394" s="148">
        <f>S394*H394</f>
        <v>0</v>
      </c>
      <c r="AR394" s="149" t="s">
        <v>147</v>
      </c>
      <c r="AT394" s="149" t="s">
        <v>143</v>
      </c>
      <c r="AU394" s="149" t="s">
        <v>82</v>
      </c>
      <c r="AY394" s="13" t="s">
        <v>140</v>
      </c>
      <c r="BE394" s="150">
        <f>IF(N394="základní",J394,0)</f>
        <v>0</v>
      </c>
      <c r="BF394" s="150">
        <f>IF(N394="snížená",J394,0)</f>
        <v>0</v>
      </c>
      <c r="BG394" s="150">
        <f>IF(N394="zákl. přenesená",J394,0)</f>
        <v>0</v>
      </c>
      <c r="BH394" s="150">
        <f>IF(N394="sníž. přenesená",J394,0)</f>
        <v>0</v>
      </c>
      <c r="BI394" s="150">
        <f>IF(N394="nulová",J394,0)</f>
        <v>0</v>
      </c>
      <c r="BJ394" s="13" t="s">
        <v>80</v>
      </c>
      <c r="BK394" s="150">
        <f>ROUND(I394*H394,2)</f>
        <v>0</v>
      </c>
      <c r="BL394" s="13" t="s">
        <v>147</v>
      </c>
      <c r="BM394" s="149" t="s">
        <v>434</v>
      </c>
    </row>
    <row r="395" spans="2:65" s="1" customFormat="1">
      <c r="B395" s="28"/>
      <c r="D395" s="151" t="s">
        <v>148</v>
      </c>
      <c r="F395" s="152" t="s">
        <v>428</v>
      </c>
      <c r="I395" s="111"/>
      <c r="L395" s="28"/>
      <c r="M395" s="153"/>
      <c r="T395" s="52"/>
      <c r="AT395" s="13" t="s">
        <v>148</v>
      </c>
      <c r="AU395" s="13" t="s">
        <v>82</v>
      </c>
    </row>
    <row r="396" spans="2:65" s="11" customFormat="1" ht="22.9" customHeight="1">
      <c r="B396" s="126"/>
      <c r="D396" s="127" t="s">
        <v>72</v>
      </c>
      <c r="E396" s="136" t="s">
        <v>237</v>
      </c>
      <c r="F396" s="136" t="s">
        <v>238</v>
      </c>
      <c r="I396" s="129"/>
      <c r="J396" s="137">
        <f>BK396</f>
        <v>0</v>
      </c>
      <c r="L396" s="126"/>
      <c r="M396" s="131"/>
      <c r="P396" s="132">
        <f>SUM(P397:P398)</f>
        <v>0</v>
      </c>
      <c r="R396" s="132">
        <f>SUM(R397:R398)</f>
        <v>0.55716589974000008</v>
      </c>
      <c r="T396" s="133">
        <f>SUM(T397:T398)</f>
        <v>0</v>
      </c>
      <c r="AR396" s="127" t="s">
        <v>82</v>
      </c>
      <c r="AT396" s="134" t="s">
        <v>72</v>
      </c>
      <c r="AU396" s="134" t="s">
        <v>80</v>
      </c>
      <c r="AY396" s="127" t="s">
        <v>140</v>
      </c>
      <c r="BK396" s="135">
        <f>SUM(BK397:BK398)</f>
        <v>0</v>
      </c>
    </row>
    <row r="397" spans="2:65" s="1" customFormat="1" ht="24.2" customHeight="1">
      <c r="B397" s="28"/>
      <c r="C397" s="138" t="s">
        <v>435</v>
      </c>
      <c r="D397" s="138" t="s">
        <v>143</v>
      </c>
      <c r="E397" s="139" t="s">
        <v>240</v>
      </c>
      <c r="F397" s="140" t="s">
        <v>241</v>
      </c>
      <c r="G397" s="141" t="s">
        <v>146</v>
      </c>
      <c r="H397" s="142">
        <v>44.237000000000002</v>
      </c>
      <c r="I397" s="143"/>
      <c r="J397" s="144">
        <f>ROUND(I397*H397,2)</f>
        <v>0</v>
      </c>
      <c r="K397" s="145"/>
      <c r="L397" s="28"/>
      <c r="M397" s="146" t="s">
        <v>1</v>
      </c>
      <c r="N397" s="107" t="s">
        <v>38</v>
      </c>
      <c r="P397" s="147">
        <f>O397*H397</f>
        <v>0</v>
      </c>
      <c r="Q397" s="147">
        <v>1.259502E-2</v>
      </c>
      <c r="R397" s="147">
        <f>Q397*H397</f>
        <v>0.55716589974000008</v>
      </c>
      <c r="S397" s="147">
        <v>0</v>
      </c>
      <c r="T397" s="148">
        <f>S397*H397</f>
        <v>0</v>
      </c>
      <c r="AR397" s="149" t="s">
        <v>174</v>
      </c>
      <c r="AT397" s="149" t="s">
        <v>143</v>
      </c>
      <c r="AU397" s="149" t="s">
        <v>82</v>
      </c>
      <c r="AY397" s="13" t="s">
        <v>140</v>
      </c>
      <c r="BE397" s="150">
        <f>IF(N397="základní",J397,0)</f>
        <v>0</v>
      </c>
      <c r="BF397" s="150">
        <f>IF(N397="snížená",J397,0)</f>
        <v>0</v>
      </c>
      <c r="BG397" s="150">
        <f>IF(N397="zákl. přenesená",J397,0)</f>
        <v>0</v>
      </c>
      <c r="BH397" s="150">
        <f>IF(N397="sníž. přenesená",J397,0)</f>
        <v>0</v>
      </c>
      <c r="BI397" s="150">
        <f>IF(N397="nulová",J397,0)</f>
        <v>0</v>
      </c>
      <c r="BJ397" s="13" t="s">
        <v>80</v>
      </c>
      <c r="BK397" s="150">
        <f>ROUND(I397*H397,2)</f>
        <v>0</v>
      </c>
      <c r="BL397" s="13" t="s">
        <v>174</v>
      </c>
      <c r="BM397" s="149" t="s">
        <v>436</v>
      </c>
    </row>
    <row r="398" spans="2:65" s="1" customFormat="1">
      <c r="B398" s="28"/>
      <c r="D398" s="151" t="s">
        <v>148</v>
      </c>
      <c r="F398" s="152" t="s">
        <v>414</v>
      </c>
      <c r="I398" s="111"/>
      <c r="L398" s="28"/>
      <c r="M398" s="153"/>
      <c r="T398" s="52"/>
      <c r="AT398" s="13" t="s">
        <v>148</v>
      </c>
      <c r="AU398" s="13" t="s">
        <v>82</v>
      </c>
    </row>
    <row r="399" spans="2:65" s="11" customFormat="1" ht="22.9" customHeight="1">
      <c r="B399" s="126"/>
      <c r="D399" s="127" t="s">
        <v>72</v>
      </c>
      <c r="E399" s="136" t="s">
        <v>196</v>
      </c>
      <c r="F399" s="136" t="s">
        <v>197</v>
      </c>
      <c r="I399" s="129"/>
      <c r="J399" s="137">
        <f>BK399</f>
        <v>0</v>
      </c>
      <c r="L399" s="126"/>
      <c r="M399" s="131"/>
      <c r="P399" s="132">
        <f>SUM(P400:P403)</f>
        <v>0</v>
      </c>
      <c r="R399" s="132">
        <f>SUM(R400:R403)</f>
        <v>1.9693E-4</v>
      </c>
      <c r="T399" s="133">
        <f>SUM(T400:T403)</f>
        <v>0</v>
      </c>
      <c r="AR399" s="127" t="s">
        <v>82</v>
      </c>
      <c r="AT399" s="134" t="s">
        <v>72</v>
      </c>
      <c r="AU399" s="134" t="s">
        <v>80</v>
      </c>
      <c r="AY399" s="127" t="s">
        <v>140</v>
      </c>
      <c r="BK399" s="135">
        <f>SUM(BK400:BK403)</f>
        <v>0</v>
      </c>
    </row>
    <row r="400" spans="2:65" s="1" customFormat="1" ht="24.2" customHeight="1">
      <c r="B400" s="28"/>
      <c r="C400" s="138" t="s">
        <v>311</v>
      </c>
      <c r="D400" s="138" t="s">
        <v>143</v>
      </c>
      <c r="E400" s="139" t="s">
        <v>198</v>
      </c>
      <c r="F400" s="140" t="s">
        <v>199</v>
      </c>
      <c r="G400" s="141" t="s">
        <v>200</v>
      </c>
      <c r="H400" s="142">
        <v>1</v>
      </c>
      <c r="I400" s="143"/>
      <c r="J400" s="144">
        <f>ROUND(I400*H400,2)</f>
        <v>0</v>
      </c>
      <c r="K400" s="145"/>
      <c r="L400" s="28"/>
      <c r="M400" s="146" t="s">
        <v>1</v>
      </c>
      <c r="N400" s="107" t="s">
        <v>38</v>
      </c>
      <c r="P400" s="147">
        <f>O400*H400</f>
        <v>0</v>
      </c>
      <c r="Q400" s="147">
        <v>6.0499999999999997E-6</v>
      </c>
      <c r="R400" s="147">
        <f>Q400*H400</f>
        <v>6.0499999999999997E-6</v>
      </c>
      <c r="S400" s="147">
        <v>0</v>
      </c>
      <c r="T400" s="148">
        <f>S400*H400</f>
        <v>0</v>
      </c>
      <c r="AR400" s="149" t="s">
        <v>174</v>
      </c>
      <c r="AT400" s="149" t="s">
        <v>143</v>
      </c>
      <c r="AU400" s="149" t="s">
        <v>82</v>
      </c>
      <c r="AY400" s="13" t="s">
        <v>140</v>
      </c>
      <c r="BE400" s="150">
        <f>IF(N400="základní",J400,0)</f>
        <v>0</v>
      </c>
      <c r="BF400" s="150">
        <f>IF(N400="snížená",J400,0)</f>
        <v>0</v>
      </c>
      <c r="BG400" s="150">
        <f>IF(N400="zákl. přenesená",J400,0)</f>
        <v>0</v>
      </c>
      <c r="BH400" s="150">
        <f>IF(N400="sníž. přenesená",J400,0)</f>
        <v>0</v>
      </c>
      <c r="BI400" s="150">
        <f>IF(N400="nulová",J400,0)</f>
        <v>0</v>
      </c>
      <c r="BJ400" s="13" t="s">
        <v>80</v>
      </c>
      <c r="BK400" s="150">
        <f>ROUND(I400*H400,2)</f>
        <v>0</v>
      </c>
      <c r="BL400" s="13" t="s">
        <v>174</v>
      </c>
      <c r="BM400" s="149" t="s">
        <v>437</v>
      </c>
    </row>
    <row r="401" spans="2:65" s="1" customFormat="1" ht="24.2" customHeight="1">
      <c r="B401" s="28"/>
      <c r="C401" s="138" t="s">
        <v>438</v>
      </c>
      <c r="D401" s="138" t="s">
        <v>143</v>
      </c>
      <c r="E401" s="139" t="s">
        <v>203</v>
      </c>
      <c r="F401" s="140" t="s">
        <v>204</v>
      </c>
      <c r="G401" s="141" t="s">
        <v>200</v>
      </c>
      <c r="H401" s="142">
        <v>1</v>
      </c>
      <c r="I401" s="143"/>
      <c r="J401" s="144">
        <f>ROUND(I401*H401,2)</f>
        <v>0</v>
      </c>
      <c r="K401" s="145"/>
      <c r="L401" s="28"/>
      <c r="M401" s="146" t="s">
        <v>1</v>
      </c>
      <c r="N401" s="107" t="s">
        <v>38</v>
      </c>
      <c r="P401" s="147">
        <f>O401*H401</f>
        <v>0</v>
      </c>
      <c r="Q401" s="147">
        <v>2.0910000000000001E-5</v>
      </c>
      <c r="R401" s="147">
        <f>Q401*H401</f>
        <v>2.0910000000000001E-5</v>
      </c>
      <c r="S401" s="147">
        <v>0</v>
      </c>
      <c r="T401" s="148">
        <f>S401*H401</f>
        <v>0</v>
      </c>
      <c r="AR401" s="149" t="s">
        <v>174</v>
      </c>
      <c r="AT401" s="149" t="s">
        <v>143</v>
      </c>
      <c r="AU401" s="149" t="s">
        <v>82</v>
      </c>
      <c r="AY401" s="13" t="s">
        <v>140</v>
      </c>
      <c r="BE401" s="150">
        <f>IF(N401="základní",J401,0)</f>
        <v>0</v>
      </c>
      <c r="BF401" s="150">
        <f>IF(N401="snížená",J401,0)</f>
        <v>0</v>
      </c>
      <c r="BG401" s="150">
        <f>IF(N401="zákl. přenesená",J401,0)</f>
        <v>0</v>
      </c>
      <c r="BH401" s="150">
        <f>IF(N401="sníž. přenesená",J401,0)</f>
        <v>0</v>
      </c>
      <c r="BI401" s="150">
        <f>IF(N401="nulová",J401,0)</f>
        <v>0</v>
      </c>
      <c r="BJ401" s="13" t="s">
        <v>80</v>
      </c>
      <c r="BK401" s="150">
        <f>ROUND(I401*H401,2)</f>
        <v>0</v>
      </c>
      <c r="BL401" s="13" t="s">
        <v>174</v>
      </c>
      <c r="BM401" s="149" t="s">
        <v>439</v>
      </c>
    </row>
    <row r="402" spans="2:65" s="1" customFormat="1" ht="24.2" customHeight="1">
      <c r="B402" s="28"/>
      <c r="C402" s="138" t="s">
        <v>313</v>
      </c>
      <c r="D402" s="138" t="s">
        <v>143</v>
      </c>
      <c r="E402" s="139" t="s">
        <v>206</v>
      </c>
      <c r="F402" s="140" t="s">
        <v>207</v>
      </c>
      <c r="G402" s="141" t="s">
        <v>200</v>
      </c>
      <c r="H402" s="142">
        <v>1</v>
      </c>
      <c r="I402" s="143"/>
      <c r="J402" s="144">
        <f>ROUND(I402*H402,2)</f>
        <v>0</v>
      </c>
      <c r="K402" s="145"/>
      <c r="L402" s="28"/>
      <c r="M402" s="146" t="s">
        <v>1</v>
      </c>
      <c r="N402" s="107" t="s">
        <v>38</v>
      </c>
      <c r="P402" s="147">
        <f>O402*H402</f>
        <v>0</v>
      </c>
      <c r="Q402" s="147">
        <v>4.2500000000000003E-5</v>
      </c>
      <c r="R402" s="147">
        <f>Q402*H402</f>
        <v>4.2500000000000003E-5</v>
      </c>
      <c r="S402" s="147">
        <v>0</v>
      </c>
      <c r="T402" s="148">
        <f>S402*H402</f>
        <v>0</v>
      </c>
      <c r="AR402" s="149" t="s">
        <v>174</v>
      </c>
      <c r="AT402" s="149" t="s">
        <v>143</v>
      </c>
      <c r="AU402" s="149" t="s">
        <v>82</v>
      </c>
      <c r="AY402" s="13" t="s">
        <v>140</v>
      </c>
      <c r="BE402" s="150">
        <f>IF(N402="základní",J402,0)</f>
        <v>0</v>
      </c>
      <c r="BF402" s="150">
        <f>IF(N402="snížená",J402,0)</f>
        <v>0</v>
      </c>
      <c r="BG402" s="150">
        <f>IF(N402="zákl. přenesená",J402,0)</f>
        <v>0</v>
      </c>
      <c r="BH402" s="150">
        <f>IF(N402="sníž. přenesená",J402,0)</f>
        <v>0</v>
      </c>
      <c r="BI402" s="150">
        <f>IF(N402="nulová",J402,0)</f>
        <v>0</v>
      </c>
      <c r="BJ402" s="13" t="s">
        <v>80</v>
      </c>
      <c r="BK402" s="150">
        <f>ROUND(I402*H402,2)</f>
        <v>0</v>
      </c>
      <c r="BL402" s="13" t="s">
        <v>174</v>
      </c>
      <c r="BM402" s="149" t="s">
        <v>440</v>
      </c>
    </row>
    <row r="403" spans="2:65" s="1" customFormat="1" ht="21.75" customHeight="1">
      <c r="B403" s="28"/>
      <c r="C403" s="138" t="s">
        <v>441</v>
      </c>
      <c r="D403" s="138" t="s">
        <v>143</v>
      </c>
      <c r="E403" s="139" t="s">
        <v>210</v>
      </c>
      <c r="F403" s="140" t="s">
        <v>211</v>
      </c>
      <c r="G403" s="141" t="s">
        <v>200</v>
      </c>
      <c r="H403" s="142">
        <v>1</v>
      </c>
      <c r="I403" s="143"/>
      <c r="J403" s="144">
        <f>ROUND(I403*H403,2)</f>
        <v>0</v>
      </c>
      <c r="K403" s="145"/>
      <c r="L403" s="28"/>
      <c r="M403" s="146" t="s">
        <v>1</v>
      </c>
      <c r="N403" s="107" t="s">
        <v>38</v>
      </c>
      <c r="P403" s="147">
        <f>O403*H403</f>
        <v>0</v>
      </c>
      <c r="Q403" s="147">
        <v>1.2747E-4</v>
      </c>
      <c r="R403" s="147">
        <f>Q403*H403</f>
        <v>1.2747E-4</v>
      </c>
      <c r="S403" s="147">
        <v>0</v>
      </c>
      <c r="T403" s="148">
        <f>S403*H403</f>
        <v>0</v>
      </c>
      <c r="AR403" s="149" t="s">
        <v>174</v>
      </c>
      <c r="AT403" s="149" t="s">
        <v>143</v>
      </c>
      <c r="AU403" s="149" t="s">
        <v>82</v>
      </c>
      <c r="AY403" s="13" t="s">
        <v>140</v>
      </c>
      <c r="BE403" s="150">
        <f>IF(N403="základní",J403,0)</f>
        <v>0</v>
      </c>
      <c r="BF403" s="150">
        <f>IF(N403="snížená",J403,0)</f>
        <v>0</v>
      </c>
      <c r="BG403" s="150">
        <f>IF(N403="zákl. přenesená",J403,0)</f>
        <v>0</v>
      </c>
      <c r="BH403" s="150">
        <f>IF(N403="sníž. přenesená",J403,0)</f>
        <v>0</v>
      </c>
      <c r="BI403" s="150">
        <f>IF(N403="nulová",J403,0)</f>
        <v>0</v>
      </c>
      <c r="BJ403" s="13" t="s">
        <v>80</v>
      </c>
      <c r="BK403" s="150">
        <f>ROUND(I403*H403,2)</f>
        <v>0</v>
      </c>
      <c r="BL403" s="13" t="s">
        <v>174</v>
      </c>
      <c r="BM403" s="149" t="s">
        <v>442</v>
      </c>
    </row>
    <row r="404" spans="2:65" s="11" customFormat="1" ht="25.9" customHeight="1">
      <c r="B404" s="126"/>
      <c r="D404" s="127" t="s">
        <v>72</v>
      </c>
      <c r="E404" s="128" t="s">
        <v>443</v>
      </c>
      <c r="F404" s="128" t="s">
        <v>444</v>
      </c>
      <c r="I404" s="129"/>
      <c r="J404" s="130">
        <f>BK404</f>
        <v>0</v>
      </c>
      <c r="L404" s="126"/>
      <c r="M404" s="131"/>
      <c r="P404" s="132">
        <f>P405+P412+P435+P448+P451+P473</f>
        <v>0</v>
      </c>
      <c r="R404" s="132">
        <f>R405+R412+R435+R448+R451+R473</f>
        <v>0.53729006517999989</v>
      </c>
      <c r="T404" s="133">
        <f>T405+T412+T435+T448+T451+T473</f>
        <v>2.16767903</v>
      </c>
      <c r="AR404" s="127" t="s">
        <v>80</v>
      </c>
      <c r="AT404" s="134" t="s">
        <v>72</v>
      </c>
      <c r="AU404" s="134" t="s">
        <v>73</v>
      </c>
      <c r="AY404" s="127" t="s">
        <v>140</v>
      </c>
      <c r="BK404" s="135">
        <f>BK405+BK412+BK435+BK448+BK451+BK473</f>
        <v>0</v>
      </c>
    </row>
    <row r="405" spans="2:65" s="11" customFormat="1" ht="22.9" customHeight="1">
      <c r="B405" s="126"/>
      <c r="D405" s="127" t="s">
        <v>72</v>
      </c>
      <c r="E405" s="136" t="s">
        <v>177</v>
      </c>
      <c r="F405" s="136" t="s">
        <v>251</v>
      </c>
      <c r="I405" s="129"/>
      <c r="J405" s="137">
        <f>BK405</f>
        <v>0</v>
      </c>
      <c r="L405" s="126"/>
      <c r="M405" s="131"/>
      <c r="P405" s="132">
        <f>SUM(P406:P411)</f>
        <v>0</v>
      </c>
      <c r="R405" s="132">
        <f>SUM(R406:R411)</f>
        <v>0</v>
      </c>
      <c r="T405" s="133">
        <f>SUM(T406:T411)</f>
        <v>1.9180080000000002</v>
      </c>
      <c r="AR405" s="127" t="s">
        <v>80</v>
      </c>
      <c r="AT405" s="134" t="s">
        <v>72</v>
      </c>
      <c r="AU405" s="134" t="s">
        <v>80</v>
      </c>
      <c r="AY405" s="127" t="s">
        <v>140</v>
      </c>
      <c r="BK405" s="135">
        <f>SUM(BK406:BK411)</f>
        <v>0</v>
      </c>
    </row>
    <row r="406" spans="2:65" s="1" customFormat="1" ht="24.2" customHeight="1">
      <c r="B406" s="28"/>
      <c r="C406" s="138" t="s">
        <v>315</v>
      </c>
      <c r="D406" s="138" t="s">
        <v>143</v>
      </c>
      <c r="E406" s="139" t="s">
        <v>262</v>
      </c>
      <c r="F406" s="140" t="s">
        <v>263</v>
      </c>
      <c r="G406" s="141" t="s">
        <v>146</v>
      </c>
      <c r="H406" s="142">
        <v>28.206</v>
      </c>
      <c r="I406" s="143"/>
      <c r="J406" s="144">
        <f>ROUND(I406*H406,2)</f>
        <v>0</v>
      </c>
      <c r="K406" s="145"/>
      <c r="L406" s="28"/>
      <c r="M406" s="146" t="s">
        <v>1</v>
      </c>
      <c r="N406" s="107" t="s">
        <v>38</v>
      </c>
      <c r="P406" s="147">
        <f>O406*H406</f>
        <v>0</v>
      </c>
      <c r="Q406" s="147">
        <v>0</v>
      </c>
      <c r="R406" s="147">
        <f>Q406*H406</f>
        <v>0</v>
      </c>
      <c r="S406" s="147">
        <v>6.8000000000000005E-2</v>
      </c>
      <c r="T406" s="148">
        <f>S406*H406</f>
        <v>1.9180080000000002</v>
      </c>
      <c r="AR406" s="149" t="s">
        <v>147</v>
      </c>
      <c r="AT406" s="149" t="s">
        <v>143</v>
      </c>
      <c r="AU406" s="149" t="s">
        <v>82</v>
      </c>
      <c r="AY406" s="13" t="s">
        <v>140</v>
      </c>
      <c r="BE406" s="150">
        <f>IF(N406="základní",J406,0)</f>
        <v>0</v>
      </c>
      <c r="BF406" s="150">
        <f>IF(N406="snížená",J406,0)</f>
        <v>0</v>
      </c>
      <c r="BG406" s="150">
        <f>IF(N406="zákl. přenesená",J406,0)</f>
        <v>0</v>
      </c>
      <c r="BH406" s="150">
        <f>IF(N406="sníž. přenesená",J406,0)</f>
        <v>0</v>
      </c>
      <c r="BI406" s="150">
        <f>IF(N406="nulová",J406,0)</f>
        <v>0</v>
      </c>
      <c r="BJ406" s="13" t="s">
        <v>80</v>
      </c>
      <c r="BK406" s="150">
        <f>ROUND(I406*H406,2)</f>
        <v>0</v>
      </c>
      <c r="BL406" s="13" t="s">
        <v>147</v>
      </c>
      <c r="BM406" s="149" t="s">
        <v>445</v>
      </c>
    </row>
    <row r="407" spans="2:65" s="1" customFormat="1">
      <c r="B407" s="28"/>
      <c r="D407" s="151" t="s">
        <v>148</v>
      </c>
      <c r="F407" s="152" t="s">
        <v>446</v>
      </c>
      <c r="I407" s="111"/>
      <c r="L407" s="28"/>
      <c r="M407" s="153"/>
      <c r="T407" s="52"/>
      <c r="AT407" s="13" t="s">
        <v>148</v>
      </c>
      <c r="AU407" s="13" t="s">
        <v>82</v>
      </c>
    </row>
    <row r="408" spans="2:65" s="1" customFormat="1" ht="16.5" customHeight="1">
      <c r="B408" s="28"/>
      <c r="C408" s="138" t="s">
        <v>447</v>
      </c>
      <c r="D408" s="138" t="s">
        <v>143</v>
      </c>
      <c r="E408" s="139" t="s">
        <v>267</v>
      </c>
      <c r="F408" s="140" t="s">
        <v>268</v>
      </c>
      <c r="G408" s="141" t="s">
        <v>200</v>
      </c>
      <c r="H408" s="142">
        <v>2</v>
      </c>
      <c r="I408" s="143"/>
      <c r="J408" s="144">
        <f>ROUND(I408*H408,2)</f>
        <v>0</v>
      </c>
      <c r="K408" s="145"/>
      <c r="L408" s="28"/>
      <c r="M408" s="146" t="s">
        <v>1</v>
      </c>
      <c r="N408" s="107" t="s">
        <v>38</v>
      </c>
      <c r="P408" s="147">
        <f>O408*H408</f>
        <v>0</v>
      </c>
      <c r="Q408" s="147">
        <v>0</v>
      </c>
      <c r="R408" s="147">
        <f>Q408*H408</f>
        <v>0</v>
      </c>
      <c r="S408" s="147">
        <v>0</v>
      </c>
      <c r="T408" s="148">
        <f>S408*H408</f>
        <v>0</v>
      </c>
      <c r="AR408" s="149" t="s">
        <v>147</v>
      </c>
      <c r="AT408" s="149" t="s">
        <v>143</v>
      </c>
      <c r="AU408" s="149" t="s">
        <v>82</v>
      </c>
      <c r="AY408" s="13" t="s">
        <v>140</v>
      </c>
      <c r="BE408" s="150">
        <f>IF(N408="základní",J408,0)</f>
        <v>0</v>
      </c>
      <c r="BF408" s="150">
        <f>IF(N408="snížená",J408,0)</f>
        <v>0</v>
      </c>
      <c r="BG408" s="150">
        <f>IF(N408="zákl. přenesená",J408,0)</f>
        <v>0</v>
      </c>
      <c r="BH408" s="150">
        <f>IF(N408="sníž. přenesená",J408,0)</f>
        <v>0</v>
      </c>
      <c r="BI408" s="150">
        <f>IF(N408="nulová",J408,0)</f>
        <v>0</v>
      </c>
      <c r="BJ408" s="13" t="s">
        <v>80</v>
      </c>
      <c r="BK408" s="150">
        <f>ROUND(I408*H408,2)</f>
        <v>0</v>
      </c>
      <c r="BL408" s="13" t="s">
        <v>147</v>
      </c>
      <c r="BM408" s="149" t="s">
        <v>448</v>
      </c>
    </row>
    <row r="409" spans="2:65" s="1" customFormat="1">
      <c r="B409" s="28"/>
      <c r="D409" s="151" t="s">
        <v>148</v>
      </c>
      <c r="F409" s="152" t="s">
        <v>270</v>
      </c>
      <c r="I409" s="111"/>
      <c r="L409" s="28"/>
      <c r="M409" s="153"/>
      <c r="T409" s="52"/>
      <c r="AT409" s="13" t="s">
        <v>148</v>
      </c>
      <c r="AU409" s="13" t="s">
        <v>82</v>
      </c>
    </row>
    <row r="410" spans="2:65" s="1" customFormat="1" ht="16.5" customHeight="1">
      <c r="B410" s="28"/>
      <c r="C410" s="138" t="s">
        <v>316</v>
      </c>
      <c r="D410" s="138" t="s">
        <v>143</v>
      </c>
      <c r="E410" s="139" t="s">
        <v>271</v>
      </c>
      <c r="F410" s="140" t="s">
        <v>272</v>
      </c>
      <c r="G410" s="141" t="s">
        <v>200</v>
      </c>
      <c r="H410" s="142">
        <v>3</v>
      </c>
      <c r="I410" s="143"/>
      <c r="J410" s="144">
        <f>ROUND(I410*H410,2)</f>
        <v>0</v>
      </c>
      <c r="K410" s="145"/>
      <c r="L410" s="28"/>
      <c r="M410" s="146" t="s">
        <v>1</v>
      </c>
      <c r="N410" s="107" t="s">
        <v>38</v>
      </c>
      <c r="P410" s="147">
        <f>O410*H410</f>
        <v>0</v>
      </c>
      <c r="Q410" s="147">
        <v>0</v>
      </c>
      <c r="R410" s="147">
        <f>Q410*H410</f>
        <v>0</v>
      </c>
      <c r="S410" s="147">
        <v>0</v>
      </c>
      <c r="T410" s="148">
        <f>S410*H410</f>
        <v>0</v>
      </c>
      <c r="AR410" s="149" t="s">
        <v>147</v>
      </c>
      <c r="AT410" s="149" t="s">
        <v>143</v>
      </c>
      <c r="AU410" s="149" t="s">
        <v>82</v>
      </c>
      <c r="AY410" s="13" t="s">
        <v>140</v>
      </c>
      <c r="BE410" s="150">
        <f>IF(N410="základní",J410,0)</f>
        <v>0</v>
      </c>
      <c r="BF410" s="150">
        <f>IF(N410="snížená",J410,0)</f>
        <v>0</v>
      </c>
      <c r="BG410" s="150">
        <f>IF(N410="zákl. přenesená",J410,0)</f>
        <v>0</v>
      </c>
      <c r="BH410" s="150">
        <f>IF(N410="sníž. přenesená",J410,0)</f>
        <v>0</v>
      </c>
      <c r="BI410" s="150">
        <f>IF(N410="nulová",J410,0)</f>
        <v>0</v>
      </c>
      <c r="BJ410" s="13" t="s">
        <v>80</v>
      </c>
      <c r="BK410" s="150">
        <f>ROUND(I410*H410,2)</f>
        <v>0</v>
      </c>
      <c r="BL410" s="13" t="s">
        <v>147</v>
      </c>
      <c r="BM410" s="149" t="s">
        <v>449</v>
      </c>
    </row>
    <row r="411" spans="2:65" s="1" customFormat="1">
      <c r="B411" s="28"/>
      <c r="D411" s="151" t="s">
        <v>148</v>
      </c>
      <c r="F411" s="152" t="s">
        <v>450</v>
      </c>
      <c r="I411" s="111"/>
      <c r="L411" s="28"/>
      <c r="M411" s="153"/>
      <c r="T411" s="52"/>
      <c r="AT411" s="13" t="s">
        <v>148</v>
      </c>
      <c r="AU411" s="13" t="s">
        <v>82</v>
      </c>
    </row>
    <row r="412" spans="2:65" s="11" customFormat="1" ht="22.9" customHeight="1">
      <c r="B412" s="126"/>
      <c r="D412" s="127" t="s">
        <v>72</v>
      </c>
      <c r="E412" s="136" t="s">
        <v>275</v>
      </c>
      <c r="F412" s="136" t="s">
        <v>276</v>
      </c>
      <c r="I412" s="129"/>
      <c r="J412" s="137">
        <f>BK412</f>
        <v>0</v>
      </c>
      <c r="L412" s="126"/>
      <c r="M412" s="131"/>
      <c r="P412" s="132">
        <f>SUM(P413:P434)</f>
        <v>0</v>
      </c>
      <c r="R412" s="132">
        <f>SUM(R413:R434)</f>
        <v>0.11429469</v>
      </c>
      <c r="T412" s="133">
        <f>SUM(T413:T434)</f>
        <v>0.24602760000000001</v>
      </c>
      <c r="AR412" s="127" t="s">
        <v>80</v>
      </c>
      <c r="AT412" s="134" t="s">
        <v>72</v>
      </c>
      <c r="AU412" s="134" t="s">
        <v>80</v>
      </c>
      <c r="AY412" s="127" t="s">
        <v>140</v>
      </c>
      <c r="BK412" s="135">
        <f>SUM(BK413:BK434)</f>
        <v>0</v>
      </c>
    </row>
    <row r="413" spans="2:65" s="1" customFormat="1" ht="24.2" customHeight="1">
      <c r="B413" s="28"/>
      <c r="C413" s="138" t="s">
        <v>451</v>
      </c>
      <c r="D413" s="138" t="s">
        <v>143</v>
      </c>
      <c r="E413" s="139" t="s">
        <v>144</v>
      </c>
      <c r="F413" s="140" t="s">
        <v>145</v>
      </c>
      <c r="G413" s="141" t="s">
        <v>146</v>
      </c>
      <c r="H413" s="142">
        <v>6.7590000000000003</v>
      </c>
      <c r="I413" s="143"/>
      <c r="J413" s="144">
        <f>ROUND(I413*H413,2)</f>
        <v>0</v>
      </c>
      <c r="K413" s="145"/>
      <c r="L413" s="28"/>
      <c r="M413" s="146" t="s">
        <v>1</v>
      </c>
      <c r="N413" s="107" t="s">
        <v>38</v>
      </c>
      <c r="P413" s="147">
        <f>O413*H413</f>
        <v>0</v>
      </c>
      <c r="Q413" s="147">
        <v>0</v>
      </c>
      <c r="R413" s="147">
        <f>Q413*H413</f>
        <v>0</v>
      </c>
      <c r="S413" s="147">
        <v>3.5000000000000003E-2</v>
      </c>
      <c r="T413" s="148">
        <f>S413*H413</f>
        <v>0.23656500000000003</v>
      </c>
      <c r="AR413" s="149" t="s">
        <v>147</v>
      </c>
      <c r="AT413" s="149" t="s">
        <v>143</v>
      </c>
      <c r="AU413" s="149" t="s">
        <v>82</v>
      </c>
      <c r="AY413" s="13" t="s">
        <v>140</v>
      </c>
      <c r="BE413" s="150">
        <f>IF(N413="základní",J413,0)</f>
        <v>0</v>
      </c>
      <c r="BF413" s="150">
        <f>IF(N413="snížená",J413,0)</f>
        <v>0</v>
      </c>
      <c r="BG413" s="150">
        <f>IF(N413="zákl. přenesená",J413,0)</f>
        <v>0</v>
      </c>
      <c r="BH413" s="150">
        <f>IF(N413="sníž. přenesená",J413,0)</f>
        <v>0</v>
      </c>
      <c r="BI413" s="150">
        <f>IF(N413="nulová",J413,0)</f>
        <v>0</v>
      </c>
      <c r="BJ413" s="13" t="s">
        <v>80</v>
      </c>
      <c r="BK413" s="150">
        <f>ROUND(I413*H413,2)</f>
        <v>0</v>
      </c>
      <c r="BL413" s="13" t="s">
        <v>147</v>
      </c>
      <c r="BM413" s="149" t="s">
        <v>452</v>
      </c>
    </row>
    <row r="414" spans="2:65" s="1" customFormat="1">
      <c r="B414" s="28"/>
      <c r="D414" s="151" t="s">
        <v>148</v>
      </c>
      <c r="F414" s="152" t="s">
        <v>453</v>
      </c>
      <c r="I414" s="111"/>
      <c r="L414" s="28"/>
      <c r="M414" s="153"/>
      <c r="T414" s="52"/>
      <c r="AT414" s="13" t="s">
        <v>148</v>
      </c>
      <c r="AU414" s="13" t="s">
        <v>82</v>
      </c>
    </row>
    <row r="415" spans="2:65" s="1" customFormat="1" ht="16.5" customHeight="1">
      <c r="B415" s="28"/>
      <c r="C415" s="138" t="s">
        <v>319</v>
      </c>
      <c r="D415" s="138" t="s">
        <v>143</v>
      </c>
      <c r="E415" s="139" t="s">
        <v>150</v>
      </c>
      <c r="F415" s="140" t="s">
        <v>151</v>
      </c>
      <c r="G415" s="141" t="s">
        <v>146</v>
      </c>
      <c r="H415" s="142">
        <v>6.7590000000000003</v>
      </c>
      <c r="I415" s="143"/>
      <c r="J415" s="144">
        <f>ROUND(I415*H415,2)</f>
        <v>0</v>
      </c>
      <c r="K415" s="145"/>
      <c r="L415" s="28"/>
      <c r="M415" s="146" t="s">
        <v>1</v>
      </c>
      <c r="N415" s="107" t="s">
        <v>38</v>
      </c>
      <c r="P415" s="147">
        <f>O415*H415</f>
        <v>0</v>
      </c>
      <c r="Q415" s="147">
        <v>0</v>
      </c>
      <c r="R415" s="147">
        <f>Q415*H415</f>
        <v>0</v>
      </c>
      <c r="S415" s="147">
        <v>0</v>
      </c>
      <c r="T415" s="148">
        <f>S415*H415</f>
        <v>0</v>
      </c>
      <c r="AR415" s="149" t="s">
        <v>147</v>
      </c>
      <c r="AT415" s="149" t="s">
        <v>143</v>
      </c>
      <c r="AU415" s="149" t="s">
        <v>82</v>
      </c>
      <c r="AY415" s="13" t="s">
        <v>140</v>
      </c>
      <c r="BE415" s="150">
        <f>IF(N415="základní",J415,0)</f>
        <v>0</v>
      </c>
      <c r="BF415" s="150">
        <f>IF(N415="snížená",J415,0)</f>
        <v>0</v>
      </c>
      <c r="BG415" s="150">
        <f>IF(N415="zákl. přenesená",J415,0)</f>
        <v>0</v>
      </c>
      <c r="BH415" s="150">
        <f>IF(N415="sníž. přenesená",J415,0)</f>
        <v>0</v>
      </c>
      <c r="BI415" s="150">
        <f>IF(N415="nulová",J415,0)</f>
        <v>0</v>
      </c>
      <c r="BJ415" s="13" t="s">
        <v>80</v>
      </c>
      <c r="BK415" s="150">
        <f>ROUND(I415*H415,2)</f>
        <v>0</v>
      </c>
      <c r="BL415" s="13" t="s">
        <v>147</v>
      </c>
      <c r="BM415" s="149" t="s">
        <v>454</v>
      </c>
    </row>
    <row r="416" spans="2:65" s="1" customFormat="1">
      <c r="B416" s="28"/>
      <c r="D416" s="151" t="s">
        <v>148</v>
      </c>
      <c r="F416" s="152" t="s">
        <v>453</v>
      </c>
      <c r="I416" s="111"/>
      <c r="L416" s="28"/>
      <c r="M416" s="153"/>
      <c r="T416" s="52"/>
      <c r="AT416" s="13" t="s">
        <v>148</v>
      </c>
      <c r="AU416" s="13" t="s">
        <v>82</v>
      </c>
    </row>
    <row r="417" spans="2:65" s="1" customFormat="1" ht="16.5" customHeight="1">
      <c r="B417" s="28"/>
      <c r="C417" s="138" t="s">
        <v>455</v>
      </c>
      <c r="D417" s="138" t="s">
        <v>143</v>
      </c>
      <c r="E417" s="139" t="s">
        <v>153</v>
      </c>
      <c r="F417" s="140" t="s">
        <v>154</v>
      </c>
      <c r="G417" s="141" t="s">
        <v>146</v>
      </c>
      <c r="H417" s="142">
        <v>6.7590000000000003</v>
      </c>
      <c r="I417" s="143"/>
      <c r="J417" s="144">
        <f>ROUND(I417*H417,2)</f>
        <v>0</v>
      </c>
      <c r="K417" s="145"/>
      <c r="L417" s="28"/>
      <c r="M417" s="146" t="s">
        <v>1</v>
      </c>
      <c r="N417" s="107" t="s">
        <v>38</v>
      </c>
      <c r="P417" s="147">
        <f>O417*H417</f>
        <v>0</v>
      </c>
      <c r="Q417" s="147">
        <v>2.9999999999999997E-4</v>
      </c>
      <c r="R417" s="147">
        <f>Q417*H417</f>
        <v>2.0276999999999999E-3</v>
      </c>
      <c r="S417" s="147">
        <v>0</v>
      </c>
      <c r="T417" s="148">
        <f>S417*H417</f>
        <v>0</v>
      </c>
      <c r="AR417" s="149" t="s">
        <v>147</v>
      </c>
      <c r="AT417" s="149" t="s">
        <v>143</v>
      </c>
      <c r="AU417" s="149" t="s">
        <v>82</v>
      </c>
      <c r="AY417" s="13" t="s">
        <v>140</v>
      </c>
      <c r="BE417" s="150">
        <f>IF(N417="základní",J417,0)</f>
        <v>0</v>
      </c>
      <c r="BF417" s="150">
        <f>IF(N417="snížená",J417,0)</f>
        <v>0</v>
      </c>
      <c r="BG417" s="150">
        <f>IF(N417="zákl. přenesená",J417,0)</f>
        <v>0</v>
      </c>
      <c r="BH417" s="150">
        <f>IF(N417="sníž. přenesená",J417,0)</f>
        <v>0</v>
      </c>
      <c r="BI417" s="150">
        <f>IF(N417="nulová",J417,0)</f>
        <v>0</v>
      </c>
      <c r="BJ417" s="13" t="s">
        <v>80</v>
      </c>
      <c r="BK417" s="150">
        <f>ROUND(I417*H417,2)</f>
        <v>0</v>
      </c>
      <c r="BL417" s="13" t="s">
        <v>147</v>
      </c>
      <c r="BM417" s="149" t="s">
        <v>456</v>
      </c>
    </row>
    <row r="418" spans="2:65" s="1" customFormat="1">
      <c r="B418" s="28"/>
      <c r="D418" s="151" t="s">
        <v>148</v>
      </c>
      <c r="F418" s="152" t="s">
        <v>453</v>
      </c>
      <c r="I418" s="111"/>
      <c r="L418" s="28"/>
      <c r="M418" s="153"/>
      <c r="T418" s="52"/>
      <c r="AT418" s="13" t="s">
        <v>148</v>
      </c>
      <c r="AU418" s="13" t="s">
        <v>82</v>
      </c>
    </row>
    <row r="419" spans="2:65" s="1" customFormat="1" ht="24.2" customHeight="1">
      <c r="B419" s="28"/>
      <c r="C419" s="138" t="s">
        <v>324</v>
      </c>
      <c r="D419" s="138" t="s">
        <v>143</v>
      </c>
      <c r="E419" s="139" t="s">
        <v>156</v>
      </c>
      <c r="F419" s="140" t="s">
        <v>157</v>
      </c>
      <c r="G419" s="141" t="s">
        <v>146</v>
      </c>
      <c r="H419" s="142">
        <v>6.7590000000000003</v>
      </c>
      <c r="I419" s="143"/>
      <c r="J419" s="144">
        <f>ROUND(I419*H419,2)</f>
        <v>0</v>
      </c>
      <c r="K419" s="145"/>
      <c r="L419" s="28"/>
      <c r="M419" s="146" t="s">
        <v>1</v>
      </c>
      <c r="N419" s="107" t="s">
        <v>38</v>
      </c>
      <c r="P419" s="147">
        <f>O419*H419</f>
        <v>0</v>
      </c>
      <c r="Q419" s="147">
        <v>1.4999999999999999E-2</v>
      </c>
      <c r="R419" s="147">
        <f>Q419*H419</f>
        <v>0.101385</v>
      </c>
      <c r="S419" s="147">
        <v>0</v>
      </c>
      <c r="T419" s="148">
        <f>S419*H419</f>
        <v>0</v>
      </c>
      <c r="AR419" s="149" t="s">
        <v>147</v>
      </c>
      <c r="AT419" s="149" t="s">
        <v>143</v>
      </c>
      <c r="AU419" s="149" t="s">
        <v>82</v>
      </c>
      <c r="AY419" s="13" t="s">
        <v>140</v>
      </c>
      <c r="BE419" s="150">
        <f>IF(N419="základní",J419,0)</f>
        <v>0</v>
      </c>
      <c r="BF419" s="150">
        <f>IF(N419="snížená",J419,0)</f>
        <v>0</v>
      </c>
      <c r="BG419" s="150">
        <f>IF(N419="zákl. přenesená",J419,0)</f>
        <v>0</v>
      </c>
      <c r="BH419" s="150">
        <f>IF(N419="sníž. přenesená",J419,0)</f>
        <v>0</v>
      </c>
      <c r="BI419" s="150">
        <f>IF(N419="nulová",J419,0)</f>
        <v>0</v>
      </c>
      <c r="BJ419" s="13" t="s">
        <v>80</v>
      </c>
      <c r="BK419" s="150">
        <f>ROUND(I419*H419,2)</f>
        <v>0</v>
      </c>
      <c r="BL419" s="13" t="s">
        <v>147</v>
      </c>
      <c r="BM419" s="149" t="s">
        <v>457</v>
      </c>
    </row>
    <row r="420" spans="2:65" s="1" customFormat="1">
      <c r="B420" s="28"/>
      <c r="D420" s="151" t="s">
        <v>148</v>
      </c>
      <c r="F420" s="152" t="s">
        <v>453</v>
      </c>
      <c r="I420" s="111"/>
      <c r="L420" s="28"/>
      <c r="M420" s="153"/>
      <c r="T420" s="52"/>
      <c r="AT420" s="13" t="s">
        <v>148</v>
      </c>
      <c r="AU420" s="13" t="s">
        <v>82</v>
      </c>
    </row>
    <row r="421" spans="2:65" s="1" customFormat="1" ht="24.2" customHeight="1">
      <c r="B421" s="28"/>
      <c r="C421" s="138" t="s">
        <v>458</v>
      </c>
      <c r="D421" s="138" t="s">
        <v>143</v>
      </c>
      <c r="E421" s="139" t="s">
        <v>160</v>
      </c>
      <c r="F421" s="140" t="s">
        <v>161</v>
      </c>
      <c r="G421" s="141" t="s">
        <v>146</v>
      </c>
      <c r="H421" s="142">
        <v>6.7590000000000003</v>
      </c>
      <c r="I421" s="143"/>
      <c r="J421" s="144">
        <f>ROUND(I421*H421,2)</f>
        <v>0</v>
      </c>
      <c r="K421" s="145"/>
      <c r="L421" s="28"/>
      <c r="M421" s="146" t="s">
        <v>1</v>
      </c>
      <c r="N421" s="107" t="s">
        <v>38</v>
      </c>
      <c r="P421" s="147">
        <f>O421*H421</f>
        <v>0</v>
      </c>
      <c r="Q421" s="147">
        <v>0</v>
      </c>
      <c r="R421" s="147">
        <f>Q421*H421</f>
        <v>0</v>
      </c>
      <c r="S421" s="147">
        <v>0</v>
      </c>
      <c r="T421" s="148">
        <f>S421*H421</f>
        <v>0</v>
      </c>
      <c r="AR421" s="149" t="s">
        <v>147</v>
      </c>
      <c r="AT421" s="149" t="s">
        <v>143</v>
      </c>
      <c r="AU421" s="149" t="s">
        <v>82</v>
      </c>
      <c r="AY421" s="13" t="s">
        <v>140</v>
      </c>
      <c r="BE421" s="150">
        <f>IF(N421="základní",J421,0)</f>
        <v>0</v>
      </c>
      <c r="BF421" s="150">
        <f>IF(N421="snížená",J421,0)</f>
        <v>0</v>
      </c>
      <c r="BG421" s="150">
        <f>IF(N421="zákl. přenesená",J421,0)</f>
        <v>0</v>
      </c>
      <c r="BH421" s="150">
        <f>IF(N421="sníž. přenesená",J421,0)</f>
        <v>0</v>
      </c>
      <c r="BI421" s="150">
        <f>IF(N421="nulová",J421,0)</f>
        <v>0</v>
      </c>
      <c r="BJ421" s="13" t="s">
        <v>80</v>
      </c>
      <c r="BK421" s="150">
        <f>ROUND(I421*H421,2)</f>
        <v>0</v>
      </c>
      <c r="BL421" s="13" t="s">
        <v>147</v>
      </c>
      <c r="BM421" s="149" t="s">
        <v>459</v>
      </c>
    </row>
    <row r="422" spans="2:65" s="1" customFormat="1">
      <c r="B422" s="28"/>
      <c r="D422" s="151" t="s">
        <v>148</v>
      </c>
      <c r="F422" s="152" t="s">
        <v>453</v>
      </c>
      <c r="I422" s="111"/>
      <c r="L422" s="28"/>
      <c r="M422" s="153"/>
      <c r="T422" s="52"/>
      <c r="AT422" s="13" t="s">
        <v>148</v>
      </c>
      <c r="AU422" s="13" t="s">
        <v>82</v>
      </c>
    </row>
    <row r="423" spans="2:65" s="1" customFormat="1" ht="16.5" customHeight="1">
      <c r="B423" s="28"/>
      <c r="C423" s="154" t="s">
        <v>329</v>
      </c>
      <c r="D423" s="154" t="s">
        <v>163</v>
      </c>
      <c r="E423" s="155" t="s">
        <v>164</v>
      </c>
      <c r="F423" s="156" t="s">
        <v>165</v>
      </c>
      <c r="G423" s="157" t="s">
        <v>146</v>
      </c>
      <c r="H423" s="158">
        <v>8.1110000000000007</v>
      </c>
      <c r="I423" s="159"/>
      <c r="J423" s="160">
        <f>ROUND(I423*H423,2)</f>
        <v>0</v>
      </c>
      <c r="K423" s="161"/>
      <c r="L423" s="162"/>
      <c r="M423" s="163" t="s">
        <v>1</v>
      </c>
      <c r="N423" s="164" t="s">
        <v>38</v>
      </c>
      <c r="P423" s="147">
        <f>O423*H423</f>
        <v>0</v>
      </c>
      <c r="Q423" s="147">
        <v>0</v>
      </c>
      <c r="R423" s="147">
        <f>Q423*H423</f>
        <v>0</v>
      </c>
      <c r="S423" s="147">
        <v>0</v>
      </c>
      <c r="T423" s="148">
        <f>S423*H423</f>
        <v>0</v>
      </c>
      <c r="AR423" s="149" t="s">
        <v>158</v>
      </c>
      <c r="AT423" s="149" t="s">
        <v>163</v>
      </c>
      <c r="AU423" s="149" t="s">
        <v>82</v>
      </c>
      <c r="AY423" s="13" t="s">
        <v>140</v>
      </c>
      <c r="BE423" s="150">
        <f>IF(N423="základní",J423,0)</f>
        <v>0</v>
      </c>
      <c r="BF423" s="150">
        <f>IF(N423="snížená",J423,0)</f>
        <v>0</v>
      </c>
      <c r="BG423" s="150">
        <f>IF(N423="zákl. přenesená",J423,0)</f>
        <v>0</v>
      </c>
      <c r="BH423" s="150">
        <f>IF(N423="sníž. přenesená",J423,0)</f>
        <v>0</v>
      </c>
      <c r="BI423" s="150">
        <f>IF(N423="nulová",J423,0)</f>
        <v>0</v>
      </c>
      <c r="BJ423" s="13" t="s">
        <v>80</v>
      </c>
      <c r="BK423" s="150">
        <f>ROUND(I423*H423,2)</f>
        <v>0</v>
      </c>
      <c r="BL423" s="13" t="s">
        <v>147</v>
      </c>
      <c r="BM423" s="149" t="s">
        <v>460</v>
      </c>
    </row>
    <row r="424" spans="2:65" s="1" customFormat="1">
      <c r="B424" s="28"/>
      <c r="D424" s="151" t="s">
        <v>148</v>
      </c>
      <c r="F424" s="152" t="s">
        <v>461</v>
      </c>
      <c r="I424" s="111"/>
      <c r="L424" s="28"/>
      <c r="M424" s="153"/>
      <c r="T424" s="52"/>
      <c r="AT424" s="13" t="s">
        <v>148</v>
      </c>
      <c r="AU424" s="13" t="s">
        <v>82</v>
      </c>
    </row>
    <row r="425" spans="2:65" s="1" customFormat="1" ht="16.5" customHeight="1">
      <c r="B425" s="28"/>
      <c r="C425" s="138" t="s">
        <v>462</v>
      </c>
      <c r="D425" s="138" t="s">
        <v>143</v>
      </c>
      <c r="E425" s="139" t="s">
        <v>168</v>
      </c>
      <c r="F425" s="140" t="s">
        <v>169</v>
      </c>
      <c r="G425" s="141" t="s">
        <v>146</v>
      </c>
      <c r="H425" s="142">
        <v>6.7590000000000003</v>
      </c>
      <c r="I425" s="143"/>
      <c r="J425" s="144">
        <f>ROUND(I425*H425,2)</f>
        <v>0</v>
      </c>
      <c r="K425" s="145"/>
      <c r="L425" s="28"/>
      <c r="M425" s="146" t="s">
        <v>1</v>
      </c>
      <c r="N425" s="107" t="s">
        <v>38</v>
      </c>
      <c r="P425" s="147">
        <f>O425*H425</f>
        <v>0</v>
      </c>
      <c r="Q425" s="147">
        <v>1.6100000000000001E-3</v>
      </c>
      <c r="R425" s="147">
        <f>Q425*H425</f>
        <v>1.0881990000000001E-2</v>
      </c>
      <c r="S425" s="147">
        <v>1.4E-3</v>
      </c>
      <c r="T425" s="148">
        <f>S425*H425</f>
        <v>9.4625999999999998E-3</v>
      </c>
      <c r="AR425" s="149" t="s">
        <v>147</v>
      </c>
      <c r="AT425" s="149" t="s">
        <v>143</v>
      </c>
      <c r="AU425" s="149" t="s">
        <v>82</v>
      </c>
      <c r="AY425" s="13" t="s">
        <v>140</v>
      </c>
      <c r="BE425" s="150">
        <f>IF(N425="základní",J425,0)</f>
        <v>0</v>
      </c>
      <c r="BF425" s="150">
        <f>IF(N425="snížená",J425,0)</f>
        <v>0</v>
      </c>
      <c r="BG425" s="150">
        <f>IF(N425="zákl. přenesená",J425,0)</f>
        <v>0</v>
      </c>
      <c r="BH425" s="150">
        <f>IF(N425="sníž. přenesená",J425,0)</f>
        <v>0</v>
      </c>
      <c r="BI425" s="150">
        <f>IF(N425="nulová",J425,0)</f>
        <v>0</v>
      </c>
      <c r="BJ425" s="13" t="s">
        <v>80</v>
      </c>
      <c r="BK425" s="150">
        <f>ROUND(I425*H425,2)</f>
        <v>0</v>
      </c>
      <c r="BL425" s="13" t="s">
        <v>147</v>
      </c>
      <c r="BM425" s="149" t="s">
        <v>463</v>
      </c>
    </row>
    <row r="426" spans="2:65" s="1" customFormat="1">
      <c r="B426" s="28"/>
      <c r="D426" s="151" t="s">
        <v>148</v>
      </c>
      <c r="F426" s="152" t="s">
        <v>453</v>
      </c>
      <c r="I426" s="111"/>
      <c r="L426" s="28"/>
      <c r="M426" s="153"/>
      <c r="T426" s="52"/>
      <c r="AT426" s="13" t="s">
        <v>148</v>
      </c>
      <c r="AU426" s="13" t="s">
        <v>82</v>
      </c>
    </row>
    <row r="427" spans="2:65" s="1" customFormat="1" ht="24.2" customHeight="1">
      <c r="B427" s="28"/>
      <c r="C427" s="138" t="s">
        <v>332</v>
      </c>
      <c r="D427" s="138" t="s">
        <v>143</v>
      </c>
      <c r="E427" s="139" t="s">
        <v>171</v>
      </c>
      <c r="F427" s="140" t="s">
        <v>172</v>
      </c>
      <c r="G427" s="141" t="s">
        <v>173</v>
      </c>
      <c r="H427" s="142">
        <v>0.40600000000000003</v>
      </c>
      <c r="I427" s="143"/>
      <c r="J427" s="144">
        <f>ROUND(I427*H427,2)</f>
        <v>0</v>
      </c>
      <c r="K427" s="145"/>
      <c r="L427" s="28"/>
      <c r="M427" s="146" t="s">
        <v>1</v>
      </c>
      <c r="N427" s="107" t="s">
        <v>38</v>
      </c>
      <c r="P427" s="147">
        <f>O427*H427</f>
        <v>0</v>
      </c>
      <c r="Q427" s="147">
        <v>0</v>
      </c>
      <c r="R427" s="147">
        <f>Q427*H427</f>
        <v>0</v>
      </c>
      <c r="S427" s="147">
        <v>0</v>
      </c>
      <c r="T427" s="148">
        <f>S427*H427</f>
        <v>0</v>
      </c>
      <c r="AR427" s="149" t="s">
        <v>147</v>
      </c>
      <c r="AT427" s="149" t="s">
        <v>143</v>
      </c>
      <c r="AU427" s="149" t="s">
        <v>82</v>
      </c>
      <c r="AY427" s="13" t="s">
        <v>140</v>
      </c>
      <c r="BE427" s="150">
        <f>IF(N427="základní",J427,0)</f>
        <v>0</v>
      </c>
      <c r="BF427" s="150">
        <f>IF(N427="snížená",J427,0)</f>
        <v>0</v>
      </c>
      <c r="BG427" s="150">
        <f>IF(N427="zákl. přenesená",J427,0)</f>
        <v>0</v>
      </c>
      <c r="BH427" s="150">
        <f>IF(N427="sníž. přenesená",J427,0)</f>
        <v>0</v>
      </c>
      <c r="BI427" s="150">
        <f>IF(N427="nulová",J427,0)</f>
        <v>0</v>
      </c>
      <c r="BJ427" s="13" t="s">
        <v>80</v>
      </c>
      <c r="BK427" s="150">
        <f>ROUND(I427*H427,2)</f>
        <v>0</v>
      </c>
      <c r="BL427" s="13" t="s">
        <v>147</v>
      </c>
      <c r="BM427" s="149" t="s">
        <v>464</v>
      </c>
    </row>
    <row r="428" spans="2:65" s="1" customFormat="1" ht="24.2" customHeight="1">
      <c r="B428" s="28"/>
      <c r="C428" s="138" t="s">
        <v>465</v>
      </c>
      <c r="D428" s="138" t="s">
        <v>143</v>
      </c>
      <c r="E428" s="139" t="s">
        <v>292</v>
      </c>
      <c r="F428" s="140" t="s">
        <v>293</v>
      </c>
      <c r="G428" s="141" t="s">
        <v>146</v>
      </c>
      <c r="H428" s="142">
        <v>28.206</v>
      </c>
      <c r="I428" s="143"/>
      <c r="J428" s="144">
        <f>ROUND(I428*H428,2)</f>
        <v>0</v>
      </c>
      <c r="K428" s="145"/>
      <c r="L428" s="28"/>
      <c r="M428" s="146" t="s">
        <v>1</v>
      </c>
      <c r="N428" s="107" t="s">
        <v>38</v>
      </c>
      <c r="P428" s="147">
        <f>O428*H428</f>
        <v>0</v>
      </c>
      <c r="Q428" s="147">
        <v>0</v>
      </c>
      <c r="R428" s="147">
        <f>Q428*H428</f>
        <v>0</v>
      </c>
      <c r="S428" s="147">
        <v>0</v>
      </c>
      <c r="T428" s="148">
        <f>S428*H428</f>
        <v>0</v>
      </c>
      <c r="AR428" s="149" t="s">
        <v>147</v>
      </c>
      <c r="AT428" s="149" t="s">
        <v>143</v>
      </c>
      <c r="AU428" s="149" t="s">
        <v>82</v>
      </c>
      <c r="AY428" s="13" t="s">
        <v>140</v>
      </c>
      <c r="BE428" s="150">
        <f>IF(N428="základní",J428,0)</f>
        <v>0</v>
      </c>
      <c r="BF428" s="150">
        <f>IF(N428="snížená",J428,0)</f>
        <v>0</v>
      </c>
      <c r="BG428" s="150">
        <f>IF(N428="zákl. přenesená",J428,0)</f>
        <v>0</v>
      </c>
      <c r="BH428" s="150">
        <f>IF(N428="sníž. přenesená",J428,0)</f>
        <v>0</v>
      </c>
      <c r="BI428" s="150">
        <f>IF(N428="nulová",J428,0)</f>
        <v>0</v>
      </c>
      <c r="BJ428" s="13" t="s">
        <v>80</v>
      </c>
      <c r="BK428" s="150">
        <f>ROUND(I428*H428,2)</f>
        <v>0</v>
      </c>
      <c r="BL428" s="13" t="s">
        <v>147</v>
      </c>
      <c r="BM428" s="149" t="s">
        <v>466</v>
      </c>
    </row>
    <row r="429" spans="2:65" s="1" customFormat="1">
      <c r="B429" s="28"/>
      <c r="D429" s="151" t="s">
        <v>148</v>
      </c>
      <c r="F429" s="152" t="s">
        <v>446</v>
      </c>
      <c r="I429" s="111"/>
      <c r="L429" s="28"/>
      <c r="M429" s="153"/>
      <c r="T429" s="52"/>
      <c r="AT429" s="13" t="s">
        <v>148</v>
      </c>
      <c r="AU429" s="13" t="s">
        <v>82</v>
      </c>
    </row>
    <row r="430" spans="2:65" s="1" customFormat="1" ht="16.5" customHeight="1">
      <c r="B430" s="28"/>
      <c r="C430" s="154" t="s">
        <v>336</v>
      </c>
      <c r="D430" s="154" t="s">
        <v>163</v>
      </c>
      <c r="E430" s="155" t="s">
        <v>295</v>
      </c>
      <c r="F430" s="156" t="s">
        <v>296</v>
      </c>
      <c r="G430" s="157" t="s">
        <v>146</v>
      </c>
      <c r="H430" s="158">
        <v>33.847000000000001</v>
      </c>
      <c r="I430" s="159"/>
      <c r="J430" s="160">
        <f>ROUND(I430*H430,2)</f>
        <v>0</v>
      </c>
      <c r="K430" s="161"/>
      <c r="L430" s="162"/>
      <c r="M430" s="163" t="s">
        <v>1</v>
      </c>
      <c r="N430" s="164" t="s">
        <v>38</v>
      </c>
      <c r="P430" s="147">
        <f>O430*H430</f>
        <v>0</v>
      </c>
      <c r="Q430" s="147">
        <v>0</v>
      </c>
      <c r="R430" s="147">
        <f>Q430*H430</f>
        <v>0</v>
      </c>
      <c r="S430" s="147">
        <v>0</v>
      </c>
      <c r="T430" s="148">
        <f>S430*H430</f>
        <v>0</v>
      </c>
      <c r="AR430" s="149" t="s">
        <v>158</v>
      </c>
      <c r="AT430" s="149" t="s">
        <v>163</v>
      </c>
      <c r="AU430" s="149" t="s">
        <v>82</v>
      </c>
      <c r="AY430" s="13" t="s">
        <v>140</v>
      </c>
      <c r="BE430" s="150">
        <f>IF(N430="základní",J430,0)</f>
        <v>0</v>
      </c>
      <c r="BF430" s="150">
        <f>IF(N430="snížená",J430,0)</f>
        <v>0</v>
      </c>
      <c r="BG430" s="150">
        <f>IF(N430="zákl. přenesená",J430,0)</f>
        <v>0</v>
      </c>
      <c r="BH430" s="150">
        <f>IF(N430="sníž. přenesená",J430,0)</f>
        <v>0</v>
      </c>
      <c r="BI430" s="150">
        <f>IF(N430="nulová",J430,0)</f>
        <v>0</v>
      </c>
      <c r="BJ430" s="13" t="s">
        <v>80</v>
      </c>
      <c r="BK430" s="150">
        <f>ROUND(I430*H430,2)</f>
        <v>0</v>
      </c>
      <c r="BL430" s="13" t="s">
        <v>147</v>
      </c>
      <c r="BM430" s="149" t="s">
        <v>467</v>
      </c>
    </row>
    <row r="431" spans="2:65" s="1" customFormat="1">
      <c r="B431" s="28"/>
      <c r="D431" s="151" t="s">
        <v>148</v>
      </c>
      <c r="F431" s="152" t="s">
        <v>468</v>
      </c>
      <c r="I431" s="111"/>
      <c r="L431" s="28"/>
      <c r="M431" s="153"/>
      <c r="T431" s="52"/>
      <c r="AT431" s="13" t="s">
        <v>148</v>
      </c>
      <c r="AU431" s="13" t="s">
        <v>82</v>
      </c>
    </row>
    <row r="432" spans="2:65" s="1" customFormat="1" ht="16.5" customHeight="1">
      <c r="B432" s="28"/>
      <c r="C432" s="138" t="s">
        <v>469</v>
      </c>
      <c r="D432" s="138" t="s">
        <v>143</v>
      </c>
      <c r="E432" s="139" t="s">
        <v>300</v>
      </c>
      <c r="F432" s="140" t="s">
        <v>301</v>
      </c>
      <c r="G432" s="141" t="s">
        <v>146</v>
      </c>
      <c r="H432" s="142">
        <v>28.206</v>
      </c>
      <c r="I432" s="143"/>
      <c r="J432" s="144">
        <f>ROUND(I432*H432,2)</f>
        <v>0</v>
      </c>
      <c r="K432" s="145"/>
      <c r="L432" s="28"/>
      <c r="M432" s="146" t="s">
        <v>1</v>
      </c>
      <c r="N432" s="107" t="s">
        <v>38</v>
      </c>
      <c r="P432" s="147">
        <f>O432*H432</f>
        <v>0</v>
      </c>
      <c r="Q432" s="147">
        <v>0</v>
      </c>
      <c r="R432" s="147">
        <f>Q432*H432</f>
        <v>0</v>
      </c>
      <c r="S432" s="147">
        <v>0</v>
      </c>
      <c r="T432" s="148">
        <f>S432*H432</f>
        <v>0</v>
      </c>
      <c r="AR432" s="149" t="s">
        <v>147</v>
      </c>
      <c r="AT432" s="149" t="s">
        <v>143</v>
      </c>
      <c r="AU432" s="149" t="s">
        <v>82</v>
      </c>
      <c r="AY432" s="13" t="s">
        <v>140</v>
      </c>
      <c r="BE432" s="150">
        <f>IF(N432="základní",J432,0)</f>
        <v>0</v>
      </c>
      <c r="BF432" s="150">
        <f>IF(N432="snížená",J432,0)</f>
        <v>0</v>
      </c>
      <c r="BG432" s="150">
        <f>IF(N432="zákl. přenesená",J432,0)</f>
        <v>0</v>
      </c>
      <c r="BH432" s="150">
        <f>IF(N432="sníž. přenesená",J432,0)</f>
        <v>0</v>
      </c>
      <c r="BI432" s="150">
        <f>IF(N432="nulová",J432,0)</f>
        <v>0</v>
      </c>
      <c r="BJ432" s="13" t="s">
        <v>80</v>
      </c>
      <c r="BK432" s="150">
        <f>ROUND(I432*H432,2)</f>
        <v>0</v>
      </c>
      <c r="BL432" s="13" t="s">
        <v>147</v>
      </c>
      <c r="BM432" s="149" t="s">
        <v>470</v>
      </c>
    </row>
    <row r="433" spans="2:65" s="1" customFormat="1">
      <c r="B433" s="28"/>
      <c r="D433" s="151" t="s">
        <v>148</v>
      </c>
      <c r="F433" s="152" t="s">
        <v>446</v>
      </c>
      <c r="I433" s="111"/>
      <c r="L433" s="28"/>
      <c r="M433" s="153"/>
      <c r="T433" s="52"/>
      <c r="AT433" s="13" t="s">
        <v>148</v>
      </c>
      <c r="AU433" s="13" t="s">
        <v>82</v>
      </c>
    </row>
    <row r="434" spans="2:65" s="1" customFormat="1" ht="24.2" customHeight="1">
      <c r="B434" s="28"/>
      <c r="C434" s="138" t="s">
        <v>339</v>
      </c>
      <c r="D434" s="138" t="s">
        <v>143</v>
      </c>
      <c r="E434" s="139" t="s">
        <v>171</v>
      </c>
      <c r="F434" s="140" t="s">
        <v>172</v>
      </c>
      <c r="G434" s="141" t="s">
        <v>173</v>
      </c>
      <c r="H434" s="142">
        <v>0.56399999999999995</v>
      </c>
      <c r="I434" s="143"/>
      <c r="J434" s="144">
        <f>ROUND(I434*H434,2)</f>
        <v>0</v>
      </c>
      <c r="K434" s="145"/>
      <c r="L434" s="28"/>
      <c r="M434" s="146" t="s">
        <v>1</v>
      </c>
      <c r="N434" s="107" t="s">
        <v>38</v>
      </c>
      <c r="P434" s="147">
        <f>O434*H434</f>
        <v>0</v>
      </c>
      <c r="Q434" s="147">
        <v>0</v>
      </c>
      <c r="R434" s="147">
        <f>Q434*H434</f>
        <v>0</v>
      </c>
      <c r="S434" s="147">
        <v>0</v>
      </c>
      <c r="T434" s="148">
        <f>S434*H434</f>
        <v>0</v>
      </c>
      <c r="AR434" s="149" t="s">
        <v>147</v>
      </c>
      <c r="AT434" s="149" t="s">
        <v>143</v>
      </c>
      <c r="AU434" s="149" t="s">
        <v>82</v>
      </c>
      <c r="AY434" s="13" t="s">
        <v>140</v>
      </c>
      <c r="BE434" s="150">
        <f>IF(N434="základní",J434,0)</f>
        <v>0</v>
      </c>
      <c r="BF434" s="150">
        <f>IF(N434="snížená",J434,0)</f>
        <v>0</v>
      </c>
      <c r="BG434" s="150">
        <f>IF(N434="zákl. přenesená",J434,0)</f>
        <v>0</v>
      </c>
      <c r="BH434" s="150">
        <f>IF(N434="sníž. přenesená",J434,0)</f>
        <v>0</v>
      </c>
      <c r="BI434" s="150">
        <f>IF(N434="nulová",J434,0)</f>
        <v>0</v>
      </c>
      <c r="BJ434" s="13" t="s">
        <v>80</v>
      </c>
      <c r="BK434" s="150">
        <f>ROUND(I434*H434,2)</f>
        <v>0</v>
      </c>
      <c r="BL434" s="13" t="s">
        <v>147</v>
      </c>
      <c r="BM434" s="149" t="s">
        <v>471</v>
      </c>
    </row>
    <row r="435" spans="2:65" s="11" customFormat="1" ht="22.9" customHeight="1">
      <c r="B435" s="126"/>
      <c r="D435" s="127" t="s">
        <v>72</v>
      </c>
      <c r="E435" s="136" t="s">
        <v>175</v>
      </c>
      <c r="F435" s="136" t="s">
        <v>176</v>
      </c>
      <c r="I435" s="129"/>
      <c r="J435" s="137">
        <f>BK435</f>
        <v>0</v>
      </c>
      <c r="L435" s="126"/>
      <c r="M435" s="131"/>
      <c r="P435" s="132">
        <f>SUM(P436:P447)</f>
        <v>0</v>
      </c>
      <c r="R435" s="132">
        <f>SUM(R436:R447)</f>
        <v>0.33747177499999997</v>
      </c>
      <c r="T435" s="133">
        <f>SUM(T436:T447)</f>
        <v>3.64343E-3</v>
      </c>
      <c r="AR435" s="127" t="s">
        <v>80</v>
      </c>
      <c r="AT435" s="134" t="s">
        <v>72</v>
      </c>
      <c r="AU435" s="134" t="s">
        <v>80</v>
      </c>
      <c r="AY435" s="127" t="s">
        <v>140</v>
      </c>
      <c r="BK435" s="135">
        <f>SUM(BK436:BK447)</f>
        <v>0</v>
      </c>
    </row>
    <row r="436" spans="2:65" s="1" customFormat="1" ht="16.5" customHeight="1">
      <c r="B436" s="28"/>
      <c r="C436" s="138" t="s">
        <v>472</v>
      </c>
      <c r="D436" s="138" t="s">
        <v>143</v>
      </c>
      <c r="E436" s="139" t="s">
        <v>178</v>
      </c>
      <c r="F436" s="140" t="s">
        <v>179</v>
      </c>
      <c r="G436" s="141" t="s">
        <v>146</v>
      </c>
      <c r="H436" s="142">
        <v>11.753</v>
      </c>
      <c r="I436" s="143"/>
      <c r="J436" s="144">
        <f>ROUND(I436*H436,2)</f>
        <v>0</v>
      </c>
      <c r="K436" s="145"/>
      <c r="L436" s="28"/>
      <c r="M436" s="146" t="s">
        <v>1</v>
      </c>
      <c r="N436" s="107" t="s">
        <v>38</v>
      </c>
      <c r="P436" s="147">
        <f>O436*H436</f>
        <v>0</v>
      </c>
      <c r="Q436" s="147">
        <v>1E-3</v>
      </c>
      <c r="R436" s="147">
        <f>Q436*H436</f>
        <v>1.1753E-2</v>
      </c>
      <c r="S436" s="147">
        <v>3.1E-4</v>
      </c>
      <c r="T436" s="148">
        <f>S436*H436</f>
        <v>3.64343E-3</v>
      </c>
      <c r="AR436" s="149" t="s">
        <v>147</v>
      </c>
      <c r="AT436" s="149" t="s">
        <v>143</v>
      </c>
      <c r="AU436" s="149" t="s">
        <v>82</v>
      </c>
      <c r="AY436" s="13" t="s">
        <v>140</v>
      </c>
      <c r="BE436" s="150">
        <f>IF(N436="základní",J436,0)</f>
        <v>0</v>
      </c>
      <c r="BF436" s="150">
        <f>IF(N436="snížená",J436,0)</f>
        <v>0</v>
      </c>
      <c r="BG436" s="150">
        <f>IF(N436="zákl. přenesená",J436,0)</f>
        <v>0</v>
      </c>
      <c r="BH436" s="150">
        <f>IF(N436="sníž. přenesená",J436,0)</f>
        <v>0</v>
      </c>
      <c r="BI436" s="150">
        <f>IF(N436="nulová",J436,0)</f>
        <v>0</v>
      </c>
      <c r="BJ436" s="13" t="s">
        <v>80</v>
      </c>
      <c r="BK436" s="150">
        <f>ROUND(I436*H436,2)</f>
        <v>0</v>
      </c>
      <c r="BL436" s="13" t="s">
        <v>147</v>
      </c>
      <c r="BM436" s="149" t="s">
        <v>473</v>
      </c>
    </row>
    <row r="437" spans="2:65" s="1" customFormat="1">
      <c r="B437" s="28"/>
      <c r="D437" s="151" t="s">
        <v>148</v>
      </c>
      <c r="F437" s="152" t="s">
        <v>474</v>
      </c>
      <c r="I437" s="111"/>
      <c r="L437" s="28"/>
      <c r="M437" s="153"/>
      <c r="T437" s="52"/>
      <c r="AT437" s="13" t="s">
        <v>148</v>
      </c>
      <c r="AU437" s="13" t="s">
        <v>82</v>
      </c>
    </row>
    <row r="438" spans="2:65" s="1" customFormat="1" ht="24.2" customHeight="1">
      <c r="B438" s="28"/>
      <c r="C438" s="138" t="s">
        <v>343</v>
      </c>
      <c r="D438" s="138" t="s">
        <v>143</v>
      </c>
      <c r="E438" s="139" t="s">
        <v>182</v>
      </c>
      <c r="F438" s="140" t="s">
        <v>183</v>
      </c>
      <c r="G438" s="141" t="s">
        <v>146</v>
      </c>
      <c r="H438" s="142">
        <v>11.753</v>
      </c>
      <c r="I438" s="143"/>
      <c r="J438" s="144">
        <f>ROUND(I438*H438,2)</f>
        <v>0</v>
      </c>
      <c r="K438" s="145"/>
      <c r="L438" s="28"/>
      <c r="M438" s="146" t="s">
        <v>1</v>
      </c>
      <c r="N438" s="107" t="s">
        <v>38</v>
      </c>
      <c r="P438" s="147">
        <f>O438*H438</f>
        <v>0</v>
      </c>
      <c r="Q438" s="147">
        <v>0</v>
      </c>
      <c r="R438" s="147">
        <f>Q438*H438</f>
        <v>0</v>
      </c>
      <c r="S438" s="147">
        <v>0</v>
      </c>
      <c r="T438" s="148">
        <f>S438*H438</f>
        <v>0</v>
      </c>
      <c r="AR438" s="149" t="s">
        <v>147</v>
      </c>
      <c r="AT438" s="149" t="s">
        <v>143</v>
      </c>
      <c r="AU438" s="149" t="s">
        <v>82</v>
      </c>
      <c r="AY438" s="13" t="s">
        <v>140</v>
      </c>
      <c r="BE438" s="150">
        <f>IF(N438="základní",J438,0)</f>
        <v>0</v>
      </c>
      <c r="BF438" s="150">
        <f>IF(N438="snížená",J438,0)</f>
        <v>0</v>
      </c>
      <c r="BG438" s="150">
        <f>IF(N438="zákl. přenesená",J438,0)</f>
        <v>0</v>
      </c>
      <c r="BH438" s="150">
        <f>IF(N438="sníž. přenesená",J438,0)</f>
        <v>0</v>
      </c>
      <c r="BI438" s="150">
        <f>IF(N438="nulová",J438,0)</f>
        <v>0</v>
      </c>
      <c r="BJ438" s="13" t="s">
        <v>80</v>
      </c>
      <c r="BK438" s="150">
        <f>ROUND(I438*H438,2)</f>
        <v>0</v>
      </c>
      <c r="BL438" s="13" t="s">
        <v>147</v>
      </c>
      <c r="BM438" s="149" t="s">
        <v>475</v>
      </c>
    </row>
    <row r="439" spans="2:65" s="1" customFormat="1">
      <c r="B439" s="28"/>
      <c r="D439" s="151" t="s">
        <v>148</v>
      </c>
      <c r="F439" s="152" t="s">
        <v>474</v>
      </c>
      <c r="I439" s="111"/>
      <c r="L439" s="28"/>
      <c r="M439" s="153"/>
      <c r="T439" s="52"/>
      <c r="AT439" s="13" t="s">
        <v>148</v>
      </c>
      <c r="AU439" s="13" t="s">
        <v>82</v>
      </c>
    </row>
    <row r="440" spans="2:65" s="1" customFormat="1" ht="24.2" customHeight="1">
      <c r="B440" s="28"/>
      <c r="C440" s="138" t="s">
        <v>476</v>
      </c>
      <c r="D440" s="138" t="s">
        <v>143</v>
      </c>
      <c r="E440" s="139" t="s">
        <v>309</v>
      </c>
      <c r="F440" s="140" t="s">
        <v>310</v>
      </c>
      <c r="G440" s="141" t="s">
        <v>146</v>
      </c>
      <c r="H440" s="142">
        <v>39.78</v>
      </c>
      <c r="I440" s="143"/>
      <c r="J440" s="144">
        <f>ROUND(I440*H440,2)</f>
        <v>0</v>
      </c>
      <c r="K440" s="145"/>
      <c r="L440" s="28"/>
      <c r="M440" s="146" t="s">
        <v>1</v>
      </c>
      <c r="N440" s="107" t="s">
        <v>38</v>
      </c>
      <c r="P440" s="147">
        <f>O440*H440</f>
        <v>0</v>
      </c>
      <c r="Q440" s="147">
        <v>4.3839999999999999E-3</v>
      </c>
      <c r="R440" s="147">
        <f>Q440*H440</f>
        <v>0.17439552</v>
      </c>
      <c r="S440" s="147">
        <v>0</v>
      </c>
      <c r="T440" s="148">
        <f>S440*H440</f>
        <v>0</v>
      </c>
      <c r="AR440" s="149" t="s">
        <v>147</v>
      </c>
      <c r="AT440" s="149" t="s">
        <v>143</v>
      </c>
      <c r="AU440" s="149" t="s">
        <v>82</v>
      </c>
      <c r="AY440" s="13" t="s">
        <v>140</v>
      </c>
      <c r="BE440" s="150">
        <f>IF(N440="základní",J440,0)</f>
        <v>0</v>
      </c>
      <c r="BF440" s="150">
        <f>IF(N440="snížená",J440,0)</f>
        <v>0</v>
      </c>
      <c r="BG440" s="150">
        <f>IF(N440="zákl. přenesená",J440,0)</f>
        <v>0</v>
      </c>
      <c r="BH440" s="150">
        <f>IF(N440="sníž. přenesená",J440,0)</f>
        <v>0</v>
      </c>
      <c r="BI440" s="150">
        <f>IF(N440="nulová",J440,0)</f>
        <v>0</v>
      </c>
      <c r="BJ440" s="13" t="s">
        <v>80</v>
      </c>
      <c r="BK440" s="150">
        <f>ROUND(I440*H440,2)</f>
        <v>0</v>
      </c>
      <c r="BL440" s="13" t="s">
        <v>147</v>
      </c>
      <c r="BM440" s="149" t="s">
        <v>477</v>
      </c>
    </row>
    <row r="441" spans="2:65" s="1" customFormat="1">
      <c r="B441" s="28"/>
      <c r="D441" s="151" t="s">
        <v>148</v>
      </c>
      <c r="F441" s="152" t="s">
        <v>478</v>
      </c>
      <c r="I441" s="111"/>
      <c r="L441" s="28"/>
      <c r="M441" s="153"/>
      <c r="T441" s="52"/>
      <c r="AT441" s="13" t="s">
        <v>148</v>
      </c>
      <c r="AU441" s="13" t="s">
        <v>82</v>
      </c>
    </row>
    <row r="442" spans="2:65" s="1" customFormat="1" ht="24.2" customHeight="1">
      <c r="B442" s="28"/>
      <c r="C442" s="138" t="s">
        <v>346</v>
      </c>
      <c r="D442" s="138" t="s">
        <v>143</v>
      </c>
      <c r="E442" s="139" t="s">
        <v>186</v>
      </c>
      <c r="F442" s="140" t="s">
        <v>187</v>
      </c>
      <c r="G442" s="141" t="s">
        <v>146</v>
      </c>
      <c r="H442" s="142">
        <v>39.78</v>
      </c>
      <c r="I442" s="143"/>
      <c r="J442" s="144">
        <f>ROUND(I442*H442,2)</f>
        <v>0</v>
      </c>
      <c r="K442" s="145"/>
      <c r="L442" s="28"/>
      <c r="M442" s="146" t="s">
        <v>1</v>
      </c>
      <c r="N442" s="107" t="s">
        <v>38</v>
      </c>
      <c r="P442" s="147">
        <f>O442*H442</f>
        <v>0</v>
      </c>
      <c r="Q442" s="147">
        <v>2.63E-4</v>
      </c>
      <c r="R442" s="147">
        <f>Q442*H442</f>
        <v>1.046214E-2</v>
      </c>
      <c r="S442" s="147">
        <v>0</v>
      </c>
      <c r="T442" s="148">
        <f>S442*H442</f>
        <v>0</v>
      </c>
      <c r="AR442" s="149" t="s">
        <v>147</v>
      </c>
      <c r="AT442" s="149" t="s">
        <v>143</v>
      </c>
      <c r="AU442" s="149" t="s">
        <v>82</v>
      </c>
      <c r="AY442" s="13" t="s">
        <v>140</v>
      </c>
      <c r="BE442" s="150">
        <f>IF(N442="základní",J442,0)</f>
        <v>0</v>
      </c>
      <c r="BF442" s="150">
        <f>IF(N442="snížená",J442,0)</f>
        <v>0</v>
      </c>
      <c r="BG442" s="150">
        <f>IF(N442="zákl. přenesená",J442,0)</f>
        <v>0</v>
      </c>
      <c r="BH442" s="150">
        <f>IF(N442="sníž. přenesená",J442,0)</f>
        <v>0</v>
      </c>
      <c r="BI442" s="150">
        <f>IF(N442="nulová",J442,0)</f>
        <v>0</v>
      </c>
      <c r="BJ442" s="13" t="s">
        <v>80</v>
      </c>
      <c r="BK442" s="150">
        <f>ROUND(I442*H442,2)</f>
        <v>0</v>
      </c>
      <c r="BL442" s="13" t="s">
        <v>147</v>
      </c>
      <c r="BM442" s="149" t="s">
        <v>479</v>
      </c>
    </row>
    <row r="443" spans="2:65" s="1" customFormat="1">
      <c r="B443" s="28"/>
      <c r="D443" s="151" t="s">
        <v>148</v>
      </c>
      <c r="F443" s="152" t="s">
        <v>478</v>
      </c>
      <c r="I443" s="111"/>
      <c r="L443" s="28"/>
      <c r="M443" s="153"/>
      <c r="T443" s="52"/>
      <c r="AT443" s="13" t="s">
        <v>148</v>
      </c>
      <c r="AU443" s="13" t="s">
        <v>82</v>
      </c>
    </row>
    <row r="444" spans="2:65" s="1" customFormat="1" ht="24.2" customHeight="1">
      <c r="B444" s="28"/>
      <c r="C444" s="138" t="s">
        <v>480</v>
      </c>
      <c r="D444" s="138" t="s">
        <v>143</v>
      </c>
      <c r="E444" s="139" t="s">
        <v>189</v>
      </c>
      <c r="F444" s="140" t="s">
        <v>190</v>
      </c>
      <c r="G444" s="141" t="s">
        <v>146</v>
      </c>
      <c r="H444" s="142">
        <v>11.7</v>
      </c>
      <c r="I444" s="143"/>
      <c r="J444" s="144">
        <f>ROUND(I444*H444,2)</f>
        <v>0</v>
      </c>
      <c r="K444" s="145"/>
      <c r="L444" s="28"/>
      <c r="M444" s="146" t="s">
        <v>1</v>
      </c>
      <c r="N444" s="107" t="s">
        <v>38</v>
      </c>
      <c r="P444" s="147">
        <f>O444*H444</f>
        <v>0</v>
      </c>
      <c r="Q444" s="147">
        <v>1.103E-2</v>
      </c>
      <c r="R444" s="147">
        <f>Q444*H444</f>
        <v>0.129051</v>
      </c>
      <c r="S444" s="147">
        <v>0</v>
      </c>
      <c r="T444" s="148">
        <f>S444*H444</f>
        <v>0</v>
      </c>
      <c r="AR444" s="149" t="s">
        <v>147</v>
      </c>
      <c r="AT444" s="149" t="s">
        <v>143</v>
      </c>
      <c r="AU444" s="149" t="s">
        <v>82</v>
      </c>
      <c r="AY444" s="13" t="s">
        <v>140</v>
      </c>
      <c r="BE444" s="150">
        <f>IF(N444="základní",J444,0)</f>
        <v>0</v>
      </c>
      <c r="BF444" s="150">
        <f>IF(N444="snížená",J444,0)</f>
        <v>0</v>
      </c>
      <c r="BG444" s="150">
        <f>IF(N444="zákl. přenesená",J444,0)</f>
        <v>0</v>
      </c>
      <c r="BH444" s="150">
        <f>IF(N444="sníž. přenesená",J444,0)</f>
        <v>0</v>
      </c>
      <c r="BI444" s="150">
        <f>IF(N444="nulová",J444,0)</f>
        <v>0</v>
      </c>
      <c r="BJ444" s="13" t="s">
        <v>80</v>
      </c>
      <c r="BK444" s="150">
        <f>ROUND(I444*H444,2)</f>
        <v>0</v>
      </c>
      <c r="BL444" s="13" t="s">
        <v>147</v>
      </c>
      <c r="BM444" s="149" t="s">
        <v>481</v>
      </c>
    </row>
    <row r="445" spans="2:65" s="1" customFormat="1">
      <c r="B445" s="28"/>
      <c r="D445" s="151" t="s">
        <v>148</v>
      </c>
      <c r="F445" s="152" t="s">
        <v>482</v>
      </c>
      <c r="I445" s="111"/>
      <c r="L445" s="28"/>
      <c r="M445" s="153"/>
      <c r="T445" s="52"/>
      <c r="AT445" s="13" t="s">
        <v>148</v>
      </c>
      <c r="AU445" s="13" t="s">
        <v>82</v>
      </c>
    </row>
    <row r="446" spans="2:65" s="1" customFormat="1" ht="33" customHeight="1">
      <c r="B446" s="28"/>
      <c r="C446" s="138" t="s">
        <v>351</v>
      </c>
      <c r="D446" s="138" t="s">
        <v>143</v>
      </c>
      <c r="E446" s="139" t="s">
        <v>193</v>
      </c>
      <c r="F446" s="140" t="s">
        <v>194</v>
      </c>
      <c r="G446" s="141" t="s">
        <v>146</v>
      </c>
      <c r="H446" s="142">
        <v>41.439</v>
      </c>
      <c r="I446" s="143"/>
      <c r="J446" s="144">
        <f>ROUND(I446*H446,2)</f>
        <v>0</v>
      </c>
      <c r="K446" s="145"/>
      <c r="L446" s="28"/>
      <c r="M446" s="146" t="s">
        <v>1</v>
      </c>
      <c r="N446" s="107" t="s">
        <v>38</v>
      </c>
      <c r="P446" s="147">
        <f>O446*H446</f>
        <v>0</v>
      </c>
      <c r="Q446" s="147">
        <v>2.8499999999999999E-4</v>
      </c>
      <c r="R446" s="147">
        <f>Q446*H446</f>
        <v>1.1810115E-2</v>
      </c>
      <c r="S446" s="147">
        <v>0</v>
      </c>
      <c r="T446" s="148">
        <f>S446*H446</f>
        <v>0</v>
      </c>
      <c r="AR446" s="149" t="s">
        <v>147</v>
      </c>
      <c r="AT446" s="149" t="s">
        <v>143</v>
      </c>
      <c r="AU446" s="149" t="s">
        <v>82</v>
      </c>
      <c r="AY446" s="13" t="s">
        <v>140</v>
      </c>
      <c r="BE446" s="150">
        <f>IF(N446="základní",J446,0)</f>
        <v>0</v>
      </c>
      <c r="BF446" s="150">
        <f>IF(N446="snížená",J446,0)</f>
        <v>0</v>
      </c>
      <c r="BG446" s="150">
        <f>IF(N446="zákl. přenesená",J446,0)</f>
        <v>0</v>
      </c>
      <c r="BH446" s="150">
        <f>IF(N446="sníž. přenesená",J446,0)</f>
        <v>0</v>
      </c>
      <c r="BI446" s="150">
        <f>IF(N446="nulová",J446,0)</f>
        <v>0</v>
      </c>
      <c r="BJ446" s="13" t="s">
        <v>80</v>
      </c>
      <c r="BK446" s="150">
        <f>ROUND(I446*H446,2)</f>
        <v>0</v>
      </c>
      <c r="BL446" s="13" t="s">
        <v>147</v>
      </c>
      <c r="BM446" s="149" t="s">
        <v>483</v>
      </c>
    </row>
    <row r="447" spans="2:65" s="1" customFormat="1">
      <c r="B447" s="28"/>
      <c r="D447" s="151" t="s">
        <v>148</v>
      </c>
      <c r="F447" s="152" t="s">
        <v>484</v>
      </c>
      <c r="I447" s="111"/>
      <c r="L447" s="28"/>
      <c r="M447" s="153"/>
      <c r="T447" s="52"/>
      <c r="AT447" s="13" t="s">
        <v>148</v>
      </c>
      <c r="AU447" s="13" t="s">
        <v>82</v>
      </c>
    </row>
    <row r="448" spans="2:65" s="11" customFormat="1" ht="22.9" customHeight="1">
      <c r="B448" s="126"/>
      <c r="D448" s="127" t="s">
        <v>72</v>
      </c>
      <c r="E448" s="136" t="s">
        <v>237</v>
      </c>
      <c r="F448" s="136" t="s">
        <v>238</v>
      </c>
      <c r="I448" s="129"/>
      <c r="J448" s="137">
        <f>BK448</f>
        <v>0</v>
      </c>
      <c r="L448" s="126"/>
      <c r="M448" s="131"/>
      <c r="P448" s="132">
        <f>SUM(P449:P450)</f>
        <v>0</v>
      </c>
      <c r="R448" s="132">
        <f>SUM(R449:R450)</f>
        <v>8.512974018000001E-2</v>
      </c>
      <c r="T448" s="133">
        <f>SUM(T449:T450)</f>
        <v>0</v>
      </c>
      <c r="AR448" s="127" t="s">
        <v>82</v>
      </c>
      <c r="AT448" s="134" t="s">
        <v>72</v>
      </c>
      <c r="AU448" s="134" t="s">
        <v>80</v>
      </c>
      <c r="AY448" s="127" t="s">
        <v>140</v>
      </c>
      <c r="BK448" s="135">
        <f>SUM(BK449:BK450)</f>
        <v>0</v>
      </c>
    </row>
    <row r="449" spans="2:65" s="1" customFormat="1" ht="24.2" customHeight="1">
      <c r="B449" s="28"/>
      <c r="C449" s="138" t="s">
        <v>485</v>
      </c>
      <c r="D449" s="138" t="s">
        <v>143</v>
      </c>
      <c r="E449" s="139" t="s">
        <v>240</v>
      </c>
      <c r="F449" s="140" t="s">
        <v>241</v>
      </c>
      <c r="G449" s="141" t="s">
        <v>146</v>
      </c>
      <c r="H449" s="142">
        <v>6.7590000000000003</v>
      </c>
      <c r="I449" s="143"/>
      <c r="J449" s="144">
        <f>ROUND(I449*H449,2)</f>
        <v>0</v>
      </c>
      <c r="K449" s="145"/>
      <c r="L449" s="28"/>
      <c r="M449" s="146" t="s">
        <v>1</v>
      </c>
      <c r="N449" s="107" t="s">
        <v>38</v>
      </c>
      <c r="P449" s="147">
        <f>O449*H449</f>
        <v>0</v>
      </c>
      <c r="Q449" s="147">
        <v>1.259502E-2</v>
      </c>
      <c r="R449" s="147">
        <f>Q449*H449</f>
        <v>8.512974018000001E-2</v>
      </c>
      <c r="S449" s="147">
        <v>0</v>
      </c>
      <c r="T449" s="148">
        <f>S449*H449</f>
        <v>0</v>
      </c>
      <c r="AR449" s="149" t="s">
        <v>174</v>
      </c>
      <c r="AT449" s="149" t="s">
        <v>143</v>
      </c>
      <c r="AU449" s="149" t="s">
        <v>82</v>
      </c>
      <c r="AY449" s="13" t="s">
        <v>140</v>
      </c>
      <c r="BE449" s="150">
        <f>IF(N449="základní",J449,0)</f>
        <v>0</v>
      </c>
      <c r="BF449" s="150">
        <f>IF(N449="snížená",J449,0)</f>
        <v>0</v>
      </c>
      <c r="BG449" s="150">
        <f>IF(N449="zákl. přenesená",J449,0)</f>
        <v>0</v>
      </c>
      <c r="BH449" s="150">
        <f>IF(N449="sníž. přenesená",J449,0)</f>
        <v>0</v>
      </c>
      <c r="BI449" s="150">
        <f>IF(N449="nulová",J449,0)</f>
        <v>0</v>
      </c>
      <c r="BJ449" s="13" t="s">
        <v>80</v>
      </c>
      <c r="BK449" s="150">
        <f>ROUND(I449*H449,2)</f>
        <v>0</v>
      </c>
      <c r="BL449" s="13" t="s">
        <v>174</v>
      </c>
      <c r="BM449" s="149" t="s">
        <v>486</v>
      </c>
    </row>
    <row r="450" spans="2:65" s="1" customFormat="1">
      <c r="B450" s="28"/>
      <c r="D450" s="151" t="s">
        <v>148</v>
      </c>
      <c r="F450" s="152" t="s">
        <v>453</v>
      </c>
      <c r="I450" s="111"/>
      <c r="L450" s="28"/>
      <c r="M450" s="153"/>
      <c r="T450" s="52"/>
      <c r="AT450" s="13" t="s">
        <v>148</v>
      </c>
      <c r="AU450" s="13" t="s">
        <v>82</v>
      </c>
    </row>
    <row r="451" spans="2:65" s="11" customFormat="1" ht="22.9" customHeight="1">
      <c r="B451" s="126"/>
      <c r="D451" s="127" t="s">
        <v>72</v>
      </c>
      <c r="E451" s="136" t="s">
        <v>320</v>
      </c>
      <c r="F451" s="136" t="s">
        <v>321</v>
      </c>
      <c r="I451" s="129"/>
      <c r="J451" s="137">
        <f>BK451</f>
        <v>0</v>
      </c>
      <c r="L451" s="126"/>
      <c r="M451" s="131"/>
      <c r="P451" s="132">
        <f>SUM(P452:P472)</f>
        <v>0</v>
      </c>
      <c r="R451" s="132">
        <f>SUM(R452:R472)</f>
        <v>0</v>
      </c>
      <c r="T451" s="133">
        <f>SUM(T452:T472)</f>
        <v>0</v>
      </c>
      <c r="AR451" s="127" t="s">
        <v>80</v>
      </c>
      <c r="AT451" s="134" t="s">
        <v>72</v>
      </c>
      <c r="AU451" s="134" t="s">
        <v>80</v>
      </c>
      <c r="AY451" s="127" t="s">
        <v>140</v>
      </c>
      <c r="BK451" s="135">
        <f>SUM(BK452:BK472)</f>
        <v>0</v>
      </c>
    </row>
    <row r="452" spans="2:65" s="1" customFormat="1" ht="37.9" customHeight="1">
      <c r="B452" s="28"/>
      <c r="C452" s="138" t="s">
        <v>355</v>
      </c>
      <c r="D452" s="138" t="s">
        <v>143</v>
      </c>
      <c r="E452" s="139" t="s">
        <v>322</v>
      </c>
      <c r="F452" s="140" t="s">
        <v>323</v>
      </c>
      <c r="G452" s="141" t="s">
        <v>200</v>
      </c>
      <c r="H452" s="142">
        <v>1</v>
      </c>
      <c r="I452" s="143"/>
      <c r="J452" s="144">
        <f>ROUND(I452*H452,2)</f>
        <v>0</v>
      </c>
      <c r="K452" s="145"/>
      <c r="L452" s="28"/>
      <c r="M452" s="146" t="s">
        <v>1</v>
      </c>
      <c r="N452" s="107" t="s">
        <v>38</v>
      </c>
      <c r="P452" s="147">
        <f>O452*H452</f>
        <v>0</v>
      </c>
      <c r="Q452" s="147">
        <v>0</v>
      </c>
      <c r="R452" s="147">
        <f>Q452*H452</f>
        <v>0</v>
      </c>
      <c r="S452" s="147">
        <v>0</v>
      </c>
      <c r="T452" s="148">
        <f>S452*H452</f>
        <v>0</v>
      </c>
      <c r="AR452" s="149" t="s">
        <v>147</v>
      </c>
      <c r="AT452" s="149" t="s">
        <v>143</v>
      </c>
      <c r="AU452" s="149" t="s">
        <v>82</v>
      </c>
      <c r="AY452" s="13" t="s">
        <v>140</v>
      </c>
      <c r="BE452" s="150">
        <f>IF(N452="základní",J452,0)</f>
        <v>0</v>
      </c>
      <c r="BF452" s="150">
        <f>IF(N452="snížená",J452,0)</f>
        <v>0</v>
      </c>
      <c r="BG452" s="150">
        <f>IF(N452="zákl. přenesená",J452,0)</f>
        <v>0</v>
      </c>
      <c r="BH452" s="150">
        <f>IF(N452="sníž. přenesená",J452,0)</f>
        <v>0</v>
      </c>
      <c r="BI452" s="150">
        <f>IF(N452="nulová",J452,0)</f>
        <v>0</v>
      </c>
      <c r="BJ452" s="13" t="s">
        <v>80</v>
      </c>
      <c r="BK452" s="150">
        <f>ROUND(I452*H452,2)</f>
        <v>0</v>
      </c>
      <c r="BL452" s="13" t="s">
        <v>147</v>
      </c>
      <c r="BM452" s="149" t="s">
        <v>487</v>
      </c>
    </row>
    <row r="453" spans="2:65" s="1" customFormat="1">
      <c r="B453" s="28"/>
      <c r="D453" s="151" t="s">
        <v>148</v>
      </c>
      <c r="F453" s="152" t="s">
        <v>325</v>
      </c>
      <c r="I453" s="111"/>
      <c r="L453" s="28"/>
      <c r="M453" s="153"/>
      <c r="T453" s="52"/>
      <c r="AT453" s="13" t="s">
        <v>148</v>
      </c>
      <c r="AU453" s="13" t="s">
        <v>82</v>
      </c>
    </row>
    <row r="454" spans="2:65" s="1" customFormat="1" ht="24.2" customHeight="1">
      <c r="B454" s="28"/>
      <c r="C454" s="138" t="s">
        <v>488</v>
      </c>
      <c r="D454" s="138" t="s">
        <v>143</v>
      </c>
      <c r="E454" s="139" t="s">
        <v>327</v>
      </c>
      <c r="F454" s="140" t="s">
        <v>328</v>
      </c>
      <c r="G454" s="141" t="s">
        <v>200</v>
      </c>
      <c r="H454" s="142">
        <v>1</v>
      </c>
      <c r="I454" s="143"/>
      <c r="J454" s="144">
        <f>ROUND(I454*H454,2)</f>
        <v>0</v>
      </c>
      <c r="K454" s="145"/>
      <c r="L454" s="28"/>
      <c r="M454" s="146" t="s">
        <v>1</v>
      </c>
      <c r="N454" s="107" t="s">
        <v>38</v>
      </c>
      <c r="P454" s="147">
        <f>O454*H454</f>
        <v>0</v>
      </c>
      <c r="Q454" s="147">
        <v>0</v>
      </c>
      <c r="R454" s="147">
        <f>Q454*H454</f>
        <v>0</v>
      </c>
      <c r="S454" s="147">
        <v>0</v>
      </c>
      <c r="T454" s="148">
        <f>S454*H454</f>
        <v>0</v>
      </c>
      <c r="AR454" s="149" t="s">
        <v>147</v>
      </c>
      <c r="AT454" s="149" t="s">
        <v>143</v>
      </c>
      <c r="AU454" s="149" t="s">
        <v>82</v>
      </c>
      <c r="AY454" s="13" t="s">
        <v>140</v>
      </c>
      <c r="BE454" s="150">
        <f>IF(N454="základní",J454,0)</f>
        <v>0</v>
      </c>
      <c r="BF454" s="150">
        <f>IF(N454="snížená",J454,0)</f>
        <v>0</v>
      </c>
      <c r="BG454" s="150">
        <f>IF(N454="zákl. přenesená",J454,0)</f>
        <v>0</v>
      </c>
      <c r="BH454" s="150">
        <f>IF(N454="sníž. přenesená",J454,0)</f>
        <v>0</v>
      </c>
      <c r="BI454" s="150">
        <f>IF(N454="nulová",J454,0)</f>
        <v>0</v>
      </c>
      <c r="BJ454" s="13" t="s">
        <v>80</v>
      </c>
      <c r="BK454" s="150">
        <f>ROUND(I454*H454,2)</f>
        <v>0</v>
      </c>
      <c r="BL454" s="13" t="s">
        <v>147</v>
      </c>
      <c r="BM454" s="149" t="s">
        <v>489</v>
      </c>
    </row>
    <row r="455" spans="2:65" s="1" customFormat="1">
      <c r="B455" s="28"/>
      <c r="D455" s="151" t="s">
        <v>148</v>
      </c>
      <c r="F455" s="152" t="s">
        <v>490</v>
      </c>
      <c r="I455" s="111"/>
      <c r="L455" s="28"/>
      <c r="M455" s="153"/>
      <c r="T455" s="52"/>
      <c r="AT455" s="13" t="s">
        <v>148</v>
      </c>
      <c r="AU455" s="13" t="s">
        <v>82</v>
      </c>
    </row>
    <row r="456" spans="2:65" s="1" customFormat="1" ht="16.5" customHeight="1">
      <c r="B456" s="28"/>
      <c r="C456" s="138" t="s">
        <v>357</v>
      </c>
      <c r="D456" s="138" t="s">
        <v>143</v>
      </c>
      <c r="E456" s="139" t="s">
        <v>330</v>
      </c>
      <c r="F456" s="140" t="s">
        <v>331</v>
      </c>
      <c r="G456" s="141" t="s">
        <v>200</v>
      </c>
      <c r="H456" s="142">
        <v>1</v>
      </c>
      <c r="I456" s="143"/>
      <c r="J456" s="144">
        <f>ROUND(I456*H456,2)</f>
        <v>0</v>
      </c>
      <c r="K456" s="145"/>
      <c r="L456" s="28"/>
      <c r="M456" s="146" t="s">
        <v>1</v>
      </c>
      <c r="N456" s="107" t="s">
        <v>38</v>
      </c>
      <c r="P456" s="147">
        <f>O456*H456</f>
        <v>0</v>
      </c>
      <c r="Q456" s="147">
        <v>0</v>
      </c>
      <c r="R456" s="147">
        <f>Q456*H456</f>
        <v>0</v>
      </c>
      <c r="S456" s="147">
        <v>0</v>
      </c>
      <c r="T456" s="148">
        <f>S456*H456</f>
        <v>0</v>
      </c>
      <c r="AR456" s="149" t="s">
        <v>147</v>
      </c>
      <c r="AT456" s="149" t="s">
        <v>143</v>
      </c>
      <c r="AU456" s="149" t="s">
        <v>82</v>
      </c>
      <c r="AY456" s="13" t="s">
        <v>140</v>
      </c>
      <c r="BE456" s="150">
        <f>IF(N456="základní",J456,0)</f>
        <v>0</v>
      </c>
      <c r="BF456" s="150">
        <f>IF(N456="snížená",J456,0)</f>
        <v>0</v>
      </c>
      <c r="BG456" s="150">
        <f>IF(N456="zákl. přenesená",J456,0)</f>
        <v>0</v>
      </c>
      <c r="BH456" s="150">
        <f>IF(N456="sníž. přenesená",J456,0)</f>
        <v>0</v>
      </c>
      <c r="BI456" s="150">
        <f>IF(N456="nulová",J456,0)</f>
        <v>0</v>
      </c>
      <c r="BJ456" s="13" t="s">
        <v>80</v>
      </c>
      <c r="BK456" s="150">
        <f>ROUND(I456*H456,2)</f>
        <v>0</v>
      </c>
      <c r="BL456" s="13" t="s">
        <v>147</v>
      </c>
      <c r="BM456" s="149" t="s">
        <v>491</v>
      </c>
    </row>
    <row r="457" spans="2:65" s="1" customFormat="1">
      <c r="B457" s="28"/>
      <c r="D457" s="151" t="s">
        <v>148</v>
      </c>
      <c r="F457" s="152" t="s">
        <v>490</v>
      </c>
      <c r="I457" s="111"/>
      <c r="L457" s="28"/>
      <c r="M457" s="153"/>
      <c r="T457" s="52"/>
      <c r="AT457" s="13" t="s">
        <v>148</v>
      </c>
      <c r="AU457" s="13" t="s">
        <v>82</v>
      </c>
    </row>
    <row r="458" spans="2:65" s="1" customFormat="1" ht="16.5" customHeight="1">
      <c r="B458" s="28"/>
      <c r="C458" s="138" t="s">
        <v>492</v>
      </c>
      <c r="D458" s="138" t="s">
        <v>143</v>
      </c>
      <c r="E458" s="139" t="s">
        <v>493</v>
      </c>
      <c r="F458" s="140" t="s">
        <v>494</v>
      </c>
      <c r="G458" s="141" t="s">
        <v>200</v>
      </c>
      <c r="H458" s="142">
        <v>1</v>
      </c>
      <c r="I458" s="143"/>
      <c r="J458" s="144">
        <f>ROUND(I458*H458,2)</f>
        <v>0</v>
      </c>
      <c r="K458" s="145"/>
      <c r="L458" s="28"/>
      <c r="M458" s="146" t="s">
        <v>1</v>
      </c>
      <c r="N458" s="107" t="s">
        <v>38</v>
      </c>
      <c r="P458" s="147">
        <f>O458*H458</f>
        <v>0</v>
      </c>
      <c r="Q458" s="147">
        <v>0</v>
      </c>
      <c r="R458" s="147">
        <f>Q458*H458</f>
        <v>0</v>
      </c>
      <c r="S458" s="147">
        <v>0</v>
      </c>
      <c r="T458" s="148">
        <f>S458*H458</f>
        <v>0</v>
      </c>
      <c r="AR458" s="149" t="s">
        <v>147</v>
      </c>
      <c r="AT458" s="149" t="s">
        <v>143</v>
      </c>
      <c r="AU458" s="149" t="s">
        <v>82</v>
      </c>
      <c r="AY458" s="13" t="s">
        <v>140</v>
      </c>
      <c r="BE458" s="150">
        <f>IF(N458="základní",J458,0)</f>
        <v>0</v>
      </c>
      <c r="BF458" s="150">
        <f>IF(N458="snížená",J458,0)</f>
        <v>0</v>
      </c>
      <c r="BG458" s="150">
        <f>IF(N458="zákl. přenesená",J458,0)</f>
        <v>0</v>
      </c>
      <c r="BH458" s="150">
        <f>IF(N458="sníž. přenesená",J458,0)</f>
        <v>0</v>
      </c>
      <c r="BI458" s="150">
        <f>IF(N458="nulová",J458,0)</f>
        <v>0</v>
      </c>
      <c r="BJ458" s="13" t="s">
        <v>80</v>
      </c>
      <c r="BK458" s="150">
        <f>ROUND(I458*H458,2)</f>
        <v>0</v>
      </c>
      <c r="BL458" s="13" t="s">
        <v>147</v>
      </c>
      <c r="BM458" s="149" t="s">
        <v>495</v>
      </c>
    </row>
    <row r="459" spans="2:65" s="1" customFormat="1">
      <c r="B459" s="28"/>
      <c r="D459" s="151" t="s">
        <v>148</v>
      </c>
      <c r="F459" s="152" t="s">
        <v>490</v>
      </c>
      <c r="I459" s="111"/>
      <c r="L459" s="28"/>
      <c r="M459" s="153"/>
      <c r="T459" s="52"/>
      <c r="AT459" s="13" t="s">
        <v>148</v>
      </c>
      <c r="AU459" s="13" t="s">
        <v>82</v>
      </c>
    </row>
    <row r="460" spans="2:65" s="1" customFormat="1" ht="16.5" customHeight="1">
      <c r="B460" s="28"/>
      <c r="C460" s="138" t="s">
        <v>358</v>
      </c>
      <c r="D460" s="138" t="s">
        <v>143</v>
      </c>
      <c r="E460" s="139" t="s">
        <v>496</v>
      </c>
      <c r="F460" s="140" t="s">
        <v>497</v>
      </c>
      <c r="G460" s="141" t="s">
        <v>200</v>
      </c>
      <c r="H460" s="142">
        <v>1</v>
      </c>
      <c r="I460" s="143"/>
      <c r="J460" s="144">
        <f>ROUND(I460*H460,2)</f>
        <v>0</v>
      </c>
      <c r="K460" s="145"/>
      <c r="L460" s="28"/>
      <c r="M460" s="146" t="s">
        <v>1</v>
      </c>
      <c r="N460" s="107" t="s">
        <v>38</v>
      </c>
      <c r="P460" s="147">
        <f>O460*H460</f>
        <v>0</v>
      </c>
      <c r="Q460" s="147">
        <v>0</v>
      </c>
      <c r="R460" s="147">
        <f>Q460*H460</f>
        <v>0</v>
      </c>
      <c r="S460" s="147">
        <v>0</v>
      </c>
      <c r="T460" s="148">
        <f>S460*H460</f>
        <v>0</v>
      </c>
      <c r="AR460" s="149" t="s">
        <v>147</v>
      </c>
      <c r="AT460" s="149" t="s">
        <v>143</v>
      </c>
      <c r="AU460" s="149" t="s">
        <v>82</v>
      </c>
      <c r="AY460" s="13" t="s">
        <v>140</v>
      </c>
      <c r="BE460" s="150">
        <f>IF(N460="základní",J460,0)</f>
        <v>0</v>
      </c>
      <c r="BF460" s="150">
        <f>IF(N460="snížená",J460,0)</f>
        <v>0</v>
      </c>
      <c r="BG460" s="150">
        <f>IF(N460="zákl. přenesená",J460,0)</f>
        <v>0</v>
      </c>
      <c r="BH460" s="150">
        <f>IF(N460="sníž. přenesená",J460,0)</f>
        <v>0</v>
      </c>
      <c r="BI460" s="150">
        <f>IF(N460="nulová",J460,0)</f>
        <v>0</v>
      </c>
      <c r="BJ460" s="13" t="s">
        <v>80</v>
      </c>
      <c r="BK460" s="150">
        <f>ROUND(I460*H460,2)</f>
        <v>0</v>
      </c>
      <c r="BL460" s="13" t="s">
        <v>147</v>
      </c>
      <c r="BM460" s="149" t="s">
        <v>498</v>
      </c>
    </row>
    <row r="461" spans="2:65" s="1" customFormat="1">
      <c r="B461" s="28"/>
      <c r="D461" s="151" t="s">
        <v>148</v>
      </c>
      <c r="F461" s="152" t="s">
        <v>490</v>
      </c>
      <c r="I461" s="111"/>
      <c r="L461" s="28"/>
      <c r="M461" s="153"/>
      <c r="T461" s="52"/>
      <c r="AT461" s="13" t="s">
        <v>148</v>
      </c>
      <c r="AU461" s="13" t="s">
        <v>82</v>
      </c>
    </row>
    <row r="462" spans="2:65" s="1" customFormat="1" ht="16.5" customHeight="1">
      <c r="B462" s="28"/>
      <c r="C462" s="138" t="s">
        <v>499</v>
      </c>
      <c r="D462" s="138" t="s">
        <v>143</v>
      </c>
      <c r="E462" s="139" t="s">
        <v>334</v>
      </c>
      <c r="F462" s="140" t="s">
        <v>335</v>
      </c>
      <c r="G462" s="141" t="s">
        <v>200</v>
      </c>
      <c r="H462" s="142">
        <v>1</v>
      </c>
      <c r="I462" s="143"/>
      <c r="J462" s="144">
        <f>ROUND(I462*H462,2)</f>
        <v>0</v>
      </c>
      <c r="K462" s="145"/>
      <c r="L462" s="28"/>
      <c r="M462" s="146" t="s">
        <v>1</v>
      </c>
      <c r="N462" s="107" t="s">
        <v>38</v>
      </c>
      <c r="P462" s="147">
        <f>O462*H462</f>
        <v>0</v>
      </c>
      <c r="Q462" s="147">
        <v>0</v>
      </c>
      <c r="R462" s="147">
        <f>Q462*H462</f>
        <v>0</v>
      </c>
      <c r="S462" s="147">
        <v>0</v>
      </c>
      <c r="T462" s="148">
        <f>S462*H462</f>
        <v>0</v>
      </c>
      <c r="AR462" s="149" t="s">
        <v>147</v>
      </c>
      <c r="AT462" s="149" t="s">
        <v>143</v>
      </c>
      <c r="AU462" s="149" t="s">
        <v>82</v>
      </c>
      <c r="AY462" s="13" t="s">
        <v>140</v>
      </c>
      <c r="BE462" s="150">
        <f>IF(N462="základní",J462,0)</f>
        <v>0</v>
      </c>
      <c r="BF462" s="150">
        <f>IF(N462="snížená",J462,0)</f>
        <v>0</v>
      </c>
      <c r="BG462" s="150">
        <f>IF(N462="zákl. přenesená",J462,0)</f>
        <v>0</v>
      </c>
      <c r="BH462" s="150">
        <f>IF(N462="sníž. přenesená",J462,0)</f>
        <v>0</v>
      </c>
      <c r="BI462" s="150">
        <f>IF(N462="nulová",J462,0)</f>
        <v>0</v>
      </c>
      <c r="BJ462" s="13" t="s">
        <v>80</v>
      </c>
      <c r="BK462" s="150">
        <f>ROUND(I462*H462,2)</f>
        <v>0</v>
      </c>
      <c r="BL462" s="13" t="s">
        <v>147</v>
      </c>
      <c r="BM462" s="149" t="s">
        <v>500</v>
      </c>
    </row>
    <row r="463" spans="2:65" s="1" customFormat="1">
      <c r="B463" s="28"/>
      <c r="D463" s="151" t="s">
        <v>148</v>
      </c>
      <c r="F463" s="152" t="s">
        <v>490</v>
      </c>
      <c r="I463" s="111"/>
      <c r="L463" s="28"/>
      <c r="M463" s="153"/>
      <c r="T463" s="52"/>
      <c r="AT463" s="13" t="s">
        <v>148</v>
      </c>
      <c r="AU463" s="13" t="s">
        <v>82</v>
      </c>
    </row>
    <row r="464" spans="2:65" s="1" customFormat="1" ht="16.5" customHeight="1">
      <c r="B464" s="28"/>
      <c r="C464" s="138" t="s">
        <v>360</v>
      </c>
      <c r="D464" s="138" t="s">
        <v>143</v>
      </c>
      <c r="E464" s="139" t="s">
        <v>337</v>
      </c>
      <c r="F464" s="140" t="s">
        <v>338</v>
      </c>
      <c r="G464" s="141" t="s">
        <v>200</v>
      </c>
      <c r="H464" s="142">
        <v>1</v>
      </c>
      <c r="I464" s="143"/>
      <c r="J464" s="144">
        <f>ROUND(I464*H464,2)</f>
        <v>0</v>
      </c>
      <c r="K464" s="145"/>
      <c r="L464" s="28"/>
      <c r="M464" s="146" t="s">
        <v>1</v>
      </c>
      <c r="N464" s="107" t="s">
        <v>38</v>
      </c>
      <c r="P464" s="147">
        <f>O464*H464</f>
        <v>0</v>
      </c>
      <c r="Q464" s="147">
        <v>0</v>
      </c>
      <c r="R464" s="147">
        <f>Q464*H464</f>
        <v>0</v>
      </c>
      <c r="S464" s="147">
        <v>0</v>
      </c>
      <c r="T464" s="148">
        <f>S464*H464</f>
        <v>0</v>
      </c>
      <c r="AR464" s="149" t="s">
        <v>147</v>
      </c>
      <c r="AT464" s="149" t="s">
        <v>143</v>
      </c>
      <c r="AU464" s="149" t="s">
        <v>82</v>
      </c>
      <c r="AY464" s="13" t="s">
        <v>140</v>
      </c>
      <c r="BE464" s="150">
        <f>IF(N464="základní",J464,0)</f>
        <v>0</v>
      </c>
      <c r="BF464" s="150">
        <f>IF(N464="snížená",J464,0)</f>
        <v>0</v>
      </c>
      <c r="BG464" s="150">
        <f>IF(N464="zákl. přenesená",J464,0)</f>
        <v>0</v>
      </c>
      <c r="BH464" s="150">
        <f>IF(N464="sníž. přenesená",J464,0)</f>
        <v>0</v>
      </c>
      <c r="BI464" s="150">
        <f>IF(N464="nulová",J464,0)</f>
        <v>0</v>
      </c>
      <c r="BJ464" s="13" t="s">
        <v>80</v>
      </c>
      <c r="BK464" s="150">
        <f>ROUND(I464*H464,2)</f>
        <v>0</v>
      </c>
      <c r="BL464" s="13" t="s">
        <v>147</v>
      </c>
      <c r="BM464" s="149" t="s">
        <v>501</v>
      </c>
    </row>
    <row r="465" spans="2:65" s="1" customFormat="1">
      <c r="B465" s="28"/>
      <c r="D465" s="151" t="s">
        <v>148</v>
      </c>
      <c r="F465" s="152" t="s">
        <v>490</v>
      </c>
      <c r="I465" s="111"/>
      <c r="L465" s="28"/>
      <c r="M465" s="153"/>
      <c r="T465" s="52"/>
      <c r="AT465" s="13" t="s">
        <v>148</v>
      </c>
      <c r="AU465" s="13" t="s">
        <v>82</v>
      </c>
    </row>
    <row r="466" spans="2:65" s="1" customFormat="1" ht="16.5" customHeight="1">
      <c r="B466" s="28"/>
      <c r="C466" s="138" t="s">
        <v>502</v>
      </c>
      <c r="D466" s="138" t="s">
        <v>143</v>
      </c>
      <c r="E466" s="139" t="s">
        <v>341</v>
      </c>
      <c r="F466" s="140" t="s">
        <v>342</v>
      </c>
      <c r="G466" s="141" t="s">
        <v>200</v>
      </c>
      <c r="H466" s="142">
        <v>1</v>
      </c>
      <c r="I466" s="143"/>
      <c r="J466" s="144">
        <f>ROUND(I466*H466,2)</f>
        <v>0</v>
      </c>
      <c r="K466" s="145"/>
      <c r="L466" s="28"/>
      <c r="M466" s="146" t="s">
        <v>1</v>
      </c>
      <c r="N466" s="107" t="s">
        <v>38</v>
      </c>
      <c r="P466" s="147">
        <f>O466*H466</f>
        <v>0</v>
      </c>
      <c r="Q466" s="147">
        <v>0</v>
      </c>
      <c r="R466" s="147">
        <f>Q466*H466</f>
        <v>0</v>
      </c>
      <c r="S466" s="147">
        <v>0</v>
      </c>
      <c r="T466" s="148">
        <f>S466*H466</f>
        <v>0</v>
      </c>
      <c r="AR466" s="149" t="s">
        <v>147</v>
      </c>
      <c r="AT466" s="149" t="s">
        <v>143</v>
      </c>
      <c r="AU466" s="149" t="s">
        <v>82</v>
      </c>
      <c r="AY466" s="13" t="s">
        <v>140</v>
      </c>
      <c r="BE466" s="150">
        <f>IF(N466="základní",J466,0)</f>
        <v>0</v>
      </c>
      <c r="BF466" s="150">
        <f>IF(N466="snížená",J466,0)</f>
        <v>0</v>
      </c>
      <c r="BG466" s="150">
        <f>IF(N466="zákl. přenesená",J466,0)</f>
        <v>0</v>
      </c>
      <c r="BH466" s="150">
        <f>IF(N466="sníž. přenesená",J466,0)</f>
        <v>0</v>
      </c>
      <c r="BI466" s="150">
        <f>IF(N466="nulová",J466,0)</f>
        <v>0</v>
      </c>
      <c r="BJ466" s="13" t="s">
        <v>80</v>
      </c>
      <c r="BK466" s="150">
        <f>ROUND(I466*H466,2)</f>
        <v>0</v>
      </c>
      <c r="BL466" s="13" t="s">
        <v>147</v>
      </c>
      <c r="BM466" s="149" t="s">
        <v>503</v>
      </c>
    </row>
    <row r="467" spans="2:65" s="1" customFormat="1">
      <c r="B467" s="28"/>
      <c r="D467" s="151" t="s">
        <v>148</v>
      </c>
      <c r="F467" s="152" t="s">
        <v>490</v>
      </c>
      <c r="I467" s="111"/>
      <c r="L467" s="28"/>
      <c r="M467" s="153"/>
      <c r="T467" s="52"/>
      <c r="AT467" s="13" t="s">
        <v>148</v>
      </c>
      <c r="AU467" s="13" t="s">
        <v>82</v>
      </c>
    </row>
    <row r="468" spans="2:65" s="1" customFormat="1" ht="16.5" customHeight="1">
      <c r="B468" s="28"/>
      <c r="C468" s="138" t="s">
        <v>361</v>
      </c>
      <c r="D468" s="138" t="s">
        <v>143</v>
      </c>
      <c r="E468" s="139" t="s">
        <v>344</v>
      </c>
      <c r="F468" s="140" t="s">
        <v>345</v>
      </c>
      <c r="G468" s="141" t="s">
        <v>200</v>
      </c>
      <c r="H468" s="142">
        <v>2</v>
      </c>
      <c r="I468" s="143"/>
      <c r="J468" s="144">
        <f>ROUND(I468*H468,2)</f>
        <v>0</v>
      </c>
      <c r="K468" s="145"/>
      <c r="L468" s="28"/>
      <c r="M468" s="146" t="s">
        <v>1</v>
      </c>
      <c r="N468" s="107" t="s">
        <v>38</v>
      </c>
      <c r="P468" s="147">
        <f>O468*H468</f>
        <v>0</v>
      </c>
      <c r="Q468" s="147">
        <v>0</v>
      </c>
      <c r="R468" s="147">
        <f>Q468*H468</f>
        <v>0</v>
      </c>
      <c r="S468" s="147">
        <v>0</v>
      </c>
      <c r="T468" s="148">
        <f>S468*H468</f>
        <v>0</v>
      </c>
      <c r="AR468" s="149" t="s">
        <v>147</v>
      </c>
      <c r="AT468" s="149" t="s">
        <v>143</v>
      </c>
      <c r="AU468" s="149" t="s">
        <v>82</v>
      </c>
      <c r="AY468" s="13" t="s">
        <v>140</v>
      </c>
      <c r="BE468" s="150">
        <f>IF(N468="základní",J468,0)</f>
        <v>0</v>
      </c>
      <c r="BF468" s="150">
        <f>IF(N468="snížená",J468,0)</f>
        <v>0</v>
      </c>
      <c r="BG468" s="150">
        <f>IF(N468="zákl. přenesená",J468,0)</f>
        <v>0</v>
      </c>
      <c r="BH468" s="150">
        <f>IF(N468="sníž. přenesená",J468,0)</f>
        <v>0</v>
      </c>
      <c r="BI468" s="150">
        <f>IF(N468="nulová",J468,0)</f>
        <v>0</v>
      </c>
      <c r="BJ468" s="13" t="s">
        <v>80</v>
      </c>
      <c r="BK468" s="150">
        <f>ROUND(I468*H468,2)</f>
        <v>0</v>
      </c>
      <c r="BL468" s="13" t="s">
        <v>147</v>
      </c>
      <c r="BM468" s="149" t="s">
        <v>504</v>
      </c>
    </row>
    <row r="469" spans="2:65" s="1" customFormat="1">
      <c r="B469" s="28"/>
      <c r="D469" s="151" t="s">
        <v>148</v>
      </c>
      <c r="F469" s="152" t="s">
        <v>325</v>
      </c>
      <c r="I469" s="111"/>
      <c r="L469" s="28"/>
      <c r="M469" s="153"/>
      <c r="T469" s="52"/>
      <c r="AT469" s="13" t="s">
        <v>148</v>
      </c>
      <c r="AU469" s="13" t="s">
        <v>82</v>
      </c>
    </row>
    <row r="470" spans="2:65" s="1" customFormat="1" ht="16.5" customHeight="1">
      <c r="B470" s="28"/>
      <c r="C470" s="138" t="s">
        <v>505</v>
      </c>
      <c r="D470" s="138" t="s">
        <v>143</v>
      </c>
      <c r="E470" s="139" t="s">
        <v>348</v>
      </c>
      <c r="F470" s="140" t="s">
        <v>349</v>
      </c>
      <c r="G470" s="141" t="s">
        <v>350</v>
      </c>
      <c r="H470" s="142">
        <v>1</v>
      </c>
      <c r="I470" s="143"/>
      <c r="J470" s="144">
        <f>ROUND(I470*H470,2)</f>
        <v>0</v>
      </c>
      <c r="K470" s="145"/>
      <c r="L470" s="28"/>
      <c r="M470" s="146" t="s">
        <v>1</v>
      </c>
      <c r="N470" s="107" t="s">
        <v>38</v>
      </c>
      <c r="P470" s="147">
        <f>O470*H470</f>
        <v>0</v>
      </c>
      <c r="Q470" s="147">
        <v>0</v>
      </c>
      <c r="R470" s="147">
        <f>Q470*H470</f>
        <v>0</v>
      </c>
      <c r="S470" s="147">
        <v>0</v>
      </c>
      <c r="T470" s="148">
        <f>S470*H470</f>
        <v>0</v>
      </c>
      <c r="AR470" s="149" t="s">
        <v>147</v>
      </c>
      <c r="AT470" s="149" t="s">
        <v>143</v>
      </c>
      <c r="AU470" s="149" t="s">
        <v>82</v>
      </c>
      <c r="AY470" s="13" t="s">
        <v>140</v>
      </c>
      <c r="BE470" s="150">
        <f>IF(N470="základní",J470,0)</f>
        <v>0</v>
      </c>
      <c r="BF470" s="150">
        <f>IF(N470="snížená",J470,0)</f>
        <v>0</v>
      </c>
      <c r="BG470" s="150">
        <f>IF(N470="zákl. přenesená",J470,0)</f>
        <v>0</v>
      </c>
      <c r="BH470" s="150">
        <f>IF(N470="sníž. přenesená",J470,0)</f>
        <v>0</v>
      </c>
      <c r="BI470" s="150">
        <f>IF(N470="nulová",J470,0)</f>
        <v>0</v>
      </c>
      <c r="BJ470" s="13" t="s">
        <v>80</v>
      </c>
      <c r="BK470" s="150">
        <f>ROUND(I470*H470,2)</f>
        <v>0</v>
      </c>
      <c r="BL470" s="13" t="s">
        <v>147</v>
      </c>
      <c r="BM470" s="149" t="s">
        <v>506</v>
      </c>
    </row>
    <row r="471" spans="2:65" s="1" customFormat="1">
      <c r="B471" s="28"/>
      <c r="D471" s="151" t="s">
        <v>148</v>
      </c>
      <c r="F471" s="152" t="s">
        <v>352</v>
      </c>
      <c r="I471" s="111"/>
      <c r="L471" s="28"/>
      <c r="M471" s="153"/>
      <c r="T471" s="52"/>
      <c r="AT471" s="13" t="s">
        <v>148</v>
      </c>
      <c r="AU471" s="13" t="s">
        <v>82</v>
      </c>
    </row>
    <row r="472" spans="2:65" s="1" customFormat="1" ht="24.2" customHeight="1">
      <c r="B472" s="28"/>
      <c r="C472" s="138" t="s">
        <v>369</v>
      </c>
      <c r="D472" s="138" t="s">
        <v>143</v>
      </c>
      <c r="E472" s="139" t="s">
        <v>353</v>
      </c>
      <c r="F472" s="140" t="s">
        <v>354</v>
      </c>
      <c r="G472" s="141" t="s">
        <v>173</v>
      </c>
      <c r="H472" s="142">
        <v>0.64</v>
      </c>
      <c r="I472" s="143"/>
      <c r="J472" s="144">
        <f>ROUND(I472*H472,2)</f>
        <v>0</v>
      </c>
      <c r="K472" s="145"/>
      <c r="L472" s="28"/>
      <c r="M472" s="146" t="s">
        <v>1</v>
      </c>
      <c r="N472" s="107" t="s">
        <v>38</v>
      </c>
      <c r="P472" s="147">
        <f>O472*H472</f>
        <v>0</v>
      </c>
      <c r="Q472" s="147">
        <v>0</v>
      </c>
      <c r="R472" s="147">
        <f>Q472*H472</f>
        <v>0</v>
      </c>
      <c r="S472" s="147">
        <v>0</v>
      </c>
      <c r="T472" s="148">
        <f>S472*H472</f>
        <v>0</v>
      </c>
      <c r="AR472" s="149" t="s">
        <v>147</v>
      </c>
      <c r="AT472" s="149" t="s">
        <v>143</v>
      </c>
      <c r="AU472" s="149" t="s">
        <v>82</v>
      </c>
      <c r="AY472" s="13" t="s">
        <v>140</v>
      </c>
      <c r="BE472" s="150">
        <f>IF(N472="základní",J472,0)</f>
        <v>0</v>
      </c>
      <c r="BF472" s="150">
        <f>IF(N472="snížená",J472,0)</f>
        <v>0</v>
      </c>
      <c r="BG472" s="150">
        <f>IF(N472="zákl. přenesená",J472,0)</f>
        <v>0</v>
      </c>
      <c r="BH472" s="150">
        <f>IF(N472="sníž. přenesená",J472,0)</f>
        <v>0</v>
      </c>
      <c r="BI472" s="150">
        <f>IF(N472="nulová",J472,0)</f>
        <v>0</v>
      </c>
      <c r="BJ472" s="13" t="s">
        <v>80</v>
      </c>
      <c r="BK472" s="150">
        <f>ROUND(I472*H472,2)</f>
        <v>0</v>
      </c>
      <c r="BL472" s="13" t="s">
        <v>147</v>
      </c>
      <c r="BM472" s="149" t="s">
        <v>507</v>
      </c>
    </row>
    <row r="473" spans="2:65" s="11" customFormat="1" ht="22.9" customHeight="1">
      <c r="B473" s="126"/>
      <c r="D473" s="127" t="s">
        <v>72</v>
      </c>
      <c r="E473" s="136" t="s">
        <v>196</v>
      </c>
      <c r="F473" s="136" t="s">
        <v>197</v>
      </c>
      <c r="I473" s="129"/>
      <c r="J473" s="137">
        <f>BK473</f>
        <v>0</v>
      </c>
      <c r="L473" s="126"/>
      <c r="M473" s="131"/>
      <c r="P473" s="132">
        <f>SUM(P474:P477)</f>
        <v>0</v>
      </c>
      <c r="R473" s="132">
        <f>SUM(R474:R477)</f>
        <v>3.9386E-4</v>
      </c>
      <c r="T473" s="133">
        <f>SUM(T474:T477)</f>
        <v>0</v>
      </c>
      <c r="AR473" s="127" t="s">
        <v>82</v>
      </c>
      <c r="AT473" s="134" t="s">
        <v>72</v>
      </c>
      <c r="AU473" s="134" t="s">
        <v>80</v>
      </c>
      <c r="AY473" s="127" t="s">
        <v>140</v>
      </c>
      <c r="BK473" s="135">
        <f>SUM(BK474:BK477)</f>
        <v>0</v>
      </c>
    </row>
    <row r="474" spans="2:65" s="1" customFormat="1" ht="24.2" customHeight="1">
      <c r="B474" s="28"/>
      <c r="C474" s="138" t="s">
        <v>508</v>
      </c>
      <c r="D474" s="138" t="s">
        <v>143</v>
      </c>
      <c r="E474" s="139" t="s">
        <v>198</v>
      </c>
      <c r="F474" s="140" t="s">
        <v>199</v>
      </c>
      <c r="G474" s="141" t="s">
        <v>200</v>
      </c>
      <c r="H474" s="142">
        <v>2</v>
      </c>
      <c r="I474" s="143"/>
      <c r="J474" s="144">
        <f>ROUND(I474*H474,2)</f>
        <v>0</v>
      </c>
      <c r="K474" s="145"/>
      <c r="L474" s="28"/>
      <c r="M474" s="146" t="s">
        <v>1</v>
      </c>
      <c r="N474" s="107" t="s">
        <v>38</v>
      </c>
      <c r="P474" s="147">
        <f>O474*H474</f>
        <v>0</v>
      </c>
      <c r="Q474" s="147">
        <v>6.0499999999999997E-6</v>
      </c>
      <c r="R474" s="147">
        <f>Q474*H474</f>
        <v>1.2099999999999999E-5</v>
      </c>
      <c r="S474" s="147">
        <v>0</v>
      </c>
      <c r="T474" s="148">
        <f>S474*H474</f>
        <v>0</v>
      </c>
      <c r="AR474" s="149" t="s">
        <v>174</v>
      </c>
      <c r="AT474" s="149" t="s">
        <v>143</v>
      </c>
      <c r="AU474" s="149" t="s">
        <v>82</v>
      </c>
      <c r="AY474" s="13" t="s">
        <v>140</v>
      </c>
      <c r="BE474" s="150">
        <f>IF(N474="základní",J474,0)</f>
        <v>0</v>
      </c>
      <c r="BF474" s="150">
        <f>IF(N474="snížená",J474,0)</f>
        <v>0</v>
      </c>
      <c r="BG474" s="150">
        <f>IF(N474="zákl. přenesená",J474,0)</f>
        <v>0</v>
      </c>
      <c r="BH474" s="150">
        <f>IF(N474="sníž. přenesená",J474,0)</f>
        <v>0</v>
      </c>
      <c r="BI474" s="150">
        <f>IF(N474="nulová",J474,0)</f>
        <v>0</v>
      </c>
      <c r="BJ474" s="13" t="s">
        <v>80</v>
      </c>
      <c r="BK474" s="150">
        <f>ROUND(I474*H474,2)</f>
        <v>0</v>
      </c>
      <c r="BL474" s="13" t="s">
        <v>174</v>
      </c>
      <c r="BM474" s="149" t="s">
        <v>509</v>
      </c>
    </row>
    <row r="475" spans="2:65" s="1" customFormat="1" ht="24.2" customHeight="1">
      <c r="B475" s="28"/>
      <c r="C475" s="138" t="s">
        <v>373</v>
      </c>
      <c r="D475" s="138" t="s">
        <v>143</v>
      </c>
      <c r="E475" s="139" t="s">
        <v>203</v>
      </c>
      <c r="F475" s="140" t="s">
        <v>204</v>
      </c>
      <c r="G475" s="141" t="s">
        <v>200</v>
      </c>
      <c r="H475" s="142">
        <v>2</v>
      </c>
      <c r="I475" s="143"/>
      <c r="J475" s="144">
        <f>ROUND(I475*H475,2)</f>
        <v>0</v>
      </c>
      <c r="K475" s="145"/>
      <c r="L475" s="28"/>
      <c r="M475" s="146" t="s">
        <v>1</v>
      </c>
      <c r="N475" s="107" t="s">
        <v>38</v>
      </c>
      <c r="P475" s="147">
        <f>O475*H475</f>
        <v>0</v>
      </c>
      <c r="Q475" s="147">
        <v>2.0910000000000001E-5</v>
      </c>
      <c r="R475" s="147">
        <f>Q475*H475</f>
        <v>4.1820000000000003E-5</v>
      </c>
      <c r="S475" s="147">
        <v>0</v>
      </c>
      <c r="T475" s="148">
        <f>S475*H475</f>
        <v>0</v>
      </c>
      <c r="AR475" s="149" t="s">
        <v>174</v>
      </c>
      <c r="AT475" s="149" t="s">
        <v>143</v>
      </c>
      <c r="AU475" s="149" t="s">
        <v>82</v>
      </c>
      <c r="AY475" s="13" t="s">
        <v>140</v>
      </c>
      <c r="BE475" s="150">
        <f>IF(N475="základní",J475,0)</f>
        <v>0</v>
      </c>
      <c r="BF475" s="150">
        <f>IF(N475="snížená",J475,0)</f>
        <v>0</v>
      </c>
      <c r="BG475" s="150">
        <f>IF(N475="zákl. přenesená",J475,0)</f>
        <v>0</v>
      </c>
      <c r="BH475" s="150">
        <f>IF(N475="sníž. přenesená",J475,0)</f>
        <v>0</v>
      </c>
      <c r="BI475" s="150">
        <f>IF(N475="nulová",J475,0)</f>
        <v>0</v>
      </c>
      <c r="BJ475" s="13" t="s">
        <v>80</v>
      </c>
      <c r="BK475" s="150">
        <f>ROUND(I475*H475,2)</f>
        <v>0</v>
      </c>
      <c r="BL475" s="13" t="s">
        <v>174</v>
      </c>
      <c r="BM475" s="149" t="s">
        <v>510</v>
      </c>
    </row>
    <row r="476" spans="2:65" s="1" customFormat="1" ht="24.2" customHeight="1">
      <c r="B476" s="28"/>
      <c r="C476" s="138" t="s">
        <v>511</v>
      </c>
      <c r="D476" s="138" t="s">
        <v>143</v>
      </c>
      <c r="E476" s="139" t="s">
        <v>206</v>
      </c>
      <c r="F476" s="140" t="s">
        <v>207</v>
      </c>
      <c r="G476" s="141" t="s">
        <v>200</v>
      </c>
      <c r="H476" s="142">
        <v>2</v>
      </c>
      <c r="I476" s="143"/>
      <c r="J476" s="144">
        <f>ROUND(I476*H476,2)</f>
        <v>0</v>
      </c>
      <c r="K476" s="145"/>
      <c r="L476" s="28"/>
      <c r="M476" s="146" t="s">
        <v>1</v>
      </c>
      <c r="N476" s="107" t="s">
        <v>38</v>
      </c>
      <c r="P476" s="147">
        <f>O476*H476</f>
        <v>0</v>
      </c>
      <c r="Q476" s="147">
        <v>4.2500000000000003E-5</v>
      </c>
      <c r="R476" s="147">
        <f>Q476*H476</f>
        <v>8.5000000000000006E-5</v>
      </c>
      <c r="S476" s="147">
        <v>0</v>
      </c>
      <c r="T476" s="148">
        <f>S476*H476</f>
        <v>0</v>
      </c>
      <c r="AR476" s="149" t="s">
        <v>174</v>
      </c>
      <c r="AT476" s="149" t="s">
        <v>143</v>
      </c>
      <c r="AU476" s="149" t="s">
        <v>82</v>
      </c>
      <c r="AY476" s="13" t="s">
        <v>140</v>
      </c>
      <c r="BE476" s="150">
        <f>IF(N476="základní",J476,0)</f>
        <v>0</v>
      </c>
      <c r="BF476" s="150">
        <f>IF(N476="snížená",J476,0)</f>
        <v>0</v>
      </c>
      <c r="BG476" s="150">
        <f>IF(N476="zákl. přenesená",J476,0)</f>
        <v>0</v>
      </c>
      <c r="BH476" s="150">
        <f>IF(N476="sníž. přenesená",J476,0)</f>
        <v>0</v>
      </c>
      <c r="BI476" s="150">
        <f>IF(N476="nulová",J476,0)</f>
        <v>0</v>
      </c>
      <c r="BJ476" s="13" t="s">
        <v>80</v>
      </c>
      <c r="BK476" s="150">
        <f>ROUND(I476*H476,2)</f>
        <v>0</v>
      </c>
      <c r="BL476" s="13" t="s">
        <v>174</v>
      </c>
      <c r="BM476" s="149" t="s">
        <v>512</v>
      </c>
    </row>
    <row r="477" spans="2:65" s="1" customFormat="1" ht="21.75" customHeight="1">
      <c r="B477" s="28"/>
      <c r="C477" s="138" t="s">
        <v>375</v>
      </c>
      <c r="D477" s="138" t="s">
        <v>143</v>
      </c>
      <c r="E477" s="139" t="s">
        <v>210</v>
      </c>
      <c r="F477" s="140" t="s">
        <v>211</v>
      </c>
      <c r="G477" s="141" t="s">
        <v>200</v>
      </c>
      <c r="H477" s="142">
        <v>2</v>
      </c>
      <c r="I477" s="143"/>
      <c r="J477" s="144">
        <f>ROUND(I477*H477,2)</f>
        <v>0</v>
      </c>
      <c r="K477" s="145"/>
      <c r="L477" s="28"/>
      <c r="M477" s="146" t="s">
        <v>1</v>
      </c>
      <c r="N477" s="107" t="s">
        <v>38</v>
      </c>
      <c r="P477" s="147">
        <f>O477*H477</f>
        <v>0</v>
      </c>
      <c r="Q477" s="147">
        <v>1.2747E-4</v>
      </c>
      <c r="R477" s="147">
        <f>Q477*H477</f>
        <v>2.5494E-4</v>
      </c>
      <c r="S477" s="147">
        <v>0</v>
      </c>
      <c r="T477" s="148">
        <f>S477*H477</f>
        <v>0</v>
      </c>
      <c r="AR477" s="149" t="s">
        <v>174</v>
      </c>
      <c r="AT477" s="149" t="s">
        <v>143</v>
      </c>
      <c r="AU477" s="149" t="s">
        <v>82</v>
      </c>
      <c r="AY477" s="13" t="s">
        <v>140</v>
      </c>
      <c r="BE477" s="150">
        <f>IF(N477="základní",J477,0)</f>
        <v>0</v>
      </c>
      <c r="BF477" s="150">
        <f>IF(N477="snížená",J477,0)</f>
        <v>0</v>
      </c>
      <c r="BG477" s="150">
        <f>IF(N477="zákl. přenesená",J477,0)</f>
        <v>0</v>
      </c>
      <c r="BH477" s="150">
        <f>IF(N477="sníž. přenesená",J477,0)</f>
        <v>0</v>
      </c>
      <c r="BI477" s="150">
        <f>IF(N477="nulová",J477,0)</f>
        <v>0</v>
      </c>
      <c r="BJ477" s="13" t="s">
        <v>80</v>
      </c>
      <c r="BK477" s="150">
        <f>ROUND(I477*H477,2)</f>
        <v>0</v>
      </c>
      <c r="BL477" s="13" t="s">
        <v>174</v>
      </c>
      <c r="BM477" s="149" t="s">
        <v>513</v>
      </c>
    </row>
    <row r="478" spans="2:65" s="11" customFormat="1" ht="25.9" customHeight="1">
      <c r="B478" s="126"/>
      <c r="D478" s="127" t="s">
        <v>72</v>
      </c>
      <c r="E478" s="128" t="s">
        <v>514</v>
      </c>
      <c r="F478" s="128" t="s">
        <v>515</v>
      </c>
      <c r="I478" s="129"/>
      <c r="J478" s="130">
        <f>BK478</f>
        <v>0</v>
      </c>
      <c r="L478" s="126"/>
      <c r="M478" s="131"/>
      <c r="P478" s="132">
        <f>P479+P495+P506</f>
        <v>0</v>
      </c>
      <c r="R478" s="132">
        <f>R479+R495+R506</f>
        <v>2.0509588139999999</v>
      </c>
      <c r="T478" s="133">
        <f>T479+T495+T506</f>
        <v>1.5119305300000001</v>
      </c>
      <c r="AR478" s="127" t="s">
        <v>80</v>
      </c>
      <c r="AT478" s="134" t="s">
        <v>72</v>
      </c>
      <c r="AU478" s="134" t="s">
        <v>73</v>
      </c>
      <c r="AY478" s="127" t="s">
        <v>140</v>
      </c>
      <c r="BK478" s="135">
        <f>BK479+BK495+BK506</f>
        <v>0</v>
      </c>
    </row>
    <row r="479" spans="2:65" s="11" customFormat="1" ht="22.9" customHeight="1">
      <c r="B479" s="126"/>
      <c r="D479" s="127" t="s">
        <v>72</v>
      </c>
      <c r="E479" s="136" t="s">
        <v>141</v>
      </c>
      <c r="F479" s="136" t="s">
        <v>142</v>
      </c>
      <c r="I479" s="129"/>
      <c r="J479" s="137">
        <f>BK479</f>
        <v>0</v>
      </c>
      <c r="L479" s="126"/>
      <c r="M479" s="131"/>
      <c r="P479" s="132">
        <f>SUM(P480:P494)</f>
        <v>0</v>
      </c>
      <c r="R479" s="132">
        <f>SUM(R480:R494)</f>
        <v>0.68676582999999991</v>
      </c>
      <c r="T479" s="133">
        <f>SUM(T480:T494)</f>
        <v>1.4783132000000001</v>
      </c>
      <c r="AR479" s="127" t="s">
        <v>80</v>
      </c>
      <c r="AT479" s="134" t="s">
        <v>72</v>
      </c>
      <c r="AU479" s="134" t="s">
        <v>80</v>
      </c>
      <c r="AY479" s="127" t="s">
        <v>140</v>
      </c>
      <c r="BK479" s="135">
        <f>SUM(BK480:BK494)</f>
        <v>0</v>
      </c>
    </row>
    <row r="480" spans="2:65" s="1" customFormat="1" ht="24.2" customHeight="1">
      <c r="B480" s="28"/>
      <c r="C480" s="138" t="s">
        <v>516</v>
      </c>
      <c r="D480" s="138" t="s">
        <v>143</v>
      </c>
      <c r="E480" s="139" t="s">
        <v>144</v>
      </c>
      <c r="F480" s="140" t="s">
        <v>145</v>
      </c>
      <c r="G480" s="141" t="s">
        <v>146</v>
      </c>
      <c r="H480" s="142">
        <v>40.613</v>
      </c>
      <c r="I480" s="143"/>
      <c r="J480" s="144">
        <f>ROUND(I480*H480,2)</f>
        <v>0</v>
      </c>
      <c r="K480" s="145"/>
      <c r="L480" s="28"/>
      <c r="M480" s="146" t="s">
        <v>1</v>
      </c>
      <c r="N480" s="107" t="s">
        <v>38</v>
      </c>
      <c r="P480" s="147">
        <f>O480*H480</f>
        <v>0</v>
      </c>
      <c r="Q480" s="147">
        <v>0</v>
      </c>
      <c r="R480" s="147">
        <f>Q480*H480</f>
        <v>0</v>
      </c>
      <c r="S480" s="147">
        <v>3.5000000000000003E-2</v>
      </c>
      <c r="T480" s="148">
        <f>S480*H480</f>
        <v>1.4214550000000001</v>
      </c>
      <c r="AR480" s="149" t="s">
        <v>147</v>
      </c>
      <c r="AT480" s="149" t="s">
        <v>143</v>
      </c>
      <c r="AU480" s="149" t="s">
        <v>82</v>
      </c>
      <c r="AY480" s="13" t="s">
        <v>140</v>
      </c>
      <c r="BE480" s="150">
        <f>IF(N480="základní",J480,0)</f>
        <v>0</v>
      </c>
      <c r="BF480" s="150">
        <f>IF(N480="snížená",J480,0)</f>
        <v>0</v>
      </c>
      <c r="BG480" s="150">
        <f>IF(N480="zákl. přenesená",J480,0)</f>
        <v>0</v>
      </c>
      <c r="BH480" s="150">
        <f>IF(N480="sníž. přenesená",J480,0)</f>
        <v>0</v>
      </c>
      <c r="BI480" s="150">
        <f>IF(N480="nulová",J480,0)</f>
        <v>0</v>
      </c>
      <c r="BJ480" s="13" t="s">
        <v>80</v>
      </c>
      <c r="BK480" s="150">
        <f>ROUND(I480*H480,2)</f>
        <v>0</v>
      </c>
      <c r="BL480" s="13" t="s">
        <v>147</v>
      </c>
      <c r="BM480" s="149" t="s">
        <v>517</v>
      </c>
    </row>
    <row r="481" spans="2:65" s="1" customFormat="1">
      <c r="B481" s="28"/>
      <c r="D481" s="151" t="s">
        <v>148</v>
      </c>
      <c r="F481" s="152" t="s">
        <v>518</v>
      </c>
      <c r="I481" s="111"/>
      <c r="L481" s="28"/>
      <c r="M481" s="153"/>
      <c r="T481" s="52"/>
      <c r="AT481" s="13" t="s">
        <v>148</v>
      </c>
      <c r="AU481" s="13" t="s">
        <v>82</v>
      </c>
    </row>
    <row r="482" spans="2:65" s="1" customFormat="1" ht="16.5" customHeight="1">
      <c r="B482" s="28"/>
      <c r="C482" s="138" t="s">
        <v>376</v>
      </c>
      <c r="D482" s="138" t="s">
        <v>143</v>
      </c>
      <c r="E482" s="139" t="s">
        <v>150</v>
      </c>
      <c r="F482" s="140" t="s">
        <v>151</v>
      </c>
      <c r="G482" s="141" t="s">
        <v>146</v>
      </c>
      <c r="H482" s="142">
        <v>40.613</v>
      </c>
      <c r="I482" s="143"/>
      <c r="J482" s="144">
        <f>ROUND(I482*H482,2)</f>
        <v>0</v>
      </c>
      <c r="K482" s="145"/>
      <c r="L482" s="28"/>
      <c r="M482" s="146" t="s">
        <v>1</v>
      </c>
      <c r="N482" s="107" t="s">
        <v>38</v>
      </c>
      <c r="P482" s="147">
        <f>O482*H482</f>
        <v>0</v>
      </c>
      <c r="Q482" s="147">
        <v>0</v>
      </c>
      <c r="R482" s="147">
        <f>Q482*H482</f>
        <v>0</v>
      </c>
      <c r="S482" s="147">
        <v>0</v>
      </c>
      <c r="T482" s="148">
        <f>S482*H482</f>
        <v>0</v>
      </c>
      <c r="AR482" s="149" t="s">
        <v>147</v>
      </c>
      <c r="AT482" s="149" t="s">
        <v>143</v>
      </c>
      <c r="AU482" s="149" t="s">
        <v>82</v>
      </c>
      <c r="AY482" s="13" t="s">
        <v>140</v>
      </c>
      <c r="BE482" s="150">
        <f>IF(N482="základní",J482,0)</f>
        <v>0</v>
      </c>
      <c r="BF482" s="150">
        <f>IF(N482="snížená",J482,0)</f>
        <v>0</v>
      </c>
      <c r="BG482" s="150">
        <f>IF(N482="zákl. přenesená",J482,0)</f>
        <v>0</v>
      </c>
      <c r="BH482" s="150">
        <f>IF(N482="sníž. přenesená",J482,0)</f>
        <v>0</v>
      </c>
      <c r="BI482" s="150">
        <f>IF(N482="nulová",J482,0)</f>
        <v>0</v>
      </c>
      <c r="BJ482" s="13" t="s">
        <v>80</v>
      </c>
      <c r="BK482" s="150">
        <f>ROUND(I482*H482,2)</f>
        <v>0</v>
      </c>
      <c r="BL482" s="13" t="s">
        <v>147</v>
      </c>
      <c r="BM482" s="149" t="s">
        <v>519</v>
      </c>
    </row>
    <row r="483" spans="2:65" s="1" customFormat="1">
      <c r="B483" s="28"/>
      <c r="D483" s="151" t="s">
        <v>148</v>
      </c>
      <c r="F483" s="152" t="s">
        <v>518</v>
      </c>
      <c r="I483" s="111"/>
      <c r="L483" s="28"/>
      <c r="M483" s="153"/>
      <c r="T483" s="52"/>
      <c r="AT483" s="13" t="s">
        <v>148</v>
      </c>
      <c r="AU483" s="13" t="s">
        <v>82</v>
      </c>
    </row>
    <row r="484" spans="2:65" s="1" customFormat="1" ht="16.5" customHeight="1">
      <c r="B484" s="28"/>
      <c r="C484" s="138" t="s">
        <v>520</v>
      </c>
      <c r="D484" s="138" t="s">
        <v>143</v>
      </c>
      <c r="E484" s="139" t="s">
        <v>153</v>
      </c>
      <c r="F484" s="140" t="s">
        <v>154</v>
      </c>
      <c r="G484" s="141" t="s">
        <v>146</v>
      </c>
      <c r="H484" s="142">
        <v>40.613</v>
      </c>
      <c r="I484" s="143"/>
      <c r="J484" s="144">
        <f>ROUND(I484*H484,2)</f>
        <v>0</v>
      </c>
      <c r="K484" s="145"/>
      <c r="L484" s="28"/>
      <c r="M484" s="146" t="s">
        <v>1</v>
      </c>
      <c r="N484" s="107" t="s">
        <v>38</v>
      </c>
      <c r="P484" s="147">
        <f>O484*H484</f>
        <v>0</v>
      </c>
      <c r="Q484" s="147">
        <v>2.9999999999999997E-4</v>
      </c>
      <c r="R484" s="147">
        <f>Q484*H484</f>
        <v>1.2183899999999999E-2</v>
      </c>
      <c r="S484" s="147">
        <v>0</v>
      </c>
      <c r="T484" s="148">
        <f>S484*H484</f>
        <v>0</v>
      </c>
      <c r="AR484" s="149" t="s">
        <v>147</v>
      </c>
      <c r="AT484" s="149" t="s">
        <v>143</v>
      </c>
      <c r="AU484" s="149" t="s">
        <v>82</v>
      </c>
      <c r="AY484" s="13" t="s">
        <v>140</v>
      </c>
      <c r="BE484" s="150">
        <f>IF(N484="základní",J484,0)</f>
        <v>0</v>
      </c>
      <c r="BF484" s="150">
        <f>IF(N484="snížená",J484,0)</f>
        <v>0</v>
      </c>
      <c r="BG484" s="150">
        <f>IF(N484="zákl. přenesená",J484,0)</f>
        <v>0</v>
      </c>
      <c r="BH484" s="150">
        <f>IF(N484="sníž. přenesená",J484,0)</f>
        <v>0</v>
      </c>
      <c r="BI484" s="150">
        <f>IF(N484="nulová",J484,0)</f>
        <v>0</v>
      </c>
      <c r="BJ484" s="13" t="s">
        <v>80</v>
      </c>
      <c r="BK484" s="150">
        <f>ROUND(I484*H484,2)</f>
        <v>0</v>
      </c>
      <c r="BL484" s="13" t="s">
        <v>147</v>
      </c>
      <c r="BM484" s="149" t="s">
        <v>521</v>
      </c>
    </row>
    <row r="485" spans="2:65" s="1" customFormat="1">
      <c r="B485" s="28"/>
      <c r="D485" s="151" t="s">
        <v>148</v>
      </c>
      <c r="F485" s="152" t="s">
        <v>518</v>
      </c>
      <c r="I485" s="111"/>
      <c r="L485" s="28"/>
      <c r="M485" s="153"/>
      <c r="T485" s="52"/>
      <c r="AT485" s="13" t="s">
        <v>148</v>
      </c>
      <c r="AU485" s="13" t="s">
        <v>82</v>
      </c>
    </row>
    <row r="486" spans="2:65" s="1" customFormat="1" ht="24.2" customHeight="1">
      <c r="B486" s="28"/>
      <c r="C486" s="138" t="s">
        <v>378</v>
      </c>
      <c r="D486" s="138" t="s">
        <v>143</v>
      </c>
      <c r="E486" s="139" t="s">
        <v>156</v>
      </c>
      <c r="F486" s="140" t="s">
        <v>157</v>
      </c>
      <c r="G486" s="141" t="s">
        <v>146</v>
      </c>
      <c r="H486" s="142">
        <v>40.613</v>
      </c>
      <c r="I486" s="143"/>
      <c r="J486" s="144">
        <f>ROUND(I486*H486,2)</f>
        <v>0</v>
      </c>
      <c r="K486" s="145"/>
      <c r="L486" s="28"/>
      <c r="M486" s="146" t="s">
        <v>1</v>
      </c>
      <c r="N486" s="107" t="s">
        <v>38</v>
      </c>
      <c r="P486" s="147">
        <f>O486*H486</f>
        <v>0</v>
      </c>
      <c r="Q486" s="147">
        <v>1.4999999999999999E-2</v>
      </c>
      <c r="R486" s="147">
        <f>Q486*H486</f>
        <v>0.60919499999999993</v>
      </c>
      <c r="S486" s="147">
        <v>0</v>
      </c>
      <c r="T486" s="148">
        <f>S486*H486</f>
        <v>0</v>
      </c>
      <c r="AR486" s="149" t="s">
        <v>147</v>
      </c>
      <c r="AT486" s="149" t="s">
        <v>143</v>
      </c>
      <c r="AU486" s="149" t="s">
        <v>82</v>
      </c>
      <c r="AY486" s="13" t="s">
        <v>140</v>
      </c>
      <c r="BE486" s="150">
        <f>IF(N486="základní",J486,0)</f>
        <v>0</v>
      </c>
      <c r="BF486" s="150">
        <f>IF(N486="snížená",J486,0)</f>
        <v>0</v>
      </c>
      <c r="BG486" s="150">
        <f>IF(N486="zákl. přenesená",J486,0)</f>
        <v>0</v>
      </c>
      <c r="BH486" s="150">
        <f>IF(N486="sníž. přenesená",J486,0)</f>
        <v>0</v>
      </c>
      <c r="BI486" s="150">
        <f>IF(N486="nulová",J486,0)</f>
        <v>0</v>
      </c>
      <c r="BJ486" s="13" t="s">
        <v>80</v>
      </c>
      <c r="BK486" s="150">
        <f>ROUND(I486*H486,2)</f>
        <v>0</v>
      </c>
      <c r="BL486" s="13" t="s">
        <v>147</v>
      </c>
      <c r="BM486" s="149" t="s">
        <v>522</v>
      </c>
    </row>
    <row r="487" spans="2:65" s="1" customFormat="1">
      <c r="B487" s="28"/>
      <c r="D487" s="151" t="s">
        <v>148</v>
      </c>
      <c r="F487" s="152" t="s">
        <v>518</v>
      </c>
      <c r="I487" s="111"/>
      <c r="L487" s="28"/>
      <c r="M487" s="153"/>
      <c r="T487" s="52"/>
      <c r="AT487" s="13" t="s">
        <v>148</v>
      </c>
      <c r="AU487" s="13" t="s">
        <v>82</v>
      </c>
    </row>
    <row r="488" spans="2:65" s="1" customFormat="1" ht="24.2" customHeight="1">
      <c r="B488" s="28"/>
      <c r="C488" s="138" t="s">
        <v>523</v>
      </c>
      <c r="D488" s="138" t="s">
        <v>143</v>
      </c>
      <c r="E488" s="139" t="s">
        <v>160</v>
      </c>
      <c r="F488" s="140" t="s">
        <v>161</v>
      </c>
      <c r="G488" s="141" t="s">
        <v>146</v>
      </c>
      <c r="H488" s="142">
        <v>40.613</v>
      </c>
      <c r="I488" s="143"/>
      <c r="J488" s="144">
        <f>ROUND(I488*H488,2)</f>
        <v>0</v>
      </c>
      <c r="K488" s="145"/>
      <c r="L488" s="28"/>
      <c r="M488" s="146" t="s">
        <v>1</v>
      </c>
      <c r="N488" s="107" t="s">
        <v>38</v>
      </c>
      <c r="P488" s="147">
        <f>O488*H488</f>
        <v>0</v>
      </c>
      <c r="Q488" s="147">
        <v>0</v>
      </c>
      <c r="R488" s="147">
        <f>Q488*H488</f>
        <v>0</v>
      </c>
      <c r="S488" s="147">
        <v>0</v>
      </c>
      <c r="T488" s="148">
        <f>S488*H488</f>
        <v>0</v>
      </c>
      <c r="AR488" s="149" t="s">
        <v>147</v>
      </c>
      <c r="AT488" s="149" t="s">
        <v>143</v>
      </c>
      <c r="AU488" s="149" t="s">
        <v>82</v>
      </c>
      <c r="AY488" s="13" t="s">
        <v>140</v>
      </c>
      <c r="BE488" s="150">
        <f>IF(N488="základní",J488,0)</f>
        <v>0</v>
      </c>
      <c r="BF488" s="150">
        <f>IF(N488="snížená",J488,0)</f>
        <v>0</v>
      </c>
      <c r="BG488" s="150">
        <f>IF(N488="zákl. přenesená",J488,0)</f>
        <v>0</v>
      </c>
      <c r="BH488" s="150">
        <f>IF(N488="sníž. přenesená",J488,0)</f>
        <v>0</v>
      </c>
      <c r="BI488" s="150">
        <f>IF(N488="nulová",J488,0)</f>
        <v>0</v>
      </c>
      <c r="BJ488" s="13" t="s">
        <v>80</v>
      </c>
      <c r="BK488" s="150">
        <f>ROUND(I488*H488,2)</f>
        <v>0</v>
      </c>
      <c r="BL488" s="13" t="s">
        <v>147</v>
      </c>
      <c r="BM488" s="149" t="s">
        <v>524</v>
      </c>
    </row>
    <row r="489" spans="2:65" s="1" customFormat="1">
      <c r="B489" s="28"/>
      <c r="D489" s="151" t="s">
        <v>148</v>
      </c>
      <c r="F489" s="152" t="s">
        <v>518</v>
      </c>
      <c r="I489" s="111"/>
      <c r="L489" s="28"/>
      <c r="M489" s="153"/>
      <c r="T489" s="52"/>
      <c r="AT489" s="13" t="s">
        <v>148</v>
      </c>
      <c r="AU489" s="13" t="s">
        <v>82</v>
      </c>
    </row>
    <row r="490" spans="2:65" s="1" customFormat="1" ht="16.5" customHeight="1">
      <c r="B490" s="28"/>
      <c r="C490" s="154" t="s">
        <v>381</v>
      </c>
      <c r="D490" s="154" t="s">
        <v>163</v>
      </c>
      <c r="E490" s="155" t="s">
        <v>164</v>
      </c>
      <c r="F490" s="156" t="s">
        <v>165</v>
      </c>
      <c r="G490" s="157" t="s">
        <v>146</v>
      </c>
      <c r="H490" s="158">
        <v>48.735999999999997</v>
      </c>
      <c r="I490" s="159"/>
      <c r="J490" s="160">
        <f>ROUND(I490*H490,2)</f>
        <v>0</v>
      </c>
      <c r="K490" s="161"/>
      <c r="L490" s="162"/>
      <c r="M490" s="163" t="s">
        <v>1</v>
      </c>
      <c r="N490" s="164" t="s">
        <v>38</v>
      </c>
      <c r="P490" s="147">
        <f>O490*H490</f>
        <v>0</v>
      </c>
      <c r="Q490" s="147">
        <v>0</v>
      </c>
      <c r="R490" s="147">
        <f>Q490*H490</f>
        <v>0</v>
      </c>
      <c r="S490" s="147">
        <v>0</v>
      </c>
      <c r="T490" s="148">
        <f>S490*H490</f>
        <v>0</v>
      </c>
      <c r="AR490" s="149" t="s">
        <v>158</v>
      </c>
      <c r="AT490" s="149" t="s">
        <v>163</v>
      </c>
      <c r="AU490" s="149" t="s">
        <v>82</v>
      </c>
      <c r="AY490" s="13" t="s">
        <v>140</v>
      </c>
      <c r="BE490" s="150">
        <f>IF(N490="základní",J490,0)</f>
        <v>0</v>
      </c>
      <c r="BF490" s="150">
        <f>IF(N490="snížená",J490,0)</f>
        <v>0</v>
      </c>
      <c r="BG490" s="150">
        <f>IF(N490="zákl. přenesená",J490,0)</f>
        <v>0</v>
      </c>
      <c r="BH490" s="150">
        <f>IF(N490="sníž. přenesená",J490,0)</f>
        <v>0</v>
      </c>
      <c r="BI490" s="150">
        <f>IF(N490="nulová",J490,0)</f>
        <v>0</v>
      </c>
      <c r="BJ490" s="13" t="s">
        <v>80</v>
      </c>
      <c r="BK490" s="150">
        <f>ROUND(I490*H490,2)</f>
        <v>0</v>
      </c>
      <c r="BL490" s="13" t="s">
        <v>147</v>
      </c>
      <c r="BM490" s="149" t="s">
        <v>525</v>
      </c>
    </row>
    <row r="491" spans="2:65" s="1" customFormat="1">
      <c r="B491" s="28"/>
      <c r="D491" s="151" t="s">
        <v>148</v>
      </c>
      <c r="F491" s="152" t="s">
        <v>526</v>
      </c>
      <c r="I491" s="111"/>
      <c r="L491" s="28"/>
      <c r="M491" s="153"/>
      <c r="T491" s="52"/>
      <c r="AT491" s="13" t="s">
        <v>148</v>
      </c>
      <c r="AU491" s="13" t="s">
        <v>82</v>
      </c>
    </row>
    <row r="492" spans="2:65" s="1" customFormat="1" ht="16.5" customHeight="1">
      <c r="B492" s="28"/>
      <c r="C492" s="138" t="s">
        <v>527</v>
      </c>
      <c r="D492" s="138" t="s">
        <v>143</v>
      </c>
      <c r="E492" s="139" t="s">
        <v>168</v>
      </c>
      <c r="F492" s="140" t="s">
        <v>169</v>
      </c>
      <c r="G492" s="141" t="s">
        <v>146</v>
      </c>
      <c r="H492" s="142">
        <v>40.613</v>
      </c>
      <c r="I492" s="143"/>
      <c r="J492" s="144">
        <f>ROUND(I492*H492,2)</f>
        <v>0</v>
      </c>
      <c r="K492" s="145"/>
      <c r="L492" s="28"/>
      <c r="M492" s="146" t="s">
        <v>1</v>
      </c>
      <c r="N492" s="107" t="s">
        <v>38</v>
      </c>
      <c r="P492" s="147">
        <f>O492*H492</f>
        <v>0</v>
      </c>
      <c r="Q492" s="147">
        <v>1.6100000000000001E-3</v>
      </c>
      <c r="R492" s="147">
        <f>Q492*H492</f>
        <v>6.538693000000001E-2</v>
      </c>
      <c r="S492" s="147">
        <v>1.4E-3</v>
      </c>
      <c r="T492" s="148">
        <f>S492*H492</f>
        <v>5.6858199999999998E-2</v>
      </c>
      <c r="AR492" s="149" t="s">
        <v>147</v>
      </c>
      <c r="AT492" s="149" t="s">
        <v>143</v>
      </c>
      <c r="AU492" s="149" t="s">
        <v>82</v>
      </c>
      <c r="AY492" s="13" t="s">
        <v>140</v>
      </c>
      <c r="BE492" s="150">
        <f>IF(N492="základní",J492,0)</f>
        <v>0</v>
      </c>
      <c r="BF492" s="150">
        <f>IF(N492="snížená",J492,0)</f>
        <v>0</v>
      </c>
      <c r="BG492" s="150">
        <f>IF(N492="zákl. přenesená",J492,0)</f>
        <v>0</v>
      </c>
      <c r="BH492" s="150">
        <f>IF(N492="sníž. přenesená",J492,0)</f>
        <v>0</v>
      </c>
      <c r="BI492" s="150">
        <f>IF(N492="nulová",J492,0)</f>
        <v>0</v>
      </c>
      <c r="BJ492" s="13" t="s">
        <v>80</v>
      </c>
      <c r="BK492" s="150">
        <f>ROUND(I492*H492,2)</f>
        <v>0</v>
      </c>
      <c r="BL492" s="13" t="s">
        <v>147</v>
      </c>
      <c r="BM492" s="149" t="s">
        <v>528</v>
      </c>
    </row>
    <row r="493" spans="2:65" s="1" customFormat="1">
      <c r="B493" s="28"/>
      <c r="D493" s="151" t="s">
        <v>148</v>
      </c>
      <c r="F493" s="152" t="s">
        <v>518</v>
      </c>
      <c r="I493" s="111"/>
      <c r="L493" s="28"/>
      <c r="M493" s="153"/>
      <c r="T493" s="52"/>
      <c r="AT493" s="13" t="s">
        <v>148</v>
      </c>
      <c r="AU493" s="13" t="s">
        <v>82</v>
      </c>
    </row>
    <row r="494" spans="2:65" s="1" customFormat="1" ht="24.2" customHeight="1">
      <c r="B494" s="28"/>
      <c r="C494" s="138" t="s">
        <v>384</v>
      </c>
      <c r="D494" s="138" t="s">
        <v>143</v>
      </c>
      <c r="E494" s="139" t="s">
        <v>171</v>
      </c>
      <c r="F494" s="140" t="s">
        <v>172</v>
      </c>
      <c r="G494" s="141" t="s">
        <v>173</v>
      </c>
      <c r="H494" s="142">
        <v>2.4369999999999998</v>
      </c>
      <c r="I494" s="143"/>
      <c r="J494" s="144">
        <f>ROUND(I494*H494,2)</f>
        <v>0</v>
      </c>
      <c r="K494" s="145"/>
      <c r="L494" s="28"/>
      <c r="M494" s="146" t="s">
        <v>1</v>
      </c>
      <c r="N494" s="107" t="s">
        <v>38</v>
      </c>
      <c r="P494" s="147">
        <f>O494*H494</f>
        <v>0</v>
      </c>
      <c r="Q494" s="147">
        <v>0</v>
      </c>
      <c r="R494" s="147">
        <f>Q494*H494</f>
        <v>0</v>
      </c>
      <c r="S494" s="147">
        <v>0</v>
      </c>
      <c r="T494" s="148">
        <f>S494*H494</f>
        <v>0</v>
      </c>
      <c r="AR494" s="149" t="s">
        <v>147</v>
      </c>
      <c r="AT494" s="149" t="s">
        <v>143</v>
      </c>
      <c r="AU494" s="149" t="s">
        <v>82</v>
      </c>
      <c r="AY494" s="13" t="s">
        <v>140</v>
      </c>
      <c r="BE494" s="150">
        <f>IF(N494="základní",J494,0)</f>
        <v>0</v>
      </c>
      <c r="BF494" s="150">
        <f>IF(N494="snížená",J494,0)</f>
        <v>0</v>
      </c>
      <c r="BG494" s="150">
        <f>IF(N494="zákl. přenesená",J494,0)</f>
        <v>0</v>
      </c>
      <c r="BH494" s="150">
        <f>IF(N494="sníž. přenesená",J494,0)</f>
        <v>0</v>
      </c>
      <c r="BI494" s="150">
        <f>IF(N494="nulová",J494,0)</f>
        <v>0</v>
      </c>
      <c r="BJ494" s="13" t="s">
        <v>80</v>
      </c>
      <c r="BK494" s="150">
        <f>ROUND(I494*H494,2)</f>
        <v>0</v>
      </c>
      <c r="BL494" s="13" t="s">
        <v>147</v>
      </c>
      <c r="BM494" s="149" t="s">
        <v>529</v>
      </c>
    </row>
    <row r="495" spans="2:65" s="11" customFormat="1" ht="22.9" customHeight="1">
      <c r="B495" s="126"/>
      <c r="D495" s="127" t="s">
        <v>72</v>
      </c>
      <c r="E495" s="136" t="s">
        <v>175</v>
      </c>
      <c r="F495" s="136" t="s">
        <v>176</v>
      </c>
      <c r="I495" s="129"/>
      <c r="J495" s="137">
        <f>BK495</f>
        <v>0</v>
      </c>
      <c r="L495" s="126"/>
      <c r="M495" s="131"/>
      <c r="P495" s="132">
        <f>SUM(P496:P505)</f>
        <v>0</v>
      </c>
      <c r="R495" s="132">
        <f>SUM(R496:R505)</f>
        <v>1.3639960540000002</v>
      </c>
      <c r="T495" s="133">
        <f>SUM(T496:T505)</f>
        <v>3.3617330000000001E-2</v>
      </c>
      <c r="AR495" s="127" t="s">
        <v>80</v>
      </c>
      <c r="AT495" s="134" t="s">
        <v>72</v>
      </c>
      <c r="AU495" s="134" t="s">
        <v>80</v>
      </c>
      <c r="AY495" s="127" t="s">
        <v>140</v>
      </c>
      <c r="BK495" s="135">
        <f>SUM(BK496:BK505)</f>
        <v>0</v>
      </c>
    </row>
    <row r="496" spans="2:65" s="1" customFormat="1" ht="16.5" customHeight="1">
      <c r="B496" s="28"/>
      <c r="C496" s="138" t="s">
        <v>530</v>
      </c>
      <c r="D496" s="138" t="s">
        <v>143</v>
      </c>
      <c r="E496" s="139" t="s">
        <v>178</v>
      </c>
      <c r="F496" s="140" t="s">
        <v>179</v>
      </c>
      <c r="G496" s="141" t="s">
        <v>146</v>
      </c>
      <c r="H496" s="142">
        <v>108.443</v>
      </c>
      <c r="I496" s="143"/>
      <c r="J496" s="144">
        <f>ROUND(I496*H496,2)</f>
        <v>0</v>
      </c>
      <c r="K496" s="145"/>
      <c r="L496" s="28"/>
      <c r="M496" s="146" t="s">
        <v>1</v>
      </c>
      <c r="N496" s="107" t="s">
        <v>38</v>
      </c>
      <c r="P496" s="147">
        <f>O496*H496</f>
        <v>0</v>
      </c>
      <c r="Q496" s="147">
        <v>1E-3</v>
      </c>
      <c r="R496" s="147">
        <f>Q496*H496</f>
        <v>0.108443</v>
      </c>
      <c r="S496" s="147">
        <v>3.1E-4</v>
      </c>
      <c r="T496" s="148">
        <f>S496*H496</f>
        <v>3.3617330000000001E-2</v>
      </c>
      <c r="AR496" s="149" t="s">
        <v>147</v>
      </c>
      <c r="AT496" s="149" t="s">
        <v>143</v>
      </c>
      <c r="AU496" s="149" t="s">
        <v>82</v>
      </c>
      <c r="AY496" s="13" t="s">
        <v>140</v>
      </c>
      <c r="BE496" s="150">
        <f>IF(N496="základní",J496,0)</f>
        <v>0</v>
      </c>
      <c r="BF496" s="150">
        <f>IF(N496="snížená",J496,0)</f>
        <v>0</v>
      </c>
      <c r="BG496" s="150">
        <f>IF(N496="zákl. přenesená",J496,0)</f>
        <v>0</v>
      </c>
      <c r="BH496" s="150">
        <f>IF(N496="sníž. přenesená",J496,0)</f>
        <v>0</v>
      </c>
      <c r="BI496" s="150">
        <f>IF(N496="nulová",J496,0)</f>
        <v>0</v>
      </c>
      <c r="BJ496" s="13" t="s">
        <v>80</v>
      </c>
      <c r="BK496" s="150">
        <f>ROUND(I496*H496,2)</f>
        <v>0</v>
      </c>
      <c r="BL496" s="13" t="s">
        <v>147</v>
      </c>
      <c r="BM496" s="149" t="s">
        <v>531</v>
      </c>
    </row>
    <row r="497" spans="2:65" s="1" customFormat="1">
      <c r="B497" s="28"/>
      <c r="D497" s="151" t="s">
        <v>148</v>
      </c>
      <c r="F497" s="152" t="s">
        <v>532</v>
      </c>
      <c r="I497" s="111"/>
      <c r="L497" s="28"/>
      <c r="M497" s="153"/>
      <c r="T497" s="52"/>
      <c r="AT497" s="13" t="s">
        <v>148</v>
      </c>
      <c r="AU497" s="13" t="s">
        <v>82</v>
      </c>
    </row>
    <row r="498" spans="2:65" s="1" customFormat="1" ht="24.2" customHeight="1">
      <c r="B498" s="28"/>
      <c r="C498" s="138" t="s">
        <v>385</v>
      </c>
      <c r="D498" s="138" t="s">
        <v>143</v>
      </c>
      <c r="E498" s="139" t="s">
        <v>182</v>
      </c>
      <c r="F498" s="140" t="s">
        <v>183</v>
      </c>
      <c r="G498" s="141" t="s">
        <v>146</v>
      </c>
      <c r="H498" s="142">
        <v>108.443</v>
      </c>
      <c r="I498" s="143"/>
      <c r="J498" s="144">
        <f>ROUND(I498*H498,2)</f>
        <v>0</v>
      </c>
      <c r="K498" s="145"/>
      <c r="L498" s="28"/>
      <c r="M498" s="146" t="s">
        <v>1</v>
      </c>
      <c r="N498" s="107" t="s">
        <v>38</v>
      </c>
      <c r="P498" s="147">
        <f>O498*H498</f>
        <v>0</v>
      </c>
      <c r="Q498" s="147">
        <v>0</v>
      </c>
      <c r="R498" s="147">
        <f>Q498*H498</f>
        <v>0</v>
      </c>
      <c r="S498" s="147">
        <v>0</v>
      </c>
      <c r="T498" s="148">
        <f>S498*H498</f>
        <v>0</v>
      </c>
      <c r="AR498" s="149" t="s">
        <v>147</v>
      </c>
      <c r="AT498" s="149" t="s">
        <v>143</v>
      </c>
      <c r="AU498" s="149" t="s">
        <v>82</v>
      </c>
      <c r="AY498" s="13" t="s">
        <v>140</v>
      </c>
      <c r="BE498" s="150">
        <f>IF(N498="základní",J498,0)</f>
        <v>0</v>
      </c>
      <c r="BF498" s="150">
        <f>IF(N498="snížená",J498,0)</f>
        <v>0</v>
      </c>
      <c r="BG498" s="150">
        <f>IF(N498="zákl. přenesená",J498,0)</f>
        <v>0</v>
      </c>
      <c r="BH498" s="150">
        <f>IF(N498="sníž. přenesená",J498,0)</f>
        <v>0</v>
      </c>
      <c r="BI498" s="150">
        <f>IF(N498="nulová",J498,0)</f>
        <v>0</v>
      </c>
      <c r="BJ498" s="13" t="s">
        <v>80</v>
      </c>
      <c r="BK498" s="150">
        <f>ROUND(I498*H498,2)</f>
        <v>0</v>
      </c>
      <c r="BL498" s="13" t="s">
        <v>147</v>
      </c>
      <c r="BM498" s="149" t="s">
        <v>533</v>
      </c>
    </row>
    <row r="499" spans="2:65" s="1" customFormat="1">
      <c r="B499" s="28"/>
      <c r="D499" s="151" t="s">
        <v>148</v>
      </c>
      <c r="F499" s="152" t="s">
        <v>532</v>
      </c>
      <c r="I499" s="111"/>
      <c r="L499" s="28"/>
      <c r="M499" s="153"/>
      <c r="T499" s="52"/>
      <c r="AT499" s="13" t="s">
        <v>148</v>
      </c>
      <c r="AU499" s="13" t="s">
        <v>82</v>
      </c>
    </row>
    <row r="500" spans="2:65" s="1" customFormat="1" ht="24.2" customHeight="1">
      <c r="B500" s="28"/>
      <c r="C500" s="138" t="s">
        <v>534</v>
      </c>
      <c r="D500" s="138" t="s">
        <v>143</v>
      </c>
      <c r="E500" s="139" t="s">
        <v>186</v>
      </c>
      <c r="F500" s="140" t="s">
        <v>187</v>
      </c>
      <c r="G500" s="141" t="s">
        <v>146</v>
      </c>
      <c r="H500" s="142">
        <v>108.443</v>
      </c>
      <c r="I500" s="143"/>
      <c r="J500" s="144">
        <f>ROUND(I500*H500,2)</f>
        <v>0</v>
      </c>
      <c r="K500" s="145"/>
      <c r="L500" s="28"/>
      <c r="M500" s="146" t="s">
        <v>1</v>
      </c>
      <c r="N500" s="107" t="s">
        <v>38</v>
      </c>
      <c r="P500" s="147">
        <f>O500*H500</f>
        <v>0</v>
      </c>
      <c r="Q500" s="147">
        <v>2.63E-4</v>
      </c>
      <c r="R500" s="147">
        <f>Q500*H500</f>
        <v>2.8520508999999999E-2</v>
      </c>
      <c r="S500" s="147">
        <v>0</v>
      </c>
      <c r="T500" s="148">
        <f>S500*H500</f>
        <v>0</v>
      </c>
      <c r="AR500" s="149" t="s">
        <v>147</v>
      </c>
      <c r="AT500" s="149" t="s">
        <v>143</v>
      </c>
      <c r="AU500" s="149" t="s">
        <v>82</v>
      </c>
      <c r="AY500" s="13" t="s">
        <v>140</v>
      </c>
      <c r="BE500" s="150">
        <f>IF(N500="základní",J500,0)</f>
        <v>0</v>
      </c>
      <c r="BF500" s="150">
        <f>IF(N500="snížená",J500,0)</f>
        <v>0</v>
      </c>
      <c r="BG500" s="150">
        <f>IF(N500="zákl. přenesená",J500,0)</f>
        <v>0</v>
      </c>
      <c r="BH500" s="150">
        <f>IF(N500="sníž. přenesená",J500,0)</f>
        <v>0</v>
      </c>
      <c r="BI500" s="150">
        <f>IF(N500="nulová",J500,0)</f>
        <v>0</v>
      </c>
      <c r="BJ500" s="13" t="s">
        <v>80</v>
      </c>
      <c r="BK500" s="150">
        <f>ROUND(I500*H500,2)</f>
        <v>0</v>
      </c>
      <c r="BL500" s="13" t="s">
        <v>147</v>
      </c>
      <c r="BM500" s="149" t="s">
        <v>535</v>
      </c>
    </row>
    <row r="501" spans="2:65" s="1" customFormat="1">
      <c r="B501" s="28"/>
      <c r="D501" s="151" t="s">
        <v>148</v>
      </c>
      <c r="F501" s="152" t="s">
        <v>532</v>
      </c>
      <c r="I501" s="111"/>
      <c r="L501" s="28"/>
      <c r="M501" s="153"/>
      <c r="T501" s="52"/>
      <c r="AT501" s="13" t="s">
        <v>148</v>
      </c>
      <c r="AU501" s="13" t="s">
        <v>82</v>
      </c>
    </row>
    <row r="502" spans="2:65" s="1" customFormat="1" ht="24.2" customHeight="1">
      <c r="B502" s="28"/>
      <c r="C502" s="138" t="s">
        <v>387</v>
      </c>
      <c r="D502" s="138" t="s">
        <v>143</v>
      </c>
      <c r="E502" s="139" t="s">
        <v>189</v>
      </c>
      <c r="F502" s="140" t="s">
        <v>190</v>
      </c>
      <c r="G502" s="141" t="s">
        <v>146</v>
      </c>
      <c r="H502" s="142">
        <v>108.443</v>
      </c>
      <c r="I502" s="143"/>
      <c r="J502" s="144">
        <f>ROUND(I502*H502,2)</f>
        <v>0</v>
      </c>
      <c r="K502" s="145"/>
      <c r="L502" s="28"/>
      <c r="M502" s="146" t="s">
        <v>1</v>
      </c>
      <c r="N502" s="107" t="s">
        <v>38</v>
      </c>
      <c r="P502" s="147">
        <f>O502*H502</f>
        <v>0</v>
      </c>
      <c r="Q502" s="147">
        <v>1.103E-2</v>
      </c>
      <c r="R502" s="147">
        <f>Q502*H502</f>
        <v>1.19612629</v>
      </c>
      <c r="S502" s="147">
        <v>0</v>
      </c>
      <c r="T502" s="148">
        <f>S502*H502</f>
        <v>0</v>
      </c>
      <c r="AR502" s="149" t="s">
        <v>147</v>
      </c>
      <c r="AT502" s="149" t="s">
        <v>143</v>
      </c>
      <c r="AU502" s="149" t="s">
        <v>82</v>
      </c>
      <c r="AY502" s="13" t="s">
        <v>140</v>
      </c>
      <c r="BE502" s="150">
        <f>IF(N502="základní",J502,0)</f>
        <v>0</v>
      </c>
      <c r="BF502" s="150">
        <f>IF(N502="snížená",J502,0)</f>
        <v>0</v>
      </c>
      <c r="BG502" s="150">
        <f>IF(N502="zákl. přenesená",J502,0)</f>
        <v>0</v>
      </c>
      <c r="BH502" s="150">
        <f>IF(N502="sníž. přenesená",J502,0)</f>
        <v>0</v>
      </c>
      <c r="BI502" s="150">
        <f>IF(N502="nulová",J502,0)</f>
        <v>0</v>
      </c>
      <c r="BJ502" s="13" t="s">
        <v>80</v>
      </c>
      <c r="BK502" s="150">
        <f>ROUND(I502*H502,2)</f>
        <v>0</v>
      </c>
      <c r="BL502" s="13" t="s">
        <v>147</v>
      </c>
      <c r="BM502" s="149" t="s">
        <v>536</v>
      </c>
    </row>
    <row r="503" spans="2:65" s="1" customFormat="1">
      <c r="B503" s="28"/>
      <c r="D503" s="151" t="s">
        <v>148</v>
      </c>
      <c r="F503" s="152" t="s">
        <v>532</v>
      </c>
      <c r="I503" s="111"/>
      <c r="L503" s="28"/>
      <c r="M503" s="153"/>
      <c r="T503" s="52"/>
      <c r="AT503" s="13" t="s">
        <v>148</v>
      </c>
      <c r="AU503" s="13" t="s">
        <v>82</v>
      </c>
    </row>
    <row r="504" spans="2:65" s="1" customFormat="1" ht="33" customHeight="1">
      <c r="B504" s="28"/>
      <c r="C504" s="138" t="s">
        <v>537</v>
      </c>
      <c r="D504" s="138" t="s">
        <v>143</v>
      </c>
      <c r="E504" s="139" t="s">
        <v>193</v>
      </c>
      <c r="F504" s="140" t="s">
        <v>194</v>
      </c>
      <c r="G504" s="141" t="s">
        <v>146</v>
      </c>
      <c r="H504" s="142">
        <v>108.443</v>
      </c>
      <c r="I504" s="143"/>
      <c r="J504" s="144">
        <f>ROUND(I504*H504,2)</f>
        <v>0</v>
      </c>
      <c r="K504" s="145"/>
      <c r="L504" s="28"/>
      <c r="M504" s="146" t="s">
        <v>1</v>
      </c>
      <c r="N504" s="107" t="s">
        <v>38</v>
      </c>
      <c r="P504" s="147">
        <f>O504*H504</f>
        <v>0</v>
      </c>
      <c r="Q504" s="147">
        <v>2.8499999999999999E-4</v>
      </c>
      <c r="R504" s="147">
        <f>Q504*H504</f>
        <v>3.0906254999999997E-2</v>
      </c>
      <c r="S504" s="147">
        <v>0</v>
      </c>
      <c r="T504" s="148">
        <f>S504*H504</f>
        <v>0</v>
      </c>
      <c r="AR504" s="149" t="s">
        <v>147</v>
      </c>
      <c r="AT504" s="149" t="s">
        <v>143</v>
      </c>
      <c r="AU504" s="149" t="s">
        <v>82</v>
      </c>
      <c r="AY504" s="13" t="s">
        <v>140</v>
      </c>
      <c r="BE504" s="150">
        <f>IF(N504="základní",J504,0)</f>
        <v>0</v>
      </c>
      <c r="BF504" s="150">
        <f>IF(N504="snížená",J504,0)</f>
        <v>0</v>
      </c>
      <c r="BG504" s="150">
        <f>IF(N504="zákl. přenesená",J504,0)</f>
        <v>0</v>
      </c>
      <c r="BH504" s="150">
        <f>IF(N504="sníž. přenesená",J504,0)</f>
        <v>0</v>
      </c>
      <c r="BI504" s="150">
        <f>IF(N504="nulová",J504,0)</f>
        <v>0</v>
      </c>
      <c r="BJ504" s="13" t="s">
        <v>80</v>
      </c>
      <c r="BK504" s="150">
        <f>ROUND(I504*H504,2)</f>
        <v>0</v>
      </c>
      <c r="BL504" s="13" t="s">
        <v>147</v>
      </c>
      <c r="BM504" s="149" t="s">
        <v>538</v>
      </c>
    </row>
    <row r="505" spans="2:65" s="1" customFormat="1">
      <c r="B505" s="28"/>
      <c r="D505" s="151" t="s">
        <v>148</v>
      </c>
      <c r="F505" s="152" t="s">
        <v>532</v>
      </c>
      <c r="I505" s="111"/>
      <c r="L505" s="28"/>
      <c r="M505" s="153"/>
      <c r="T505" s="52"/>
      <c r="AT505" s="13" t="s">
        <v>148</v>
      </c>
      <c r="AU505" s="13" t="s">
        <v>82</v>
      </c>
    </row>
    <row r="506" spans="2:65" s="11" customFormat="1" ht="22.9" customHeight="1">
      <c r="B506" s="126"/>
      <c r="D506" s="127" t="s">
        <v>72</v>
      </c>
      <c r="E506" s="136" t="s">
        <v>196</v>
      </c>
      <c r="F506" s="136" t="s">
        <v>197</v>
      </c>
      <c r="I506" s="129"/>
      <c r="J506" s="137">
        <f>BK506</f>
        <v>0</v>
      </c>
      <c r="L506" s="126"/>
      <c r="M506" s="131"/>
      <c r="P506" s="132">
        <f>SUM(P507:P510)</f>
        <v>0</v>
      </c>
      <c r="R506" s="132">
        <f>SUM(R507:R510)</f>
        <v>1.9693E-4</v>
      </c>
      <c r="T506" s="133">
        <f>SUM(T507:T510)</f>
        <v>0</v>
      </c>
      <c r="AR506" s="127" t="s">
        <v>82</v>
      </c>
      <c r="AT506" s="134" t="s">
        <v>72</v>
      </c>
      <c r="AU506" s="134" t="s">
        <v>80</v>
      </c>
      <c r="AY506" s="127" t="s">
        <v>140</v>
      </c>
      <c r="BK506" s="135">
        <f>SUM(BK507:BK510)</f>
        <v>0</v>
      </c>
    </row>
    <row r="507" spans="2:65" s="1" customFormat="1" ht="24.2" customHeight="1">
      <c r="B507" s="28"/>
      <c r="C507" s="138" t="s">
        <v>388</v>
      </c>
      <c r="D507" s="138" t="s">
        <v>143</v>
      </c>
      <c r="E507" s="139" t="s">
        <v>198</v>
      </c>
      <c r="F507" s="140" t="s">
        <v>199</v>
      </c>
      <c r="G507" s="141" t="s">
        <v>200</v>
      </c>
      <c r="H507" s="142">
        <v>1</v>
      </c>
      <c r="I507" s="143"/>
      <c r="J507" s="144">
        <f>ROUND(I507*H507,2)</f>
        <v>0</v>
      </c>
      <c r="K507" s="145"/>
      <c r="L507" s="28"/>
      <c r="M507" s="146" t="s">
        <v>1</v>
      </c>
      <c r="N507" s="107" t="s">
        <v>38</v>
      </c>
      <c r="P507" s="147">
        <f>O507*H507</f>
        <v>0</v>
      </c>
      <c r="Q507" s="147">
        <v>6.0499999999999997E-6</v>
      </c>
      <c r="R507" s="147">
        <f>Q507*H507</f>
        <v>6.0499999999999997E-6</v>
      </c>
      <c r="S507" s="147">
        <v>0</v>
      </c>
      <c r="T507" s="148">
        <f>S507*H507</f>
        <v>0</v>
      </c>
      <c r="AR507" s="149" t="s">
        <v>174</v>
      </c>
      <c r="AT507" s="149" t="s">
        <v>143</v>
      </c>
      <c r="AU507" s="149" t="s">
        <v>82</v>
      </c>
      <c r="AY507" s="13" t="s">
        <v>140</v>
      </c>
      <c r="BE507" s="150">
        <f>IF(N507="základní",J507,0)</f>
        <v>0</v>
      </c>
      <c r="BF507" s="150">
        <f>IF(N507="snížená",J507,0)</f>
        <v>0</v>
      </c>
      <c r="BG507" s="150">
        <f>IF(N507="zákl. přenesená",J507,0)</f>
        <v>0</v>
      </c>
      <c r="BH507" s="150">
        <f>IF(N507="sníž. přenesená",J507,0)</f>
        <v>0</v>
      </c>
      <c r="BI507" s="150">
        <f>IF(N507="nulová",J507,0)</f>
        <v>0</v>
      </c>
      <c r="BJ507" s="13" t="s">
        <v>80</v>
      </c>
      <c r="BK507" s="150">
        <f>ROUND(I507*H507,2)</f>
        <v>0</v>
      </c>
      <c r="BL507" s="13" t="s">
        <v>174</v>
      </c>
      <c r="BM507" s="149" t="s">
        <v>539</v>
      </c>
    </row>
    <row r="508" spans="2:65" s="1" customFormat="1" ht="24.2" customHeight="1">
      <c r="B508" s="28"/>
      <c r="C508" s="138" t="s">
        <v>540</v>
      </c>
      <c r="D508" s="138" t="s">
        <v>143</v>
      </c>
      <c r="E508" s="139" t="s">
        <v>203</v>
      </c>
      <c r="F508" s="140" t="s">
        <v>204</v>
      </c>
      <c r="G508" s="141" t="s">
        <v>200</v>
      </c>
      <c r="H508" s="142">
        <v>1</v>
      </c>
      <c r="I508" s="143"/>
      <c r="J508" s="144">
        <f>ROUND(I508*H508,2)</f>
        <v>0</v>
      </c>
      <c r="K508" s="145"/>
      <c r="L508" s="28"/>
      <c r="M508" s="146" t="s">
        <v>1</v>
      </c>
      <c r="N508" s="107" t="s">
        <v>38</v>
      </c>
      <c r="P508" s="147">
        <f>O508*H508</f>
        <v>0</v>
      </c>
      <c r="Q508" s="147">
        <v>2.0910000000000001E-5</v>
      </c>
      <c r="R508" s="147">
        <f>Q508*H508</f>
        <v>2.0910000000000001E-5</v>
      </c>
      <c r="S508" s="147">
        <v>0</v>
      </c>
      <c r="T508" s="148">
        <f>S508*H508</f>
        <v>0</v>
      </c>
      <c r="AR508" s="149" t="s">
        <v>174</v>
      </c>
      <c r="AT508" s="149" t="s">
        <v>143</v>
      </c>
      <c r="AU508" s="149" t="s">
        <v>82</v>
      </c>
      <c r="AY508" s="13" t="s">
        <v>140</v>
      </c>
      <c r="BE508" s="150">
        <f>IF(N508="základní",J508,0)</f>
        <v>0</v>
      </c>
      <c r="BF508" s="150">
        <f>IF(N508="snížená",J508,0)</f>
        <v>0</v>
      </c>
      <c r="BG508" s="150">
        <f>IF(N508="zákl. přenesená",J508,0)</f>
        <v>0</v>
      </c>
      <c r="BH508" s="150">
        <f>IF(N508="sníž. přenesená",J508,0)</f>
        <v>0</v>
      </c>
      <c r="BI508" s="150">
        <f>IF(N508="nulová",J508,0)</f>
        <v>0</v>
      </c>
      <c r="BJ508" s="13" t="s">
        <v>80</v>
      </c>
      <c r="BK508" s="150">
        <f>ROUND(I508*H508,2)</f>
        <v>0</v>
      </c>
      <c r="BL508" s="13" t="s">
        <v>174</v>
      </c>
      <c r="BM508" s="149" t="s">
        <v>541</v>
      </c>
    </row>
    <row r="509" spans="2:65" s="1" customFormat="1" ht="24.2" customHeight="1">
      <c r="B509" s="28"/>
      <c r="C509" s="138" t="s">
        <v>390</v>
      </c>
      <c r="D509" s="138" t="s">
        <v>143</v>
      </c>
      <c r="E509" s="139" t="s">
        <v>206</v>
      </c>
      <c r="F509" s="140" t="s">
        <v>207</v>
      </c>
      <c r="G509" s="141" t="s">
        <v>200</v>
      </c>
      <c r="H509" s="142">
        <v>1</v>
      </c>
      <c r="I509" s="143"/>
      <c r="J509" s="144">
        <f>ROUND(I509*H509,2)</f>
        <v>0</v>
      </c>
      <c r="K509" s="145"/>
      <c r="L509" s="28"/>
      <c r="M509" s="146" t="s">
        <v>1</v>
      </c>
      <c r="N509" s="107" t="s">
        <v>38</v>
      </c>
      <c r="P509" s="147">
        <f>O509*H509</f>
        <v>0</v>
      </c>
      <c r="Q509" s="147">
        <v>4.2500000000000003E-5</v>
      </c>
      <c r="R509" s="147">
        <f>Q509*H509</f>
        <v>4.2500000000000003E-5</v>
      </c>
      <c r="S509" s="147">
        <v>0</v>
      </c>
      <c r="T509" s="148">
        <f>S509*H509</f>
        <v>0</v>
      </c>
      <c r="AR509" s="149" t="s">
        <v>174</v>
      </c>
      <c r="AT509" s="149" t="s">
        <v>143</v>
      </c>
      <c r="AU509" s="149" t="s">
        <v>82</v>
      </c>
      <c r="AY509" s="13" t="s">
        <v>140</v>
      </c>
      <c r="BE509" s="150">
        <f>IF(N509="základní",J509,0)</f>
        <v>0</v>
      </c>
      <c r="BF509" s="150">
        <f>IF(N509="snížená",J509,0)</f>
        <v>0</v>
      </c>
      <c r="BG509" s="150">
        <f>IF(N509="zákl. přenesená",J509,0)</f>
        <v>0</v>
      </c>
      <c r="BH509" s="150">
        <f>IF(N509="sníž. přenesená",J509,0)</f>
        <v>0</v>
      </c>
      <c r="BI509" s="150">
        <f>IF(N509="nulová",J509,0)</f>
        <v>0</v>
      </c>
      <c r="BJ509" s="13" t="s">
        <v>80</v>
      </c>
      <c r="BK509" s="150">
        <f>ROUND(I509*H509,2)</f>
        <v>0</v>
      </c>
      <c r="BL509" s="13" t="s">
        <v>174</v>
      </c>
      <c r="BM509" s="149" t="s">
        <v>542</v>
      </c>
    </row>
    <row r="510" spans="2:65" s="1" customFormat="1" ht="21.75" customHeight="1">
      <c r="B510" s="28"/>
      <c r="C510" s="138" t="s">
        <v>543</v>
      </c>
      <c r="D510" s="138" t="s">
        <v>143</v>
      </c>
      <c r="E510" s="139" t="s">
        <v>210</v>
      </c>
      <c r="F510" s="140" t="s">
        <v>211</v>
      </c>
      <c r="G510" s="141" t="s">
        <v>200</v>
      </c>
      <c r="H510" s="142">
        <v>1</v>
      </c>
      <c r="I510" s="143"/>
      <c r="J510" s="144">
        <f>ROUND(I510*H510,2)</f>
        <v>0</v>
      </c>
      <c r="K510" s="145"/>
      <c r="L510" s="28"/>
      <c r="M510" s="146" t="s">
        <v>1</v>
      </c>
      <c r="N510" s="107" t="s">
        <v>38</v>
      </c>
      <c r="P510" s="147">
        <f>O510*H510</f>
        <v>0</v>
      </c>
      <c r="Q510" s="147">
        <v>1.2747E-4</v>
      </c>
      <c r="R510" s="147">
        <f>Q510*H510</f>
        <v>1.2747E-4</v>
      </c>
      <c r="S510" s="147">
        <v>0</v>
      </c>
      <c r="T510" s="148">
        <f>S510*H510</f>
        <v>0</v>
      </c>
      <c r="AR510" s="149" t="s">
        <v>174</v>
      </c>
      <c r="AT510" s="149" t="s">
        <v>143</v>
      </c>
      <c r="AU510" s="149" t="s">
        <v>82</v>
      </c>
      <c r="AY510" s="13" t="s">
        <v>140</v>
      </c>
      <c r="BE510" s="150">
        <f>IF(N510="základní",J510,0)</f>
        <v>0</v>
      </c>
      <c r="BF510" s="150">
        <f>IF(N510="snížená",J510,0)</f>
        <v>0</v>
      </c>
      <c r="BG510" s="150">
        <f>IF(N510="zákl. přenesená",J510,0)</f>
        <v>0</v>
      </c>
      <c r="BH510" s="150">
        <f>IF(N510="sníž. přenesená",J510,0)</f>
        <v>0</v>
      </c>
      <c r="BI510" s="150">
        <f>IF(N510="nulová",J510,0)</f>
        <v>0</v>
      </c>
      <c r="BJ510" s="13" t="s">
        <v>80</v>
      </c>
      <c r="BK510" s="150">
        <f>ROUND(I510*H510,2)</f>
        <v>0</v>
      </c>
      <c r="BL510" s="13" t="s">
        <v>174</v>
      </c>
      <c r="BM510" s="149" t="s">
        <v>544</v>
      </c>
    </row>
    <row r="511" spans="2:65" s="11" customFormat="1" ht="25.9" customHeight="1">
      <c r="B511" s="126"/>
      <c r="D511" s="127" t="s">
        <v>72</v>
      </c>
      <c r="E511" s="128" t="s">
        <v>545</v>
      </c>
      <c r="F511" s="128" t="s">
        <v>546</v>
      </c>
      <c r="I511" s="129"/>
      <c r="J511" s="130">
        <f>BK511</f>
        <v>0</v>
      </c>
      <c r="L511" s="126"/>
      <c r="M511" s="131"/>
      <c r="P511" s="132">
        <f>P512+P528+P539</f>
        <v>0</v>
      </c>
      <c r="R511" s="132">
        <f>R512+R528+R539</f>
        <v>0.46301220600000004</v>
      </c>
      <c r="T511" s="133">
        <f>T512+T528+T539</f>
        <v>0.26789027000000004</v>
      </c>
      <c r="AR511" s="127" t="s">
        <v>80</v>
      </c>
      <c r="AT511" s="134" t="s">
        <v>72</v>
      </c>
      <c r="AU511" s="134" t="s">
        <v>73</v>
      </c>
      <c r="AY511" s="127" t="s">
        <v>140</v>
      </c>
      <c r="BK511" s="135">
        <f>BK512+BK528+BK539</f>
        <v>0</v>
      </c>
    </row>
    <row r="512" spans="2:65" s="11" customFormat="1" ht="22.9" customHeight="1">
      <c r="B512" s="126"/>
      <c r="D512" s="127" t="s">
        <v>72</v>
      </c>
      <c r="E512" s="136" t="s">
        <v>141</v>
      </c>
      <c r="F512" s="136" t="s">
        <v>142</v>
      </c>
      <c r="I512" s="129"/>
      <c r="J512" s="137">
        <f>BK512</f>
        <v>0</v>
      </c>
      <c r="L512" s="126"/>
      <c r="M512" s="131"/>
      <c r="P512" s="132">
        <f>SUM(P513:P527)</f>
        <v>0</v>
      </c>
      <c r="R512" s="132">
        <f>SUM(R513:R527)</f>
        <v>0.12053448</v>
      </c>
      <c r="T512" s="133">
        <f>SUM(T513:T527)</f>
        <v>0.25945920000000006</v>
      </c>
      <c r="AR512" s="127" t="s">
        <v>80</v>
      </c>
      <c r="AT512" s="134" t="s">
        <v>72</v>
      </c>
      <c r="AU512" s="134" t="s">
        <v>80</v>
      </c>
      <c r="AY512" s="127" t="s">
        <v>140</v>
      </c>
      <c r="BK512" s="135">
        <f>SUM(BK513:BK527)</f>
        <v>0</v>
      </c>
    </row>
    <row r="513" spans="2:65" s="1" customFormat="1" ht="24.2" customHeight="1">
      <c r="B513" s="28"/>
      <c r="C513" s="138" t="s">
        <v>392</v>
      </c>
      <c r="D513" s="138" t="s">
        <v>143</v>
      </c>
      <c r="E513" s="139" t="s">
        <v>144</v>
      </c>
      <c r="F513" s="140" t="s">
        <v>145</v>
      </c>
      <c r="G513" s="141" t="s">
        <v>146</v>
      </c>
      <c r="H513" s="142">
        <v>7.1280000000000001</v>
      </c>
      <c r="I513" s="143"/>
      <c r="J513" s="144">
        <f>ROUND(I513*H513,2)</f>
        <v>0</v>
      </c>
      <c r="K513" s="145"/>
      <c r="L513" s="28"/>
      <c r="M513" s="146" t="s">
        <v>1</v>
      </c>
      <c r="N513" s="107" t="s">
        <v>38</v>
      </c>
      <c r="P513" s="147">
        <f>O513*H513</f>
        <v>0</v>
      </c>
      <c r="Q513" s="147">
        <v>0</v>
      </c>
      <c r="R513" s="147">
        <f>Q513*H513</f>
        <v>0</v>
      </c>
      <c r="S513" s="147">
        <v>3.5000000000000003E-2</v>
      </c>
      <c r="T513" s="148">
        <f>S513*H513</f>
        <v>0.24948000000000004</v>
      </c>
      <c r="AR513" s="149" t="s">
        <v>147</v>
      </c>
      <c r="AT513" s="149" t="s">
        <v>143</v>
      </c>
      <c r="AU513" s="149" t="s">
        <v>82</v>
      </c>
      <c r="AY513" s="13" t="s">
        <v>140</v>
      </c>
      <c r="BE513" s="150">
        <f>IF(N513="základní",J513,0)</f>
        <v>0</v>
      </c>
      <c r="BF513" s="150">
        <f>IF(N513="snížená",J513,0)</f>
        <v>0</v>
      </c>
      <c r="BG513" s="150">
        <f>IF(N513="zákl. přenesená",J513,0)</f>
        <v>0</v>
      </c>
      <c r="BH513" s="150">
        <f>IF(N513="sníž. přenesená",J513,0)</f>
        <v>0</v>
      </c>
      <c r="BI513" s="150">
        <f>IF(N513="nulová",J513,0)</f>
        <v>0</v>
      </c>
      <c r="BJ513" s="13" t="s">
        <v>80</v>
      </c>
      <c r="BK513" s="150">
        <f>ROUND(I513*H513,2)</f>
        <v>0</v>
      </c>
      <c r="BL513" s="13" t="s">
        <v>147</v>
      </c>
      <c r="BM513" s="149" t="s">
        <v>547</v>
      </c>
    </row>
    <row r="514" spans="2:65" s="1" customFormat="1">
      <c r="B514" s="28"/>
      <c r="D514" s="151" t="s">
        <v>148</v>
      </c>
      <c r="F514" s="152" t="s">
        <v>548</v>
      </c>
      <c r="I514" s="111"/>
      <c r="L514" s="28"/>
      <c r="M514" s="153"/>
      <c r="T514" s="52"/>
      <c r="AT514" s="13" t="s">
        <v>148</v>
      </c>
      <c r="AU514" s="13" t="s">
        <v>82</v>
      </c>
    </row>
    <row r="515" spans="2:65" s="1" customFormat="1" ht="16.5" customHeight="1">
      <c r="B515" s="28"/>
      <c r="C515" s="138" t="s">
        <v>549</v>
      </c>
      <c r="D515" s="138" t="s">
        <v>143</v>
      </c>
      <c r="E515" s="139" t="s">
        <v>150</v>
      </c>
      <c r="F515" s="140" t="s">
        <v>151</v>
      </c>
      <c r="G515" s="141" t="s">
        <v>146</v>
      </c>
      <c r="H515" s="142">
        <v>7.1280000000000001</v>
      </c>
      <c r="I515" s="143"/>
      <c r="J515" s="144">
        <f>ROUND(I515*H515,2)</f>
        <v>0</v>
      </c>
      <c r="K515" s="145"/>
      <c r="L515" s="28"/>
      <c r="M515" s="146" t="s">
        <v>1</v>
      </c>
      <c r="N515" s="107" t="s">
        <v>38</v>
      </c>
      <c r="P515" s="147">
        <f>O515*H515</f>
        <v>0</v>
      </c>
      <c r="Q515" s="147">
        <v>0</v>
      </c>
      <c r="R515" s="147">
        <f>Q515*H515</f>
        <v>0</v>
      </c>
      <c r="S515" s="147">
        <v>0</v>
      </c>
      <c r="T515" s="148">
        <f>S515*H515</f>
        <v>0</v>
      </c>
      <c r="AR515" s="149" t="s">
        <v>147</v>
      </c>
      <c r="AT515" s="149" t="s">
        <v>143</v>
      </c>
      <c r="AU515" s="149" t="s">
        <v>82</v>
      </c>
      <c r="AY515" s="13" t="s">
        <v>140</v>
      </c>
      <c r="BE515" s="150">
        <f>IF(N515="základní",J515,0)</f>
        <v>0</v>
      </c>
      <c r="BF515" s="150">
        <f>IF(N515="snížená",J515,0)</f>
        <v>0</v>
      </c>
      <c r="BG515" s="150">
        <f>IF(N515="zákl. přenesená",J515,0)</f>
        <v>0</v>
      </c>
      <c r="BH515" s="150">
        <f>IF(N515="sníž. přenesená",J515,0)</f>
        <v>0</v>
      </c>
      <c r="BI515" s="150">
        <f>IF(N515="nulová",J515,0)</f>
        <v>0</v>
      </c>
      <c r="BJ515" s="13" t="s">
        <v>80</v>
      </c>
      <c r="BK515" s="150">
        <f>ROUND(I515*H515,2)</f>
        <v>0</v>
      </c>
      <c r="BL515" s="13" t="s">
        <v>147</v>
      </c>
      <c r="BM515" s="149" t="s">
        <v>550</v>
      </c>
    </row>
    <row r="516" spans="2:65" s="1" customFormat="1">
      <c r="B516" s="28"/>
      <c r="D516" s="151" t="s">
        <v>148</v>
      </c>
      <c r="F516" s="152" t="s">
        <v>548</v>
      </c>
      <c r="I516" s="111"/>
      <c r="L516" s="28"/>
      <c r="M516" s="153"/>
      <c r="T516" s="52"/>
      <c r="AT516" s="13" t="s">
        <v>148</v>
      </c>
      <c r="AU516" s="13" t="s">
        <v>82</v>
      </c>
    </row>
    <row r="517" spans="2:65" s="1" customFormat="1" ht="16.5" customHeight="1">
      <c r="B517" s="28"/>
      <c r="C517" s="138" t="s">
        <v>394</v>
      </c>
      <c r="D517" s="138" t="s">
        <v>143</v>
      </c>
      <c r="E517" s="139" t="s">
        <v>153</v>
      </c>
      <c r="F517" s="140" t="s">
        <v>154</v>
      </c>
      <c r="G517" s="141" t="s">
        <v>146</v>
      </c>
      <c r="H517" s="142">
        <v>7.1280000000000001</v>
      </c>
      <c r="I517" s="143"/>
      <c r="J517" s="144">
        <f>ROUND(I517*H517,2)</f>
        <v>0</v>
      </c>
      <c r="K517" s="145"/>
      <c r="L517" s="28"/>
      <c r="M517" s="146" t="s">
        <v>1</v>
      </c>
      <c r="N517" s="107" t="s">
        <v>38</v>
      </c>
      <c r="P517" s="147">
        <f>O517*H517</f>
        <v>0</v>
      </c>
      <c r="Q517" s="147">
        <v>2.9999999999999997E-4</v>
      </c>
      <c r="R517" s="147">
        <f>Q517*H517</f>
        <v>2.1383999999999999E-3</v>
      </c>
      <c r="S517" s="147">
        <v>0</v>
      </c>
      <c r="T517" s="148">
        <f>S517*H517</f>
        <v>0</v>
      </c>
      <c r="AR517" s="149" t="s">
        <v>147</v>
      </c>
      <c r="AT517" s="149" t="s">
        <v>143</v>
      </c>
      <c r="AU517" s="149" t="s">
        <v>82</v>
      </c>
      <c r="AY517" s="13" t="s">
        <v>140</v>
      </c>
      <c r="BE517" s="150">
        <f>IF(N517="základní",J517,0)</f>
        <v>0</v>
      </c>
      <c r="BF517" s="150">
        <f>IF(N517="snížená",J517,0)</f>
        <v>0</v>
      </c>
      <c r="BG517" s="150">
        <f>IF(N517="zákl. přenesená",J517,0)</f>
        <v>0</v>
      </c>
      <c r="BH517" s="150">
        <f>IF(N517="sníž. přenesená",J517,0)</f>
        <v>0</v>
      </c>
      <c r="BI517" s="150">
        <f>IF(N517="nulová",J517,0)</f>
        <v>0</v>
      </c>
      <c r="BJ517" s="13" t="s">
        <v>80</v>
      </c>
      <c r="BK517" s="150">
        <f>ROUND(I517*H517,2)</f>
        <v>0</v>
      </c>
      <c r="BL517" s="13" t="s">
        <v>147</v>
      </c>
      <c r="BM517" s="149" t="s">
        <v>551</v>
      </c>
    </row>
    <row r="518" spans="2:65" s="1" customFormat="1">
      <c r="B518" s="28"/>
      <c r="D518" s="151" t="s">
        <v>148</v>
      </c>
      <c r="F518" s="152" t="s">
        <v>548</v>
      </c>
      <c r="I518" s="111"/>
      <c r="L518" s="28"/>
      <c r="M518" s="153"/>
      <c r="T518" s="52"/>
      <c r="AT518" s="13" t="s">
        <v>148</v>
      </c>
      <c r="AU518" s="13" t="s">
        <v>82</v>
      </c>
    </row>
    <row r="519" spans="2:65" s="1" customFormat="1" ht="24.2" customHeight="1">
      <c r="B519" s="28"/>
      <c r="C519" s="138" t="s">
        <v>552</v>
      </c>
      <c r="D519" s="138" t="s">
        <v>143</v>
      </c>
      <c r="E519" s="139" t="s">
        <v>156</v>
      </c>
      <c r="F519" s="140" t="s">
        <v>157</v>
      </c>
      <c r="G519" s="141" t="s">
        <v>146</v>
      </c>
      <c r="H519" s="142">
        <v>7.1280000000000001</v>
      </c>
      <c r="I519" s="143"/>
      <c r="J519" s="144">
        <f>ROUND(I519*H519,2)</f>
        <v>0</v>
      </c>
      <c r="K519" s="145"/>
      <c r="L519" s="28"/>
      <c r="M519" s="146" t="s">
        <v>1</v>
      </c>
      <c r="N519" s="107" t="s">
        <v>38</v>
      </c>
      <c r="P519" s="147">
        <f>O519*H519</f>
        <v>0</v>
      </c>
      <c r="Q519" s="147">
        <v>1.4999999999999999E-2</v>
      </c>
      <c r="R519" s="147">
        <f>Q519*H519</f>
        <v>0.10692</v>
      </c>
      <c r="S519" s="147">
        <v>0</v>
      </c>
      <c r="T519" s="148">
        <f>S519*H519</f>
        <v>0</v>
      </c>
      <c r="AR519" s="149" t="s">
        <v>147</v>
      </c>
      <c r="AT519" s="149" t="s">
        <v>143</v>
      </c>
      <c r="AU519" s="149" t="s">
        <v>82</v>
      </c>
      <c r="AY519" s="13" t="s">
        <v>140</v>
      </c>
      <c r="BE519" s="150">
        <f>IF(N519="základní",J519,0)</f>
        <v>0</v>
      </c>
      <c r="BF519" s="150">
        <f>IF(N519="snížená",J519,0)</f>
        <v>0</v>
      </c>
      <c r="BG519" s="150">
        <f>IF(N519="zákl. přenesená",J519,0)</f>
        <v>0</v>
      </c>
      <c r="BH519" s="150">
        <f>IF(N519="sníž. přenesená",J519,0)</f>
        <v>0</v>
      </c>
      <c r="BI519" s="150">
        <f>IF(N519="nulová",J519,0)</f>
        <v>0</v>
      </c>
      <c r="BJ519" s="13" t="s">
        <v>80</v>
      </c>
      <c r="BK519" s="150">
        <f>ROUND(I519*H519,2)</f>
        <v>0</v>
      </c>
      <c r="BL519" s="13" t="s">
        <v>147</v>
      </c>
      <c r="BM519" s="149" t="s">
        <v>553</v>
      </c>
    </row>
    <row r="520" spans="2:65" s="1" customFormat="1">
      <c r="B520" s="28"/>
      <c r="D520" s="151" t="s">
        <v>148</v>
      </c>
      <c r="F520" s="152" t="s">
        <v>548</v>
      </c>
      <c r="I520" s="111"/>
      <c r="L520" s="28"/>
      <c r="M520" s="153"/>
      <c r="T520" s="52"/>
      <c r="AT520" s="13" t="s">
        <v>148</v>
      </c>
      <c r="AU520" s="13" t="s">
        <v>82</v>
      </c>
    </row>
    <row r="521" spans="2:65" s="1" customFormat="1" ht="24.2" customHeight="1">
      <c r="B521" s="28"/>
      <c r="C521" s="138" t="s">
        <v>395</v>
      </c>
      <c r="D521" s="138" t="s">
        <v>143</v>
      </c>
      <c r="E521" s="139" t="s">
        <v>160</v>
      </c>
      <c r="F521" s="140" t="s">
        <v>161</v>
      </c>
      <c r="G521" s="141" t="s">
        <v>146</v>
      </c>
      <c r="H521" s="142">
        <v>7.1280000000000001</v>
      </c>
      <c r="I521" s="143"/>
      <c r="J521" s="144">
        <f>ROUND(I521*H521,2)</f>
        <v>0</v>
      </c>
      <c r="K521" s="145"/>
      <c r="L521" s="28"/>
      <c r="M521" s="146" t="s">
        <v>1</v>
      </c>
      <c r="N521" s="107" t="s">
        <v>38</v>
      </c>
      <c r="P521" s="147">
        <f>O521*H521</f>
        <v>0</v>
      </c>
      <c r="Q521" s="147">
        <v>0</v>
      </c>
      <c r="R521" s="147">
        <f>Q521*H521</f>
        <v>0</v>
      </c>
      <c r="S521" s="147">
        <v>0</v>
      </c>
      <c r="T521" s="148">
        <f>S521*H521</f>
        <v>0</v>
      </c>
      <c r="AR521" s="149" t="s">
        <v>147</v>
      </c>
      <c r="AT521" s="149" t="s">
        <v>143</v>
      </c>
      <c r="AU521" s="149" t="s">
        <v>82</v>
      </c>
      <c r="AY521" s="13" t="s">
        <v>140</v>
      </c>
      <c r="BE521" s="150">
        <f>IF(N521="základní",J521,0)</f>
        <v>0</v>
      </c>
      <c r="BF521" s="150">
        <f>IF(N521="snížená",J521,0)</f>
        <v>0</v>
      </c>
      <c r="BG521" s="150">
        <f>IF(N521="zákl. přenesená",J521,0)</f>
        <v>0</v>
      </c>
      <c r="BH521" s="150">
        <f>IF(N521="sníž. přenesená",J521,0)</f>
        <v>0</v>
      </c>
      <c r="BI521" s="150">
        <f>IF(N521="nulová",J521,0)</f>
        <v>0</v>
      </c>
      <c r="BJ521" s="13" t="s">
        <v>80</v>
      </c>
      <c r="BK521" s="150">
        <f>ROUND(I521*H521,2)</f>
        <v>0</v>
      </c>
      <c r="BL521" s="13" t="s">
        <v>147</v>
      </c>
      <c r="BM521" s="149" t="s">
        <v>554</v>
      </c>
    </row>
    <row r="522" spans="2:65" s="1" customFormat="1">
      <c r="B522" s="28"/>
      <c r="D522" s="151" t="s">
        <v>148</v>
      </c>
      <c r="F522" s="152" t="s">
        <v>548</v>
      </c>
      <c r="I522" s="111"/>
      <c r="L522" s="28"/>
      <c r="M522" s="153"/>
      <c r="T522" s="52"/>
      <c r="AT522" s="13" t="s">
        <v>148</v>
      </c>
      <c r="AU522" s="13" t="s">
        <v>82</v>
      </c>
    </row>
    <row r="523" spans="2:65" s="1" customFormat="1" ht="16.5" customHeight="1">
      <c r="B523" s="28"/>
      <c r="C523" s="154" t="s">
        <v>555</v>
      </c>
      <c r="D523" s="154" t="s">
        <v>163</v>
      </c>
      <c r="E523" s="155" t="s">
        <v>164</v>
      </c>
      <c r="F523" s="156" t="s">
        <v>165</v>
      </c>
      <c r="G523" s="157" t="s">
        <v>146</v>
      </c>
      <c r="H523" s="158">
        <v>8.5540000000000003</v>
      </c>
      <c r="I523" s="159"/>
      <c r="J523" s="160">
        <f>ROUND(I523*H523,2)</f>
        <v>0</v>
      </c>
      <c r="K523" s="161"/>
      <c r="L523" s="162"/>
      <c r="M523" s="163" t="s">
        <v>1</v>
      </c>
      <c r="N523" s="164" t="s">
        <v>38</v>
      </c>
      <c r="P523" s="147">
        <f>O523*H523</f>
        <v>0</v>
      </c>
      <c r="Q523" s="147">
        <v>0</v>
      </c>
      <c r="R523" s="147">
        <f>Q523*H523</f>
        <v>0</v>
      </c>
      <c r="S523" s="147">
        <v>0</v>
      </c>
      <c r="T523" s="148">
        <f>S523*H523</f>
        <v>0</v>
      </c>
      <c r="AR523" s="149" t="s">
        <v>158</v>
      </c>
      <c r="AT523" s="149" t="s">
        <v>163</v>
      </c>
      <c r="AU523" s="149" t="s">
        <v>82</v>
      </c>
      <c r="AY523" s="13" t="s">
        <v>140</v>
      </c>
      <c r="BE523" s="150">
        <f>IF(N523="základní",J523,0)</f>
        <v>0</v>
      </c>
      <c r="BF523" s="150">
        <f>IF(N523="snížená",J523,0)</f>
        <v>0</v>
      </c>
      <c r="BG523" s="150">
        <f>IF(N523="zákl. přenesená",J523,0)</f>
        <v>0</v>
      </c>
      <c r="BH523" s="150">
        <f>IF(N523="sníž. přenesená",J523,0)</f>
        <v>0</v>
      </c>
      <c r="BI523" s="150">
        <f>IF(N523="nulová",J523,0)</f>
        <v>0</v>
      </c>
      <c r="BJ523" s="13" t="s">
        <v>80</v>
      </c>
      <c r="BK523" s="150">
        <f>ROUND(I523*H523,2)</f>
        <v>0</v>
      </c>
      <c r="BL523" s="13" t="s">
        <v>147</v>
      </c>
      <c r="BM523" s="149" t="s">
        <v>556</v>
      </c>
    </row>
    <row r="524" spans="2:65" s="1" customFormat="1">
      <c r="B524" s="28"/>
      <c r="D524" s="151" t="s">
        <v>148</v>
      </c>
      <c r="F524" s="152" t="s">
        <v>557</v>
      </c>
      <c r="I524" s="111"/>
      <c r="L524" s="28"/>
      <c r="M524" s="153"/>
      <c r="T524" s="52"/>
      <c r="AT524" s="13" t="s">
        <v>148</v>
      </c>
      <c r="AU524" s="13" t="s">
        <v>82</v>
      </c>
    </row>
    <row r="525" spans="2:65" s="1" customFormat="1" ht="16.5" customHeight="1">
      <c r="B525" s="28"/>
      <c r="C525" s="138" t="s">
        <v>398</v>
      </c>
      <c r="D525" s="138" t="s">
        <v>143</v>
      </c>
      <c r="E525" s="139" t="s">
        <v>168</v>
      </c>
      <c r="F525" s="140" t="s">
        <v>169</v>
      </c>
      <c r="G525" s="141" t="s">
        <v>146</v>
      </c>
      <c r="H525" s="142">
        <v>7.1280000000000001</v>
      </c>
      <c r="I525" s="143"/>
      <c r="J525" s="144">
        <f>ROUND(I525*H525,2)</f>
        <v>0</v>
      </c>
      <c r="K525" s="145"/>
      <c r="L525" s="28"/>
      <c r="M525" s="146" t="s">
        <v>1</v>
      </c>
      <c r="N525" s="107" t="s">
        <v>38</v>
      </c>
      <c r="P525" s="147">
        <f>O525*H525</f>
        <v>0</v>
      </c>
      <c r="Q525" s="147">
        <v>1.6100000000000001E-3</v>
      </c>
      <c r="R525" s="147">
        <f>Q525*H525</f>
        <v>1.1476080000000001E-2</v>
      </c>
      <c r="S525" s="147">
        <v>1.4E-3</v>
      </c>
      <c r="T525" s="148">
        <f>S525*H525</f>
        <v>9.9792000000000006E-3</v>
      </c>
      <c r="AR525" s="149" t="s">
        <v>147</v>
      </c>
      <c r="AT525" s="149" t="s">
        <v>143</v>
      </c>
      <c r="AU525" s="149" t="s">
        <v>82</v>
      </c>
      <c r="AY525" s="13" t="s">
        <v>140</v>
      </c>
      <c r="BE525" s="150">
        <f>IF(N525="základní",J525,0)</f>
        <v>0</v>
      </c>
      <c r="BF525" s="150">
        <f>IF(N525="snížená",J525,0)</f>
        <v>0</v>
      </c>
      <c r="BG525" s="150">
        <f>IF(N525="zákl. přenesená",J525,0)</f>
        <v>0</v>
      </c>
      <c r="BH525" s="150">
        <f>IF(N525="sníž. přenesená",J525,0)</f>
        <v>0</v>
      </c>
      <c r="BI525" s="150">
        <f>IF(N525="nulová",J525,0)</f>
        <v>0</v>
      </c>
      <c r="BJ525" s="13" t="s">
        <v>80</v>
      </c>
      <c r="BK525" s="150">
        <f>ROUND(I525*H525,2)</f>
        <v>0</v>
      </c>
      <c r="BL525" s="13" t="s">
        <v>147</v>
      </c>
      <c r="BM525" s="149" t="s">
        <v>558</v>
      </c>
    </row>
    <row r="526" spans="2:65" s="1" customFormat="1">
      <c r="B526" s="28"/>
      <c r="D526" s="151" t="s">
        <v>148</v>
      </c>
      <c r="F526" s="152" t="s">
        <v>548</v>
      </c>
      <c r="I526" s="111"/>
      <c r="L526" s="28"/>
      <c r="M526" s="153"/>
      <c r="T526" s="52"/>
      <c r="AT526" s="13" t="s">
        <v>148</v>
      </c>
      <c r="AU526" s="13" t="s">
        <v>82</v>
      </c>
    </row>
    <row r="527" spans="2:65" s="1" customFormat="1" ht="24.2" customHeight="1">
      <c r="B527" s="28"/>
      <c r="C527" s="138" t="s">
        <v>559</v>
      </c>
      <c r="D527" s="138" t="s">
        <v>143</v>
      </c>
      <c r="E527" s="139" t="s">
        <v>171</v>
      </c>
      <c r="F527" s="140" t="s">
        <v>172</v>
      </c>
      <c r="G527" s="141" t="s">
        <v>173</v>
      </c>
      <c r="H527" s="142">
        <v>0.42799999999999999</v>
      </c>
      <c r="I527" s="143"/>
      <c r="J527" s="144">
        <f>ROUND(I527*H527,2)</f>
        <v>0</v>
      </c>
      <c r="K527" s="145"/>
      <c r="L527" s="28"/>
      <c r="M527" s="146" t="s">
        <v>1</v>
      </c>
      <c r="N527" s="107" t="s">
        <v>38</v>
      </c>
      <c r="P527" s="147">
        <f>O527*H527</f>
        <v>0</v>
      </c>
      <c r="Q527" s="147">
        <v>0</v>
      </c>
      <c r="R527" s="147">
        <f>Q527*H527</f>
        <v>0</v>
      </c>
      <c r="S527" s="147">
        <v>0</v>
      </c>
      <c r="T527" s="148">
        <f>S527*H527</f>
        <v>0</v>
      </c>
      <c r="AR527" s="149" t="s">
        <v>147</v>
      </c>
      <c r="AT527" s="149" t="s">
        <v>143</v>
      </c>
      <c r="AU527" s="149" t="s">
        <v>82</v>
      </c>
      <c r="AY527" s="13" t="s">
        <v>140</v>
      </c>
      <c r="BE527" s="150">
        <f>IF(N527="základní",J527,0)</f>
        <v>0</v>
      </c>
      <c r="BF527" s="150">
        <f>IF(N527="snížená",J527,0)</f>
        <v>0</v>
      </c>
      <c r="BG527" s="150">
        <f>IF(N527="zákl. přenesená",J527,0)</f>
        <v>0</v>
      </c>
      <c r="BH527" s="150">
        <f>IF(N527="sníž. přenesená",J527,0)</f>
        <v>0</v>
      </c>
      <c r="BI527" s="150">
        <f>IF(N527="nulová",J527,0)</f>
        <v>0</v>
      </c>
      <c r="BJ527" s="13" t="s">
        <v>80</v>
      </c>
      <c r="BK527" s="150">
        <f>ROUND(I527*H527,2)</f>
        <v>0</v>
      </c>
      <c r="BL527" s="13" t="s">
        <v>147</v>
      </c>
      <c r="BM527" s="149" t="s">
        <v>560</v>
      </c>
    </row>
    <row r="528" spans="2:65" s="11" customFormat="1" ht="22.9" customHeight="1">
      <c r="B528" s="126"/>
      <c r="D528" s="127" t="s">
        <v>72</v>
      </c>
      <c r="E528" s="136" t="s">
        <v>175</v>
      </c>
      <c r="F528" s="136" t="s">
        <v>176</v>
      </c>
      <c r="I528" s="129"/>
      <c r="J528" s="137">
        <f>BK528</f>
        <v>0</v>
      </c>
      <c r="L528" s="126"/>
      <c r="M528" s="131"/>
      <c r="P528" s="132">
        <f>SUM(P529:P538)</f>
        <v>0</v>
      </c>
      <c r="R528" s="132">
        <f>SUM(R529:R538)</f>
        <v>0.34208386600000001</v>
      </c>
      <c r="T528" s="133">
        <f>SUM(T529:T538)</f>
        <v>8.4310700000000006E-3</v>
      </c>
      <c r="AR528" s="127" t="s">
        <v>80</v>
      </c>
      <c r="AT528" s="134" t="s">
        <v>72</v>
      </c>
      <c r="AU528" s="134" t="s">
        <v>80</v>
      </c>
      <c r="AY528" s="127" t="s">
        <v>140</v>
      </c>
      <c r="BK528" s="135">
        <f>SUM(BK529:BK538)</f>
        <v>0</v>
      </c>
    </row>
    <row r="529" spans="2:65" s="1" customFormat="1" ht="16.5" customHeight="1">
      <c r="B529" s="28"/>
      <c r="C529" s="138" t="s">
        <v>399</v>
      </c>
      <c r="D529" s="138" t="s">
        <v>143</v>
      </c>
      <c r="E529" s="139" t="s">
        <v>178</v>
      </c>
      <c r="F529" s="140" t="s">
        <v>179</v>
      </c>
      <c r="G529" s="141" t="s">
        <v>146</v>
      </c>
      <c r="H529" s="142">
        <v>27.196999999999999</v>
      </c>
      <c r="I529" s="143"/>
      <c r="J529" s="144">
        <f>ROUND(I529*H529,2)</f>
        <v>0</v>
      </c>
      <c r="K529" s="145"/>
      <c r="L529" s="28"/>
      <c r="M529" s="146" t="s">
        <v>1</v>
      </c>
      <c r="N529" s="107" t="s">
        <v>38</v>
      </c>
      <c r="P529" s="147">
        <f>O529*H529</f>
        <v>0</v>
      </c>
      <c r="Q529" s="147">
        <v>1E-3</v>
      </c>
      <c r="R529" s="147">
        <f>Q529*H529</f>
        <v>2.7196999999999999E-2</v>
      </c>
      <c r="S529" s="147">
        <v>3.1E-4</v>
      </c>
      <c r="T529" s="148">
        <f>S529*H529</f>
        <v>8.4310700000000006E-3</v>
      </c>
      <c r="AR529" s="149" t="s">
        <v>147</v>
      </c>
      <c r="AT529" s="149" t="s">
        <v>143</v>
      </c>
      <c r="AU529" s="149" t="s">
        <v>82</v>
      </c>
      <c r="AY529" s="13" t="s">
        <v>140</v>
      </c>
      <c r="BE529" s="150">
        <f>IF(N529="základní",J529,0)</f>
        <v>0</v>
      </c>
      <c r="BF529" s="150">
        <f>IF(N529="snížená",J529,0)</f>
        <v>0</v>
      </c>
      <c r="BG529" s="150">
        <f>IF(N529="zákl. přenesená",J529,0)</f>
        <v>0</v>
      </c>
      <c r="BH529" s="150">
        <f>IF(N529="sníž. přenesená",J529,0)</f>
        <v>0</v>
      </c>
      <c r="BI529" s="150">
        <f>IF(N529="nulová",J529,0)</f>
        <v>0</v>
      </c>
      <c r="BJ529" s="13" t="s">
        <v>80</v>
      </c>
      <c r="BK529" s="150">
        <f>ROUND(I529*H529,2)</f>
        <v>0</v>
      </c>
      <c r="BL529" s="13" t="s">
        <v>147</v>
      </c>
      <c r="BM529" s="149" t="s">
        <v>561</v>
      </c>
    </row>
    <row r="530" spans="2:65" s="1" customFormat="1">
      <c r="B530" s="28"/>
      <c r="D530" s="151" t="s">
        <v>148</v>
      </c>
      <c r="F530" s="152" t="s">
        <v>562</v>
      </c>
      <c r="I530" s="111"/>
      <c r="L530" s="28"/>
      <c r="M530" s="153"/>
      <c r="T530" s="52"/>
      <c r="AT530" s="13" t="s">
        <v>148</v>
      </c>
      <c r="AU530" s="13" t="s">
        <v>82</v>
      </c>
    </row>
    <row r="531" spans="2:65" s="1" customFormat="1" ht="24.2" customHeight="1">
      <c r="B531" s="28"/>
      <c r="C531" s="138" t="s">
        <v>563</v>
      </c>
      <c r="D531" s="138" t="s">
        <v>143</v>
      </c>
      <c r="E531" s="139" t="s">
        <v>182</v>
      </c>
      <c r="F531" s="140" t="s">
        <v>183</v>
      </c>
      <c r="G531" s="141" t="s">
        <v>146</v>
      </c>
      <c r="H531" s="142">
        <v>27.196999999999999</v>
      </c>
      <c r="I531" s="143"/>
      <c r="J531" s="144">
        <f>ROUND(I531*H531,2)</f>
        <v>0</v>
      </c>
      <c r="K531" s="145"/>
      <c r="L531" s="28"/>
      <c r="M531" s="146" t="s">
        <v>1</v>
      </c>
      <c r="N531" s="107" t="s">
        <v>38</v>
      </c>
      <c r="P531" s="147">
        <f>O531*H531</f>
        <v>0</v>
      </c>
      <c r="Q531" s="147">
        <v>0</v>
      </c>
      <c r="R531" s="147">
        <f>Q531*H531</f>
        <v>0</v>
      </c>
      <c r="S531" s="147">
        <v>0</v>
      </c>
      <c r="T531" s="148">
        <f>S531*H531</f>
        <v>0</v>
      </c>
      <c r="AR531" s="149" t="s">
        <v>147</v>
      </c>
      <c r="AT531" s="149" t="s">
        <v>143</v>
      </c>
      <c r="AU531" s="149" t="s">
        <v>82</v>
      </c>
      <c r="AY531" s="13" t="s">
        <v>140</v>
      </c>
      <c r="BE531" s="150">
        <f>IF(N531="základní",J531,0)</f>
        <v>0</v>
      </c>
      <c r="BF531" s="150">
        <f>IF(N531="snížená",J531,0)</f>
        <v>0</v>
      </c>
      <c r="BG531" s="150">
        <f>IF(N531="zákl. přenesená",J531,0)</f>
        <v>0</v>
      </c>
      <c r="BH531" s="150">
        <f>IF(N531="sníž. přenesená",J531,0)</f>
        <v>0</v>
      </c>
      <c r="BI531" s="150">
        <f>IF(N531="nulová",J531,0)</f>
        <v>0</v>
      </c>
      <c r="BJ531" s="13" t="s">
        <v>80</v>
      </c>
      <c r="BK531" s="150">
        <f>ROUND(I531*H531,2)</f>
        <v>0</v>
      </c>
      <c r="BL531" s="13" t="s">
        <v>147</v>
      </c>
      <c r="BM531" s="149" t="s">
        <v>564</v>
      </c>
    </row>
    <row r="532" spans="2:65" s="1" customFormat="1">
      <c r="B532" s="28"/>
      <c r="D532" s="151" t="s">
        <v>148</v>
      </c>
      <c r="F532" s="152" t="s">
        <v>562</v>
      </c>
      <c r="I532" s="111"/>
      <c r="L532" s="28"/>
      <c r="M532" s="153"/>
      <c r="T532" s="52"/>
      <c r="AT532" s="13" t="s">
        <v>148</v>
      </c>
      <c r="AU532" s="13" t="s">
        <v>82</v>
      </c>
    </row>
    <row r="533" spans="2:65" s="1" customFormat="1" ht="24.2" customHeight="1">
      <c r="B533" s="28"/>
      <c r="C533" s="138" t="s">
        <v>401</v>
      </c>
      <c r="D533" s="138" t="s">
        <v>143</v>
      </c>
      <c r="E533" s="139" t="s">
        <v>186</v>
      </c>
      <c r="F533" s="140" t="s">
        <v>187</v>
      </c>
      <c r="G533" s="141" t="s">
        <v>146</v>
      </c>
      <c r="H533" s="142">
        <v>27.196999999999999</v>
      </c>
      <c r="I533" s="143"/>
      <c r="J533" s="144">
        <f>ROUND(I533*H533,2)</f>
        <v>0</v>
      </c>
      <c r="K533" s="145"/>
      <c r="L533" s="28"/>
      <c r="M533" s="146" t="s">
        <v>1</v>
      </c>
      <c r="N533" s="107" t="s">
        <v>38</v>
      </c>
      <c r="P533" s="147">
        <f>O533*H533</f>
        <v>0</v>
      </c>
      <c r="Q533" s="147">
        <v>2.63E-4</v>
      </c>
      <c r="R533" s="147">
        <f>Q533*H533</f>
        <v>7.1528109999999994E-3</v>
      </c>
      <c r="S533" s="147">
        <v>0</v>
      </c>
      <c r="T533" s="148">
        <f>S533*H533</f>
        <v>0</v>
      </c>
      <c r="AR533" s="149" t="s">
        <v>147</v>
      </c>
      <c r="AT533" s="149" t="s">
        <v>143</v>
      </c>
      <c r="AU533" s="149" t="s">
        <v>82</v>
      </c>
      <c r="AY533" s="13" t="s">
        <v>140</v>
      </c>
      <c r="BE533" s="150">
        <f>IF(N533="základní",J533,0)</f>
        <v>0</v>
      </c>
      <c r="BF533" s="150">
        <f>IF(N533="snížená",J533,0)</f>
        <v>0</v>
      </c>
      <c r="BG533" s="150">
        <f>IF(N533="zákl. přenesená",J533,0)</f>
        <v>0</v>
      </c>
      <c r="BH533" s="150">
        <f>IF(N533="sníž. přenesená",J533,0)</f>
        <v>0</v>
      </c>
      <c r="BI533" s="150">
        <f>IF(N533="nulová",J533,0)</f>
        <v>0</v>
      </c>
      <c r="BJ533" s="13" t="s">
        <v>80</v>
      </c>
      <c r="BK533" s="150">
        <f>ROUND(I533*H533,2)</f>
        <v>0</v>
      </c>
      <c r="BL533" s="13" t="s">
        <v>147</v>
      </c>
      <c r="BM533" s="149" t="s">
        <v>565</v>
      </c>
    </row>
    <row r="534" spans="2:65" s="1" customFormat="1">
      <c r="B534" s="28"/>
      <c r="D534" s="151" t="s">
        <v>148</v>
      </c>
      <c r="F534" s="152" t="s">
        <v>562</v>
      </c>
      <c r="I534" s="111"/>
      <c r="L534" s="28"/>
      <c r="M534" s="153"/>
      <c r="T534" s="52"/>
      <c r="AT534" s="13" t="s">
        <v>148</v>
      </c>
      <c r="AU534" s="13" t="s">
        <v>82</v>
      </c>
    </row>
    <row r="535" spans="2:65" s="1" customFormat="1" ht="24.2" customHeight="1">
      <c r="B535" s="28"/>
      <c r="C535" s="138" t="s">
        <v>566</v>
      </c>
      <c r="D535" s="138" t="s">
        <v>143</v>
      </c>
      <c r="E535" s="139" t="s">
        <v>189</v>
      </c>
      <c r="F535" s="140" t="s">
        <v>190</v>
      </c>
      <c r="G535" s="141" t="s">
        <v>146</v>
      </c>
      <c r="H535" s="142">
        <v>27.196999999999999</v>
      </c>
      <c r="I535" s="143"/>
      <c r="J535" s="144">
        <f>ROUND(I535*H535,2)</f>
        <v>0</v>
      </c>
      <c r="K535" s="145"/>
      <c r="L535" s="28"/>
      <c r="M535" s="146" t="s">
        <v>1</v>
      </c>
      <c r="N535" s="107" t="s">
        <v>38</v>
      </c>
      <c r="P535" s="147">
        <f>O535*H535</f>
        <v>0</v>
      </c>
      <c r="Q535" s="147">
        <v>1.103E-2</v>
      </c>
      <c r="R535" s="147">
        <f>Q535*H535</f>
        <v>0.29998290999999999</v>
      </c>
      <c r="S535" s="147">
        <v>0</v>
      </c>
      <c r="T535" s="148">
        <f>S535*H535</f>
        <v>0</v>
      </c>
      <c r="AR535" s="149" t="s">
        <v>147</v>
      </c>
      <c r="AT535" s="149" t="s">
        <v>143</v>
      </c>
      <c r="AU535" s="149" t="s">
        <v>82</v>
      </c>
      <c r="AY535" s="13" t="s">
        <v>140</v>
      </c>
      <c r="BE535" s="150">
        <f>IF(N535="základní",J535,0)</f>
        <v>0</v>
      </c>
      <c r="BF535" s="150">
        <f>IF(N535="snížená",J535,0)</f>
        <v>0</v>
      </c>
      <c r="BG535" s="150">
        <f>IF(N535="zákl. přenesená",J535,0)</f>
        <v>0</v>
      </c>
      <c r="BH535" s="150">
        <f>IF(N535="sníž. přenesená",J535,0)</f>
        <v>0</v>
      </c>
      <c r="BI535" s="150">
        <f>IF(N535="nulová",J535,0)</f>
        <v>0</v>
      </c>
      <c r="BJ535" s="13" t="s">
        <v>80</v>
      </c>
      <c r="BK535" s="150">
        <f>ROUND(I535*H535,2)</f>
        <v>0</v>
      </c>
      <c r="BL535" s="13" t="s">
        <v>147</v>
      </c>
      <c r="BM535" s="149" t="s">
        <v>567</v>
      </c>
    </row>
    <row r="536" spans="2:65" s="1" customFormat="1">
      <c r="B536" s="28"/>
      <c r="D536" s="151" t="s">
        <v>148</v>
      </c>
      <c r="F536" s="152" t="s">
        <v>562</v>
      </c>
      <c r="I536" s="111"/>
      <c r="L536" s="28"/>
      <c r="M536" s="153"/>
      <c r="T536" s="52"/>
      <c r="AT536" s="13" t="s">
        <v>148</v>
      </c>
      <c r="AU536" s="13" t="s">
        <v>82</v>
      </c>
    </row>
    <row r="537" spans="2:65" s="1" customFormat="1" ht="33" customHeight="1">
      <c r="B537" s="28"/>
      <c r="C537" s="138" t="s">
        <v>402</v>
      </c>
      <c r="D537" s="138" t="s">
        <v>143</v>
      </c>
      <c r="E537" s="139" t="s">
        <v>193</v>
      </c>
      <c r="F537" s="140" t="s">
        <v>194</v>
      </c>
      <c r="G537" s="141" t="s">
        <v>146</v>
      </c>
      <c r="H537" s="142">
        <v>27.196999999999999</v>
      </c>
      <c r="I537" s="143"/>
      <c r="J537" s="144">
        <f>ROUND(I537*H537,2)</f>
        <v>0</v>
      </c>
      <c r="K537" s="145"/>
      <c r="L537" s="28"/>
      <c r="M537" s="146" t="s">
        <v>1</v>
      </c>
      <c r="N537" s="107" t="s">
        <v>38</v>
      </c>
      <c r="P537" s="147">
        <f>O537*H537</f>
        <v>0</v>
      </c>
      <c r="Q537" s="147">
        <v>2.8499999999999999E-4</v>
      </c>
      <c r="R537" s="147">
        <f>Q537*H537</f>
        <v>7.7511449999999992E-3</v>
      </c>
      <c r="S537" s="147">
        <v>0</v>
      </c>
      <c r="T537" s="148">
        <f>S537*H537</f>
        <v>0</v>
      </c>
      <c r="AR537" s="149" t="s">
        <v>147</v>
      </c>
      <c r="AT537" s="149" t="s">
        <v>143</v>
      </c>
      <c r="AU537" s="149" t="s">
        <v>82</v>
      </c>
      <c r="AY537" s="13" t="s">
        <v>140</v>
      </c>
      <c r="BE537" s="150">
        <f>IF(N537="základní",J537,0)</f>
        <v>0</v>
      </c>
      <c r="BF537" s="150">
        <f>IF(N537="snížená",J537,0)</f>
        <v>0</v>
      </c>
      <c r="BG537" s="150">
        <f>IF(N537="zákl. přenesená",J537,0)</f>
        <v>0</v>
      </c>
      <c r="BH537" s="150">
        <f>IF(N537="sníž. přenesená",J537,0)</f>
        <v>0</v>
      </c>
      <c r="BI537" s="150">
        <f>IF(N537="nulová",J537,0)</f>
        <v>0</v>
      </c>
      <c r="BJ537" s="13" t="s">
        <v>80</v>
      </c>
      <c r="BK537" s="150">
        <f>ROUND(I537*H537,2)</f>
        <v>0</v>
      </c>
      <c r="BL537" s="13" t="s">
        <v>147</v>
      </c>
      <c r="BM537" s="149" t="s">
        <v>568</v>
      </c>
    </row>
    <row r="538" spans="2:65" s="1" customFormat="1">
      <c r="B538" s="28"/>
      <c r="D538" s="151" t="s">
        <v>148</v>
      </c>
      <c r="F538" s="152" t="s">
        <v>562</v>
      </c>
      <c r="I538" s="111"/>
      <c r="L538" s="28"/>
      <c r="M538" s="153"/>
      <c r="T538" s="52"/>
      <c r="AT538" s="13" t="s">
        <v>148</v>
      </c>
      <c r="AU538" s="13" t="s">
        <v>82</v>
      </c>
    </row>
    <row r="539" spans="2:65" s="11" customFormat="1" ht="22.9" customHeight="1">
      <c r="B539" s="126"/>
      <c r="D539" s="127" t="s">
        <v>72</v>
      </c>
      <c r="E539" s="136" t="s">
        <v>196</v>
      </c>
      <c r="F539" s="136" t="s">
        <v>197</v>
      </c>
      <c r="I539" s="129"/>
      <c r="J539" s="137">
        <f>BK539</f>
        <v>0</v>
      </c>
      <c r="L539" s="126"/>
      <c r="M539" s="131"/>
      <c r="P539" s="132">
        <f>SUM(P540:P543)</f>
        <v>0</v>
      </c>
      <c r="R539" s="132">
        <f>SUM(R540:R543)</f>
        <v>3.9386E-4</v>
      </c>
      <c r="T539" s="133">
        <f>SUM(T540:T543)</f>
        <v>0</v>
      </c>
      <c r="AR539" s="127" t="s">
        <v>82</v>
      </c>
      <c r="AT539" s="134" t="s">
        <v>72</v>
      </c>
      <c r="AU539" s="134" t="s">
        <v>80</v>
      </c>
      <c r="AY539" s="127" t="s">
        <v>140</v>
      </c>
      <c r="BK539" s="135">
        <f>SUM(BK540:BK543)</f>
        <v>0</v>
      </c>
    </row>
    <row r="540" spans="2:65" s="1" customFormat="1" ht="24.2" customHeight="1">
      <c r="B540" s="28"/>
      <c r="C540" s="138" t="s">
        <v>569</v>
      </c>
      <c r="D540" s="138" t="s">
        <v>143</v>
      </c>
      <c r="E540" s="139" t="s">
        <v>198</v>
      </c>
      <c r="F540" s="140" t="s">
        <v>199</v>
      </c>
      <c r="G540" s="141" t="s">
        <v>200</v>
      </c>
      <c r="H540" s="142">
        <v>2</v>
      </c>
      <c r="I540" s="143"/>
      <c r="J540" s="144">
        <f>ROUND(I540*H540,2)</f>
        <v>0</v>
      </c>
      <c r="K540" s="145"/>
      <c r="L540" s="28"/>
      <c r="M540" s="146" t="s">
        <v>1</v>
      </c>
      <c r="N540" s="107" t="s">
        <v>38</v>
      </c>
      <c r="P540" s="147">
        <f>O540*H540</f>
        <v>0</v>
      </c>
      <c r="Q540" s="147">
        <v>6.0499999999999997E-6</v>
      </c>
      <c r="R540" s="147">
        <f>Q540*H540</f>
        <v>1.2099999999999999E-5</v>
      </c>
      <c r="S540" s="147">
        <v>0</v>
      </c>
      <c r="T540" s="148">
        <f>S540*H540</f>
        <v>0</v>
      </c>
      <c r="AR540" s="149" t="s">
        <v>174</v>
      </c>
      <c r="AT540" s="149" t="s">
        <v>143</v>
      </c>
      <c r="AU540" s="149" t="s">
        <v>82</v>
      </c>
      <c r="AY540" s="13" t="s">
        <v>140</v>
      </c>
      <c r="BE540" s="150">
        <f>IF(N540="základní",J540,0)</f>
        <v>0</v>
      </c>
      <c r="BF540" s="150">
        <f>IF(N540="snížená",J540,0)</f>
        <v>0</v>
      </c>
      <c r="BG540" s="150">
        <f>IF(N540="zákl. přenesená",J540,0)</f>
        <v>0</v>
      </c>
      <c r="BH540" s="150">
        <f>IF(N540="sníž. přenesená",J540,0)</f>
        <v>0</v>
      </c>
      <c r="BI540" s="150">
        <f>IF(N540="nulová",J540,0)</f>
        <v>0</v>
      </c>
      <c r="BJ540" s="13" t="s">
        <v>80</v>
      </c>
      <c r="BK540" s="150">
        <f>ROUND(I540*H540,2)</f>
        <v>0</v>
      </c>
      <c r="BL540" s="13" t="s">
        <v>174</v>
      </c>
      <c r="BM540" s="149" t="s">
        <v>570</v>
      </c>
    </row>
    <row r="541" spans="2:65" s="1" customFormat="1" ht="24.2" customHeight="1">
      <c r="B541" s="28"/>
      <c r="C541" s="138" t="s">
        <v>404</v>
      </c>
      <c r="D541" s="138" t="s">
        <v>143</v>
      </c>
      <c r="E541" s="139" t="s">
        <v>203</v>
      </c>
      <c r="F541" s="140" t="s">
        <v>204</v>
      </c>
      <c r="G541" s="141" t="s">
        <v>200</v>
      </c>
      <c r="H541" s="142">
        <v>2</v>
      </c>
      <c r="I541" s="143"/>
      <c r="J541" s="144">
        <f>ROUND(I541*H541,2)</f>
        <v>0</v>
      </c>
      <c r="K541" s="145"/>
      <c r="L541" s="28"/>
      <c r="M541" s="146" t="s">
        <v>1</v>
      </c>
      <c r="N541" s="107" t="s">
        <v>38</v>
      </c>
      <c r="P541" s="147">
        <f>O541*H541</f>
        <v>0</v>
      </c>
      <c r="Q541" s="147">
        <v>2.0910000000000001E-5</v>
      </c>
      <c r="R541" s="147">
        <f>Q541*H541</f>
        <v>4.1820000000000003E-5</v>
      </c>
      <c r="S541" s="147">
        <v>0</v>
      </c>
      <c r="T541" s="148">
        <f>S541*H541</f>
        <v>0</v>
      </c>
      <c r="AR541" s="149" t="s">
        <v>174</v>
      </c>
      <c r="AT541" s="149" t="s">
        <v>143</v>
      </c>
      <c r="AU541" s="149" t="s">
        <v>82</v>
      </c>
      <c r="AY541" s="13" t="s">
        <v>140</v>
      </c>
      <c r="BE541" s="150">
        <f>IF(N541="základní",J541,0)</f>
        <v>0</v>
      </c>
      <c r="BF541" s="150">
        <f>IF(N541="snížená",J541,0)</f>
        <v>0</v>
      </c>
      <c r="BG541" s="150">
        <f>IF(N541="zákl. přenesená",J541,0)</f>
        <v>0</v>
      </c>
      <c r="BH541" s="150">
        <f>IF(N541="sníž. přenesená",J541,0)</f>
        <v>0</v>
      </c>
      <c r="BI541" s="150">
        <f>IF(N541="nulová",J541,0)</f>
        <v>0</v>
      </c>
      <c r="BJ541" s="13" t="s">
        <v>80</v>
      </c>
      <c r="BK541" s="150">
        <f>ROUND(I541*H541,2)</f>
        <v>0</v>
      </c>
      <c r="BL541" s="13" t="s">
        <v>174</v>
      </c>
      <c r="BM541" s="149" t="s">
        <v>571</v>
      </c>
    </row>
    <row r="542" spans="2:65" s="1" customFormat="1" ht="24.2" customHeight="1">
      <c r="B542" s="28"/>
      <c r="C542" s="138" t="s">
        <v>572</v>
      </c>
      <c r="D542" s="138" t="s">
        <v>143</v>
      </c>
      <c r="E542" s="139" t="s">
        <v>206</v>
      </c>
      <c r="F542" s="140" t="s">
        <v>207</v>
      </c>
      <c r="G542" s="141" t="s">
        <v>200</v>
      </c>
      <c r="H542" s="142">
        <v>2</v>
      </c>
      <c r="I542" s="143"/>
      <c r="J542" s="144">
        <f>ROUND(I542*H542,2)</f>
        <v>0</v>
      </c>
      <c r="K542" s="145"/>
      <c r="L542" s="28"/>
      <c r="M542" s="146" t="s">
        <v>1</v>
      </c>
      <c r="N542" s="107" t="s">
        <v>38</v>
      </c>
      <c r="P542" s="147">
        <f>O542*H542</f>
        <v>0</v>
      </c>
      <c r="Q542" s="147">
        <v>4.2500000000000003E-5</v>
      </c>
      <c r="R542" s="147">
        <f>Q542*H542</f>
        <v>8.5000000000000006E-5</v>
      </c>
      <c r="S542" s="147">
        <v>0</v>
      </c>
      <c r="T542" s="148">
        <f>S542*H542</f>
        <v>0</v>
      </c>
      <c r="AR542" s="149" t="s">
        <v>174</v>
      </c>
      <c r="AT542" s="149" t="s">
        <v>143</v>
      </c>
      <c r="AU542" s="149" t="s">
        <v>82</v>
      </c>
      <c r="AY542" s="13" t="s">
        <v>140</v>
      </c>
      <c r="BE542" s="150">
        <f>IF(N542="základní",J542,0)</f>
        <v>0</v>
      </c>
      <c r="BF542" s="150">
        <f>IF(N542="snížená",J542,0)</f>
        <v>0</v>
      </c>
      <c r="BG542" s="150">
        <f>IF(N542="zákl. přenesená",J542,0)</f>
        <v>0</v>
      </c>
      <c r="BH542" s="150">
        <f>IF(N542="sníž. přenesená",J542,0)</f>
        <v>0</v>
      </c>
      <c r="BI542" s="150">
        <f>IF(N542="nulová",J542,0)</f>
        <v>0</v>
      </c>
      <c r="BJ542" s="13" t="s">
        <v>80</v>
      </c>
      <c r="BK542" s="150">
        <f>ROUND(I542*H542,2)</f>
        <v>0</v>
      </c>
      <c r="BL542" s="13" t="s">
        <v>174</v>
      </c>
      <c r="BM542" s="149" t="s">
        <v>573</v>
      </c>
    </row>
    <row r="543" spans="2:65" s="1" customFormat="1" ht="21.75" customHeight="1">
      <c r="B543" s="28"/>
      <c r="C543" s="138" t="s">
        <v>405</v>
      </c>
      <c r="D543" s="138" t="s">
        <v>143</v>
      </c>
      <c r="E543" s="139" t="s">
        <v>210</v>
      </c>
      <c r="F543" s="140" t="s">
        <v>211</v>
      </c>
      <c r="G543" s="141" t="s">
        <v>200</v>
      </c>
      <c r="H543" s="142">
        <v>2</v>
      </c>
      <c r="I543" s="143"/>
      <c r="J543" s="144">
        <f>ROUND(I543*H543,2)</f>
        <v>0</v>
      </c>
      <c r="K543" s="145"/>
      <c r="L543" s="28"/>
      <c r="M543" s="146" t="s">
        <v>1</v>
      </c>
      <c r="N543" s="107" t="s">
        <v>38</v>
      </c>
      <c r="P543" s="147">
        <f>O543*H543</f>
        <v>0</v>
      </c>
      <c r="Q543" s="147">
        <v>1.2747E-4</v>
      </c>
      <c r="R543" s="147">
        <f>Q543*H543</f>
        <v>2.5494E-4</v>
      </c>
      <c r="S543" s="147">
        <v>0</v>
      </c>
      <c r="T543" s="148">
        <f>S543*H543</f>
        <v>0</v>
      </c>
      <c r="AR543" s="149" t="s">
        <v>174</v>
      </c>
      <c r="AT543" s="149" t="s">
        <v>143</v>
      </c>
      <c r="AU543" s="149" t="s">
        <v>82</v>
      </c>
      <c r="AY543" s="13" t="s">
        <v>140</v>
      </c>
      <c r="BE543" s="150">
        <f>IF(N543="základní",J543,0)</f>
        <v>0</v>
      </c>
      <c r="BF543" s="150">
        <f>IF(N543="snížená",J543,0)</f>
        <v>0</v>
      </c>
      <c r="BG543" s="150">
        <f>IF(N543="zákl. přenesená",J543,0)</f>
        <v>0</v>
      </c>
      <c r="BH543" s="150">
        <f>IF(N543="sníž. přenesená",J543,0)</f>
        <v>0</v>
      </c>
      <c r="BI543" s="150">
        <f>IF(N543="nulová",J543,0)</f>
        <v>0</v>
      </c>
      <c r="BJ543" s="13" t="s">
        <v>80</v>
      </c>
      <c r="BK543" s="150">
        <f>ROUND(I543*H543,2)</f>
        <v>0</v>
      </c>
      <c r="BL543" s="13" t="s">
        <v>174</v>
      </c>
      <c r="BM543" s="149" t="s">
        <v>574</v>
      </c>
    </row>
    <row r="544" spans="2:65" s="11" customFormat="1" ht="25.9" customHeight="1">
      <c r="B544" s="126"/>
      <c r="D544" s="127" t="s">
        <v>72</v>
      </c>
      <c r="E544" s="128" t="s">
        <v>575</v>
      </c>
      <c r="F544" s="128" t="s">
        <v>576</v>
      </c>
      <c r="I544" s="129"/>
      <c r="J544" s="130">
        <f>BK544</f>
        <v>0</v>
      </c>
      <c r="L544" s="126"/>
      <c r="M544" s="131"/>
      <c r="P544" s="132">
        <f>P545+P550</f>
        <v>0</v>
      </c>
      <c r="R544" s="132">
        <f>R545+R550</f>
        <v>0</v>
      </c>
      <c r="T544" s="133">
        <f>T545+T550</f>
        <v>0</v>
      </c>
      <c r="AR544" s="127" t="s">
        <v>80</v>
      </c>
      <c r="AT544" s="134" t="s">
        <v>72</v>
      </c>
      <c r="AU544" s="134" t="s">
        <v>73</v>
      </c>
      <c r="AY544" s="127" t="s">
        <v>140</v>
      </c>
      <c r="BK544" s="135">
        <f>BK545+BK550</f>
        <v>0</v>
      </c>
    </row>
    <row r="545" spans="2:65" s="11" customFormat="1" ht="22.9" customHeight="1">
      <c r="B545" s="126"/>
      <c r="D545" s="127" t="s">
        <v>72</v>
      </c>
      <c r="E545" s="136" t="s">
        <v>141</v>
      </c>
      <c r="F545" s="136" t="s">
        <v>142</v>
      </c>
      <c r="I545" s="129"/>
      <c r="J545" s="137">
        <f>BK545</f>
        <v>0</v>
      </c>
      <c r="L545" s="126"/>
      <c r="M545" s="131"/>
      <c r="P545" s="132">
        <f>SUM(P546:P549)</f>
        <v>0</v>
      </c>
      <c r="R545" s="132">
        <f>SUM(R546:R549)</f>
        <v>0</v>
      </c>
      <c r="T545" s="133">
        <f>SUM(T546:T549)</f>
        <v>0</v>
      </c>
      <c r="AR545" s="127" t="s">
        <v>80</v>
      </c>
      <c r="AT545" s="134" t="s">
        <v>72</v>
      </c>
      <c r="AU545" s="134" t="s">
        <v>80</v>
      </c>
      <c r="AY545" s="127" t="s">
        <v>140</v>
      </c>
      <c r="BK545" s="135">
        <f>SUM(BK546:BK549)</f>
        <v>0</v>
      </c>
    </row>
    <row r="546" spans="2:65" s="1" customFormat="1" ht="24.2" customHeight="1">
      <c r="B546" s="28"/>
      <c r="C546" s="138" t="s">
        <v>577</v>
      </c>
      <c r="D546" s="138" t="s">
        <v>143</v>
      </c>
      <c r="E546" s="139" t="s">
        <v>578</v>
      </c>
      <c r="F546" s="140" t="s">
        <v>579</v>
      </c>
      <c r="G546" s="141" t="s">
        <v>146</v>
      </c>
      <c r="H546" s="142">
        <v>8.7550000000000008</v>
      </c>
      <c r="I546" s="143"/>
      <c r="J546" s="144">
        <f>ROUND(I546*H546,2)</f>
        <v>0</v>
      </c>
      <c r="K546" s="145"/>
      <c r="L546" s="28"/>
      <c r="M546" s="146" t="s">
        <v>1</v>
      </c>
      <c r="N546" s="107" t="s">
        <v>38</v>
      </c>
      <c r="P546" s="147">
        <f>O546*H546</f>
        <v>0</v>
      </c>
      <c r="Q546" s="147">
        <v>0</v>
      </c>
      <c r="R546" s="147">
        <f>Q546*H546</f>
        <v>0</v>
      </c>
      <c r="S546" s="147">
        <v>0</v>
      </c>
      <c r="T546" s="148">
        <f>S546*H546</f>
        <v>0</v>
      </c>
      <c r="AR546" s="149" t="s">
        <v>147</v>
      </c>
      <c r="AT546" s="149" t="s">
        <v>143</v>
      </c>
      <c r="AU546" s="149" t="s">
        <v>82</v>
      </c>
      <c r="AY546" s="13" t="s">
        <v>140</v>
      </c>
      <c r="BE546" s="150">
        <f>IF(N546="základní",J546,0)</f>
        <v>0</v>
      </c>
      <c r="BF546" s="150">
        <f>IF(N546="snížená",J546,0)</f>
        <v>0</v>
      </c>
      <c r="BG546" s="150">
        <f>IF(N546="zákl. přenesená",J546,0)</f>
        <v>0</v>
      </c>
      <c r="BH546" s="150">
        <f>IF(N546="sníž. přenesená",J546,0)</f>
        <v>0</v>
      </c>
      <c r="BI546" s="150">
        <f>IF(N546="nulová",J546,0)</f>
        <v>0</v>
      </c>
      <c r="BJ546" s="13" t="s">
        <v>80</v>
      </c>
      <c r="BK546" s="150">
        <f>ROUND(I546*H546,2)</f>
        <v>0</v>
      </c>
      <c r="BL546" s="13" t="s">
        <v>147</v>
      </c>
      <c r="BM546" s="149" t="s">
        <v>580</v>
      </c>
    </row>
    <row r="547" spans="2:65" s="1" customFormat="1">
      <c r="B547" s="28"/>
      <c r="D547" s="151" t="s">
        <v>148</v>
      </c>
      <c r="F547" s="152" t="s">
        <v>581</v>
      </c>
      <c r="I547" s="111"/>
      <c r="L547" s="28"/>
      <c r="M547" s="153"/>
      <c r="T547" s="52"/>
      <c r="AT547" s="13" t="s">
        <v>148</v>
      </c>
      <c r="AU547" s="13" t="s">
        <v>82</v>
      </c>
    </row>
    <row r="548" spans="2:65" s="1" customFormat="1" ht="24.2" customHeight="1">
      <c r="B548" s="28"/>
      <c r="C548" s="138" t="s">
        <v>407</v>
      </c>
      <c r="D548" s="138" t="s">
        <v>143</v>
      </c>
      <c r="E548" s="139" t="s">
        <v>582</v>
      </c>
      <c r="F548" s="140" t="s">
        <v>583</v>
      </c>
      <c r="G548" s="141" t="s">
        <v>146</v>
      </c>
      <c r="H548" s="142">
        <v>9.6649999999999991</v>
      </c>
      <c r="I548" s="143"/>
      <c r="J548" s="144">
        <f>ROUND(I548*H548,2)</f>
        <v>0</v>
      </c>
      <c r="K548" s="145"/>
      <c r="L548" s="28"/>
      <c r="M548" s="146" t="s">
        <v>1</v>
      </c>
      <c r="N548" s="107" t="s">
        <v>38</v>
      </c>
      <c r="P548" s="147">
        <f>O548*H548</f>
        <v>0</v>
      </c>
      <c r="Q548" s="147">
        <v>0</v>
      </c>
      <c r="R548" s="147">
        <f>Q548*H548</f>
        <v>0</v>
      </c>
      <c r="S548" s="147">
        <v>0</v>
      </c>
      <c r="T548" s="148">
        <f>S548*H548</f>
        <v>0</v>
      </c>
      <c r="AR548" s="149" t="s">
        <v>147</v>
      </c>
      <c r="AT548" s="149" t="s">
        <v>143</v>
      </c>
      <c r="AU548" s="149" t="s">
        <v>82</v>
      </c>
      <c r="AY548" s="13" t="s">
        <v>140</v>
      </c>
      <c r="BE548" s="150">
        <f>IF(N548="základní",J548,0)</f>
        <v>0</v>
      </c>
      <c r="BF548" s="150">
        <f>IF(N548="snížená",J548,0)</f>
        <v>0</v>
      </c>
      <c r="BG548" s="150">
        <f>IF(N548="zákl. přenesená",J548,0)</f>
        <v>0</v>
      </c>
      <c r="BH548" s="150">
        <f>IF(N548="sníž. přenesená",J548,0)</f>
        <v>0</v>
      </c>
      <c r="BI548" s="150">
        <f>IF(N548="nulová",J548,0)</f>
        <v>0</v>
      </c>
      <c r="BJ548" s="13" t="s">
        <v>80</v>
      </c>
      <c r="BK548" s="150">
        <f>ROUND(I548*H548,2)</f>
        <v>0</v>
      </c>
      <c r="BL548" s="13" t="s">
        <v>147</v>
      </c>
      <c r="BM548" s="149" t="s">
        <v>584</v>
      </c>
    </row>
    <row r="549" spans="2:65" s="1" customFormat="1">
      <c r="B549" s="28"/>
      <c r="D549" s="151" t="s">
        <v>148</v>
      </c>
      <c r="F549" s="152" t="s">
        <v>585</v>
      </c>
      <c r="I549" s="111"/>
      <c r="L549" s="28"/>
      <c r="M549" s="153"/>
      <c r="T549" s="52"/>
      <c r="AT549" s="13" t="s">
        <v>148</v>
      </c>
      <c r="AU549" s="13" t="s">
        <v>82</v>
      </c>
    </row>
    <row r="550" spans="2:65" s="11" customFormat="1" ht="22.9" customHeight="1">
      <c r="B550" s="126"/>
      <c r="D550" s="127" t="s">
        <v>72</v>
      </c>
      <c r="E550" s="136" t="s">
        <v>196</v>
      </c>
      <c r="F550" s="136" t="s">
        <v>197</v>
      </c>
      <c r="I550" s="129"/>
      <c r="J550" s="137">
        <f>BK550</f>
        <v>0</v>
      </c>
      <c r="L550" s="126"/>
      <c r="M550" s="131"/>
      <c r="P550" s="132">
        <f>SUM(P551:P552)</f>
        <v>0</v>
      </c>
      <c r="R550" s="132">
        <f>SUM(R551:R552)</f>
        <v>0</v>
      </c>
      <c r="T550" s="133">
        <f>SUM(T551:T552)</f>
        <v>0</v>
      </c>
      <c r="AR550" s="127" t="s">
        <v>82</v>
      </c>
      <c r="AT550" s="134" t="s">
        <v>72</v>
      </c>
      <c r="AU550" s="134" t="s">
        <v>80</v>
      </c>
      <c r="AY550" s="127" t="s">
        <v>140</v>
      </c>
      <c r="BK550" s="135">
        <f>SUM(BK551:BK552)</f>
        <v>0</v>
      </c>
    </row>
    <row r="551" spans="2:65" s="1" customFormat="1" ht="16.5" customHeight="1">
      <c r="B551" s="28"/>
      <c r="C551" s="138" t="s">
        <v>586</v>
      </c>
      <c r="D551" s="138" t="s">
        <v>143</v>
      </c>
      <c r="E551" s="139" t="s">
        <v>587</v>
      </c>
      <c r="F551" s="140" t="s">
        <v>588</v>
      </c>
      <c r="G551" s="141" t="s">
        <v>200</v>
      </c>
      <c r="H551" s="142">
        <v>2</v>
      </c>
      <c r="I551" s="143"/>
      <c r="J551" s="144">
        <f>ROUND(I551*H551,2)</f>
        <v>0</v>
      </c>
      <c r="K551" s="145"/>
      <c r="L551" s="28"/>
      <c r="M551" s="146" t="s">
        <v>1</v>
      </c>
      <c r="N551" s="107" t="s">
        <v>38</v>
      </c>
      <c r="P551" s="147">
        <f>O551*H551</f>
        <v>0</v>
      </c>
      <c r="Q551" s="147">
        <v>0</v>
      </c>
      <c r="R551" s="147">
        <f>Q551*H551</f>
        <v>0</v>
      </c>
      <c r="S551" s="147">
        <v>0</v>
      </c>
      <c r="T551" s="148">
        <f>S551*H551</f>
        <v>0</v>
      </c>
      <c r="AR551" s="149" t="s">
        <v>174</v>
      </c>
      <c r="AT551" s="149" t="s">
        <v>143</v>
      </c>
      <c r="AU551" s="149" t="s">
        <v>82</v>
      </c>
      <c r="AY551" s="13" t="s">
        <v>140</v>
      </c>
      <c r="BE551" s="150">
        <f>IF(N551="základní",J551,0)</f>
        <v>0</v>
      </c>
      <c r="BF551" s="150">
        <f>IF(N551="snížená",J551,0)</f>
        <v>0</v>
      </c>
      <c r="BG551" s="150">
        <f>IF(N551="zákl. přenesená",J551,0)</f>
        <v>0</v>
      </c>
      <c r="BH551" s="150">
        <f>IF(N551="sníž. přenesená",J551,0)</f>
        <v>0</v>
      </c>
      <c r="BI551" s="150">
        <f>IF(N551="nulová",J551,0)</f>
        <v>0</v>
      </c>
      <c r="BJ551" s="13" t="s">
        <v>80</v>
      </c>
      <c r="BK551" s="150">
        <f>ROUND(I551*H551,2)</f>
        <v>0</v>
      </c>
      <c r="BL551" s="13" t="s">
        <v>174</v>
      </c>
      <c r="BM551" s="149" t="s">
        <v>589</v>
      </c>
    </row>
    <row r="552" spans="2:65" s="1" customFormat="1">
      <c r="B552" s="28"/>
      <c r="D552" s="151" t="s">
        <v>148</v>
      </c>
      <c r="F552" s="152" t="s">
        <v>270</v>
      </c>
      <c r="I552" s="111"/>
      <c r="L552" s="28"/>
      <c r="M552" s="153"/>
      <c r="T552" s="52"/>
      <c r="AT552" s="13" t="s">
        <v>148</v>
      </c>
      <c r="AU552" s="13" t="s">
        <v>82</v>
      </c>
    </row>
    <row r="553" spans="2:65" s="11" customFormat="1" ht="25.9" customHeight="1">
      <c r="B553" s="126"/>
      <c r="D553" s="127" t="s">
        <v>72</v>
      </c>
      <c r="E553" s="128" t="s">
        <v>590</v>
      </c>
      <c r="F553" s="128" t="s">
        <v>591</v>
      </c>
      <c r="I553" s="129"/>
      <c r="J553" s="130">
        <f>BK553</f>
        <v>0</v>
      </c>
      <c r="L553" s="126"/>
      <c r="M553" s="131"/>
      <c r="P553" s="132">
        <f>SUM(P554:P563)</f>
        <v>0</v>
      </c>
      <c r="R553" s="132">
        <f>SUM(R554:R563)</f>
        <v>0</v>
      </c>
      <c r="T553" s="133">
        <f>SUM(T554:T563)</f>
        <v>0</v>
      </c>
      <c r="AR553" s="127" t="s">
        <v>80</v>
      </c>
      <c r="AT553" s="134" t="s">
        <v>72</v>
      </c>
      <c r="AU553" s="134" t="s">
        <v>73</v>
      </c>
      <c r="AY553" s="127" t="s">
        <v>140</v>
      </c>
      <c r="BK553" s="135">
        <f>SUM(BK554:BK563)</f>
        <v>0</v>
      </c>
    </row>
    <row r="554" spans="2:65" s="1" customFormat="1" ht="16.5" customHeight="1">
      <c r="B554" s="28"/>
      <c r="C554" s="138" t="s">
        <v>408</v>
      </c>
      <c r="D554" s="138" t="s">
        <v>143</v>
      </c>
      <c r="E554" s="139" t="s">
        <v>592</v>
      </c>
      <c r="F554" s="140" t="s">
        <v>593</v>
      </c>
      <c r="G554" s="141" t="s">
        <v>350</v>
      </c>
      <c r="H554" s="142">
        <v>1</v>
      </c>
      <c r="I554" s="143"/>
      <c r="J554" s="144">
        <f>ROUND(I554*H554,2)</f>
        <v>0</v>
      </c>
      <c r="K554" s="145"/>
      <c r="L554" s="28"/>
      <c r="M554" s="146" t="s">
        <v>1</v>
      </c>
      <c r="N554" s="107" t="s">
        <v>38</v>
      </c>
      <c r="P554" s="147">
        <f>O554*H554</f>
        <v>0</v>
      </c>
      <c r="Q554" s="147">
        <v>0</v>
      </c>
      <c r="R554" s="147">
        <f>Q554*H554</f>
        <v>0</v>
      </c>
      <c r="S554" s="147">
        <v>0</v>
      </c>
      <c r="T554" s="148">
        <f>S554*H554</f>
        <v>0</v>
      </c>
      <c r="AR554" s="149" t="s">
        <v>147</v>
      </c>
      <c r="AT554" s="149" t="s">
        <v>143</v>
      </c>
      <c r="AU554" s="149" t="s">
        <v>80</v>
      </c>
      <c r="AY554" s="13" t="s">
        <v>140</v>
      </c>
      <c r="BE554" s="150">
        <f>IF(N554="základní",J554,0)</f>
        <v>0</v>
      </c>
      <c r="BF554" s="150">
        <f>IF(N554="snížená",J554,0)</f>
        <v>0</v>
      </c>
      <c r="BG554" s="150">
        <f>IF(N554="zákl. přenesená",J554,0)</f>
        <v>0</v>
      </c>
      <c r="BH554" s="150">
        <f>IF(N554="sníž. přenesená",J554,0)</f>
        <v>0</v>
      </c>
      <c r="BI554" s="150">
        <f>IF(N554="nulová",J554,0)</f>
        <v>0</v>
      </c>
      <c r="BJ554" s="13" t="s">
        <v>80</v>
      </c>
      <c r="BK554" s="150">
        <f>ROUND(I554*H554,2)</f>
        <v>0</v>
      </c>
      <c r="BL554" s="13" t="s">
        <v>147</v>
      </c>
      <c r="BM554" s="149" t="s">
        <v>594</v>
      </c>
    </row>
    <row r="555" spans="2:65" s="1" customFormat="1" ht="16.5" customHeight="1">
      <c r="B555" s="28"/>
      <c r="C555" s="138" t="s">
        <v>595</v>
      </c>
      <c r="D555" s="138" t="s">
        <v>143</v>
      </c>
      <c r="E555" s="139" t="s">
        <v>596</v>
      </c>
      <c r="F555" s="140" t="s">
        <v>597</v>
      </c>
      <c r="G555" s="141" t="s">
        <v>350</v>
      </c>
      <c r="H555" s="142">
        <v>1</v>
      </c>
      <c r="I555" s="143"/>
      <c r="J555" s="144">
        <f>ROUND(I555*H555,2)</f>
        <v>0</v>
      </c>
      <c r="K555" s="145"/>
      <c r="L555" s="28"/>
      <c r="M555" s="146" t="s">
        <v>1</v>
      </c>
      <c r="N555" s="107" t="s">
        <v>38</v>
      </c>
      <c r="P555" s="147">
        <f>O555*H555</f>
        <v>0</v>
      </c>
      <c r="Q555" s="147">
        <v>0</v>
      </c>
      <c r="R555" s="147">
        <f>Q555*H555</f>
        <v>0</v>
      </c>
      <c r="S555" s="147">
        <v>0</v>
      </c>
      <c r="T555" s="148">
        <f>S555*H555</f>
        <v>0</v>
      </c>
      <c r="AR555" s="149" t="s">
        <v>147</v>
      </c>
      <c r="AT555" s="149" t="s">
        <v>143</v>
      </c>
      <c r="AU555" s="149" t="s">
        <v>80</v>
      </c>
      <c r="AY555" s="13" t="s">
        <v>140</v>
      </c>
      <c r="BE555" s="150">
        <f>IF(N555="základní",J555,0)</f>
        <v>0</v>
      </c>
      <c r="BF555" s="150">
        <f>IF(N555="snížená",J555,0)</f>
        <v>0</v>
      </c>
      <c r="BG555" s="150">
        <f>IF(N555="zákl. přenesená",J555,0)</f>
        <v>0</v>
      </c>
      <c r="BH555" s="150">
        <f>IF(N555="sníž. přenesená",J555,0)</f>
        <v>0</v>
      </c>
      <c r="BI555" s="150">
        <f>IF(N555="nulová",J555,0)</f>
        <v>0</v>
      </c>
      <c r="BJ555" s="13" t="s">
        <v>80</v>
      </c>
      <c r="BK555" s="150">
        <f>ROUND(I555*H555,2)</f>
        <v>0</v>
      </c>
      <c r="BL555" s="13" t="s">
        <v>147</v>
      </c>
      <c r="BM555" s="149" t="s">
        <v>598</v>
      </c>
    </row>
    <row r="556" spans="2:65" s="1" customFormat="1" ht="16.5" customHeight="1">
      <c r="B556" s="28"/>
      <c r="C556" s="138" t="s">
        <v>410</v>
      </c>
      <c r="D556" s="138" t="s">
        <v>143</v>
      </c>
      <c r="E556" s="139" t="s">
        <v>599</v>
      </c>
      <c r="F556" s="140" t="s">
        <v>600</v>
      </c>
      <c r="G556" s="141" t="s">
        <v>350</v>
      </c>
      <c r="H556" s="142">
        <v>1</v>
      </c>
      <c r="I556" s="143"/>
      <c r="J556" s="144">
        <f>ROUND(I556*H556,2)</f>
        <v>0</v>
      </c>
      <c r="K556" s="145"/>
      <c r="L556" s="28"/>
      <c r="M556" s="146" t="s">
        <v>1</v>
      </c>
      <c r="N556" s="107" t="s">
        <v>38</v>
      </c>
      <c r="P556" s="147">
        <f>O556*H556</f>
        <v>0</v>
      </c>
      <c r="Q556" s="147">
        <v>0</v>
      </c>
      <c r="R556" s="147">
        <f>Q556*H556</f>
        <v>0</v>
      </c>
      <c r="S556" s="147">
        <v>0</v>
      </c>
      <c r="T556" s="148">
        <f>S556*H556</f>
        <v>0</v>
      </c>
      <c r="AR556" s="149" t="s">
        <v>147</v>
      </c>
      <c r="AT556" s="149" t="s">
        <v>143</v>
      </c>
      <c r="AU556" s="149" t="s">
        <v>80</v>
      </c>
      <c r="AY556" s="13" t="s">
        <v>140</v>
      </c>
      <c r="BE556" s="150">
        <f>IF(N556="základní",J556,0)</f>
        <v>0</v>
      </c>
      <c r="BF556" s="150">
        <f>IF(N556="snížená",J556,0)</f>
        <v>0</v>
      </c>
      <c r="BG556" s="150">
        <f>IF(N556="zákl. přenesená",J556,0)</f>
        <v>0</v>
      </c>
      <c r="BH556" s="150">
        <f>IF(N556="sníž. přenesená",J556,0)</f>
        <v>0</v>
      </c>
      <c r="BI556" s="150">
        <f>IF(N556="nulová",J556,0)</f>
        <v>0</v>
      </c>
      <c r="BJ556" s="13" t="s">
        <v>80</v>
      </c>
      <c r="BK556" s="150">
        <f>ROUND(I556*H556,2)</f>
        <v>0</v>
      </c>
      <c r="BL556" s="13" t="s">
        <v>147</v>
      </c>
      <c r="BM556" s="149" t="s">
        <v>601</v>
      </c>
    </row>
    <row r="557" spans="2:65" s="1" customFormat="1" ht="16.5" customHeight="1">
      <c r="B557" s="28"/>
      <c r="C557" s="138" t="s">
        <v>602</v>
      </c>
      <c r="D557" s="138" t="s">
        <v>143</v>
      </c>
      <c r="E557" s="139" t="s">
        <v>603</v>
      </c>
      <c r="F557" s="140" t="s">
        <v>604</v>
      </c>
      <c r="G557" s="141" t="s">
        <v>350</v>
      </c>
      <c r="H557" s="142">
        <v>1</v>
      </c>
      <c r="I557" s="143"/>
      <c r="J557" s="144">
        <f>ROUND(I557*H557,2)</f>
        <v>0</v>
      </c>
      <c r="K557" s="145"/>
      <c r="L557" s="28"/>
      <c r="M557" s="146" t="s">
        <v>1</v>
      </c>
      <c r="N557" s="107" t="s">
        <v>38</v>
      </c>
      <c r="P557" s="147">
        <f>O557*H557</f>
        <v>0</v>
      </c>
      <c r="Q557" s="147">
        <v>0</v>
      </c>
      <c r="R557" s="147">
        <f>Q557*H557</f>
        <v>0</v>
      </c>
      <c r="S557" s="147">
        <v>0</v>
      </c>
      <c r="T557" s="148">
        <f>S557*H557</f>
        <v>0</v>
      </c>
      <c r="AR557" s="149" t="s">
        <v>147</v>
      </c>
      <c r="AT557" s="149" t="s">
        <v>143</v>
      </c>
      <c r="AU557" s="149" t="s">
        <v>80</v>
      </c>
      <c r="AY557" s="13" t="s">
        <v>140</v>
      </c>
      <c r="BE557" s="150">
        <f>IF(N557="základní",J557,0)</f>
        <v>0</v>
      </c>
      <c r="BF557" s="150">
        <f>IF(N557="snížená",J557,0)</f>
        <v>0</v>
      </c>
      <c r="BG557" s="150">
        <f>IF(N557="zákl. přenesená",J557,0)</f>
        <v>0</v>
      </c>
      <c r="BH557" s="150">
        <f>IF(N557="sníž. přenesená",J557,0)</f>
        <v>0</v>
      </c>
      <c r="BI557" s="150">
        <f>IF(N557="nulová",J557,0)</f>
        <v>0</v>
      </c>
      <c r="BJ557" s="13" t="s">
        <v>80</v>
      </c>
      <c r="BK557" s="150">
        <f>ROUND(I557*H557,2)</f>
        <v>0</v>
      </c>
      <c r="BL557" s="13" t="s">
        <v>147</v>
      </c>
      <c r="BM557" s="149" t="s">
        <v>605</v>
      </c>
    </row>
    <row r="558" spans="2:65" s="1" customFormat="1" ht="16.5" customHeight="1">
      <c r="B558" s="28"/>
      <c r="C558" s="138" t="s">
        <v>413</v>
      </c>
      <c r="D558" s="138" t="s">
        <v>143</v>
      </c>
      <c r="E558" s="139" t="s">
        <v>606</v>
      </c>
      <c r="F558" s="140" t="s">
        <v>607</v>
      </c>
      <c r="G558" s="141" t="s">
        <v>350</v>
      </c>
      <c r="H558" s="142">
        <v>1</v>
      </c>
      <c r="I558" s="143"/>
      <c r="J558" s="144">
        <f>ROUND(I558*H558,2)</f>
        <v>0</v>
      </c>
      <c r="K558" s="145"/>
      <c r="L558" s="28"/>
      <c r="M558" s="146" t="s">
        <v>1</v>
      </c>
      <c r="N558" s="107" t="s">
        <v>38</v>
      </c>
      <c r="P558" s="147">
        <f>O558*H558</f>
        <v>0</v>
      </c>
      <c r="Q558" s="147">
        <v>0</v>
      </c>
      <c r="R558" s="147">
        <f>Q558*H558</f>
        <v>0</v>
      </c>
      <c r="S558" s="147">
        <v>0</v>
      </c>
      <c r="T558" s="148">
        <f>S558*H558</f>
        <v>0</v>
      </c>
      <c r="AR558" s="149" t="s">
        <v>147</v>
      </c>
      <c r="AT558" s="149" t="s">
        <v>143</v>
      </c>
      <c r="AU558" s="149" t="s">
        <v>80</v>
      </c>
      <c r="AY558" s="13" t="s">
        <v>140</v>
      </c>
      <c r="BE558" s="150">
        <f>IF(N558="základní",J558,0)</f>
        <v>0</v>
      </c>
      <c r="BF558" s="150">
        <f>IF(N558="snížená",J558,0)</f>
        <v>0</v>
      </c>
      <c r="BG558" s="150">
        <f>IF(N558="zákl. přenesená",J558,0)</f>
        <v>0</v>
      </c>
      <c r="BH558" s="150">
        <f>IF(N558="sníž. přenesená",J558,0)</f>
        <v>0</v>
      </c>
      <c r="BI558" s="150">
        <f>IF(N558="nulová",J558,0)</f>
        <v>0</v>
      </c>
      <c r="BJ558" s="13" t="s">
        <v>80</v>
      </c>
      <c r="BK558" s="150">
        <f>ROUND(I558*H558,2)</f>
        <v>0</v>
      </c>
      <c r="BL558" s="13" t="s">
        <v>147</v>
      </c>
      <c r="BM558" s="149" t="s">
        <v>608</v>
      </c>
    </row>
    <row r="559" spans="2:65" s="1" customFormat="1" ht="16.5" customHeight="1">
      <c r="B559" s="28"/>
      <c r="C559" s="138" t="s">
        <v>609</v>
      </c>
      <c r="D559" s="138" t="s">
        <v>143</v>
      </c>
      <c r="E559" s="139" t="s">
        <v>610</v>
      </c>
      <c r="F559" s="140" t="s">
        <v>611</v>
      </c>
      <c r="G559" s="141" t="s">
        <v>350</v>
      </c>
      <c r="H559" s="142">
        <v>1</v>
      </c>
      <c r="I559" s="143"/>
      <c r="J559" s="144">
        <f>ROUND(I559*H559,2)</f>
        <v>0</v>
      </c>
      <c r="K559" s="145"/>
      <c r="L559" s="28"/>
      <c r="M559" s="146" t="s">
        <v>1</v>
      </c>
      <c r="N559" s="107" t="s">
        <v>38</v>
      </c>
      <c r="P559" s="147">
        <f>O559*H559</f>
        <v>0</v>
      </c>
      <c r="Q559" s="147">
        <v>0</v>
      </c>
      <c r="R559" s="147">
        <f>Q559*H559</f>
        <v>0</v>
      </c>
      <c r="S559" s="147">
        <v>0</v>
      </c>
      <c r="T559" s="148">
        <f>S559*H559</f>
        <v>0</v>
      </c>
      <c r="AR559" s="149" t="s">
        <v>147</v>
      </c>
      <c r="AT559" s="149" t="s">
        <v>143</v>
      </c>
      <c r="AU559" s="149" t="s">
        <v>80</v>
      </c>
      <c r="AY559" s="13" t="s">
        <v>140</v>
      </c>
      <c r="BE559" s="150">
        <f>IF(N559="základní",J559,0)</f>
        <v>0</v>
      </c>
      <c r="BF559" s="150">
        <f>IF(N559="snížená",J559,0)</f>
        <v>0</v>
      </c>
      <c r="BG559" s="150">
        <f>IF(N559="zákl. přenesená",J559,0)</f>
        <v>0</v>
      </c>
      <c r="BH559" s="150">
        <f>IF(N559="sníž. přenesená",J559,0)</f>
        <v>0</v>
      </c>
      <c r="BI559" s="150">
        <f>IF(N559="nulová",J559,0)</f>
        <v>0</v>
      </c>
      <c r="BJ559" s="13" t="s">
        <v>80</v>
      </c>
      <c r="BK559" s="150">
        <f>ROUND(I559*H559,2)</f>
        <v>0</v>
      </c>
      <c r="BL559" s="13" t="s">
        <v>147</v>
      </c>
      <c r="BM559" s="149" t="s">
        <v>612</v>
      </c>
    </row>
    <row r="560" spans="2:65" s="1" customFormat="1" ht="16.5" customHeight="1">
      <c r="B560" s="28"/>
      <c r="C560" s="138" t="s">
        <v>416</v>
      </c>
      <c r="D560" s="138" t="s">
        <v>143</v>
      </c>
      <c r="E560" s="139" t="s">
        <v>613</v>
      </c>
      <c r="F560" s="140" t="s">
        <v>614</v>
      </c>
      <c r="G560" s="141" t="s">
        <v>350</v>
      </c>
      <c r="H560" s="142">
        <v>1</v>
      </c>
      <c r="I560" s="143"/>
      <c r="J560" s="144">
        <f>ROUND(I560*H560,2)</f>
        <v>0</v>
      </c>
      <c r="K560" s="145"/>
      <c r="L560" s="28"/>
      <c r="M560" s="146" t="s">
        <v>1</v>
      </c>
      <c r="N560" s="107" t="s">
        <v>38</v>
      </c>
      <c r="P560" s="147">
        <f>O560*H560</f>
        <v>0</v>
      </c>
      <c r="Q560" s="147">
        <v>0</v>
      </c>
      <c r="R560" s="147">
        <f>Q560*H560</f>
        <v>0</v>
      </c>
      <c r="S560" s="147">
        <v>0</v>
      </c>
      <c r="T560" s="148">
        <f>S560*H560</f>
        <v>0</v>
      </c>
      <c r="AR560" s="149" t="s">
        <v>147</v>
      </c>
      <c r="AT560" s="149" t="s">
        <v>143</v>
      </c>
      <c r="AU560" s="149" t="s">
        <v>80</v>
      </c>
      <c r="AY560" s="13" t="s">
        <v>140</v>
      </c>
      <c r="BE560" s="150">
        <f>IF(N560="základní",J560,0)</f>
        <v>0</v>
      </c>
      <c r="BF560" s="150">
        <f>IF(N560="snížená",J560,0)</f>
        <v>0</v>
      </c>
      <c r="BG560" s="150">
        <f>IF(N560="zákl. přenesená",J560,0)</f>
        <v>0</v>
      </c>
      <c r="BH560" s="150">
        <f>IF(N560="sníž. přenesená",J560,0)</f>
        <v>0</v>
      </c>
      <c r="BI560" s="150">
        <f>IF(N560="nulová",J560,0)</f>
        <v>0</v>
      </c>
      <c r="BJ560" s="13" t="s">
        <v>80</v>
      </c>
      <c r="BK560" s="150">
        <f>ROUND(I560*H560,2)</f>
        <v>0</v>
      </c>
      <c r="BL560" s="13" t="s">
        <v>147</v>
      </c>
      <c r="BM560" s="149" t="s">
        <v>615</v>
      </c>
    </row>
    <row r="561" spans="2:65" s="1" customFormat="1" ht="16.5" customHeight="1">
      <c r="B561" s="28"/>
      <c r="C561" s="138" t="s">
        <v>616</v>
      </c>
      <c r="D561" s="138" t="s">
        <v>143</v>
      </c>
      <c r="E561" s="139" t="s">
        <v>617</v>
      </c>
      <c r="F561" s="140" t="s">
        <v>618</v>
      </c>
      <c r="G561" s="141" t="s">
        <v>350</v>
      </c>
      <c r="H561" s="142">
        <v>1</v>
      </c>
      <c r="I561" s="143"/>
      <c r="J561" s="144">
        <f>ROUND(I561*H561,2)</f>
        <v>0</v>
      </c>
      <c r="K561" s="145"/>
      <c r="L561" s="28"/>
      <c r="M561" s="146" t="s">
        <v>1</v>
      </c>
      <c r="N561" s="107" t="s">
        <v>38</v>
      </c>
      <c r="P561" s="147">
        <f>O561*H561</f>
        <v>0</v>
      </c>
      <c r="Q561" s="147">
        <v>0</v>
      </c>
      <c r="R561" s="147">
        <f>Q561*H561</f>
        <v>0</v>
      </c>
      <c r="S561" s="147">
        <v>0</v>
      </c>
      <c r="T561" s="148">
        <f>S561*H561</f>
        <v>0</v>
      </c>
      <c r="AR561" s="149" t="s">
        <v>147</v>
      </c>
      <c r="AT561" s="149" t="s">
        <v>143</v>
      </c>
      <c r="AU561" s="149" t="s">
        <v>80</v>
      </c>
      <c r="AY561" s="13" t="s">
        <v>140</v>
      </c>
      <c r="BE561" s="150">
        <f>IF(N561="základní",J561,0)</f>
        <v>0</v>
      </c>
      <c r="BF561" s="150">
        <f>IF(N561="snížená",J561,0)</f>
        <v>0</v>
      </c>
      <c r="BG561" s="150">
        <f>IF(N561="zákl. přenesená",J561,0)</f>
        <v>0</v>
      </c>
      <c r="BH561" s="150">
        <f>IF(N561="sníž. přenesená",J561,0)</f>
        <v>0</v>
      </c>
      <c r="BI561" s="150">
        <f>IF(N561="nulová",J561,0)</f>
        <v>0</v>
      </c>
      <c r="BJ561" s="13" t="s">
        <v>80</v>
      </c>
      <c r="BK561" s="150">
        <f>ROUND(I561*H561,2)</f>
        <v>0</v>
      </c>
      <c r="BL561" s="13" t="s">
        <v>147</v>
      </c>
      <c r="BM561" s="149" t="s">
        <v>619</v>
      </c>
    </row>
    <row r="562" spans="2:65" s="1" customFormat="1" ht="16.5" customHeight="1">
      <c r="B562" s="28"/>
      <c r="C562" s="138" t="s">
        <v>417</v>
      </c>
      <c r="D562" s="138" t="s">
        <v>143</v>
      </c>
      <c r="E562" s="139" t="s">
        <v>620</v>
      </c>
      <c r="F562" s="140" t="s">
        <v>621</v>
      </c>
      <c r="G562" s="141" t="s">
        <v>350</v>
      </c>
      <c r="H562" s="142">
        <v>1</v>
      </c>
      <c r="I562" s="143"/>
      <c r="J562" s="144">
        <f>ROUND(I562*H562,2)</f>
        <v>0</v>
      </c>
      <c r="K562" s="145"/>
      <c r="L562" s="28"/>
      <c r="M562" s="146" t="s">
        <v>1</v>
      </c>
      <c r="N562" s="107" t="s">
        <v>38</v>
      </c>
      <c r="P562" s="147">
        <f>O562*H562</f>
        <v>0</v>
      </c>
      <c r="Q562" s="147">
        <v>0</v>
      </c>
      <c r="R562" s="147">
        <f>Q562*H562</f>
        <v>0</v>
      </c>
      <c r="S562" s="147">
        <v>0</v>
      </c>
      <c r="T562" s="148">
        <f>S562*H562</f>
        <v>0</v>
      </c>
      <c r="AR562" s="149" t="s">
        <v>147</v>
      </c>
      <c r="AT562" s="149" t="s">
        <v>143</v>
      </c>
      <c r="AU562" s="149" t="s">
        <v>80</v>
      </c>
      <c r="AY562" s="13" t="s">
        <v>140</v>
      </c>
      <c r="BE562" s="150">
        <f>IF(N562="základní",J562,0)</f>
        <v>0</v>
      </c>
      <c r="BF562" s="150">
        <f>IF(N562="snížená",J562,0)</f>
        <v>0</v>
      </c>
      <c r="BG562" s="150">
        <f>IF(N562="zákl. přenesená",J562,0)</f>
        <v>0</v>
      </c>
      <c r="BH562" s="150">
        <f>IF(N562="sníž. přenesená",J562,0)</f>
        <v>0</v>
      </c>
      <c r="BI562" s="150">
        <f>IF(N562="nulová",J562,0)</f>
        <v>0</v>
      </c>
      <c r="BJ562" s="13" t="s">
        <v>80</v>
      </c>
      <c r="BK562" s="150">
        <f>ROUND(I562*H562,2)</f>
        <v>0</v>
      </c>
      <c r="BL562" s="13" t="s">
        <v>147</v>
      </c>
      <c r="BM562" s="149" t="s">
        <v>622</v>
      </c>
    </row>
    <row r="563" spans="2:65" s="1" customFormat="1" ht="16.5" customHeight="1">
      <c r="B563" s="28"/>
      <c r="C563" s="138" t="s">
        <v>623</v>
      </c>
      <c r="D563" s="138" t="s">
        <v>143</v>
      </c>
      <c r="E563" s="139" t="s">
        <v>624</v>
      </c>
      <c r="F563" s="140" t="s">
        <v>117</v>
      </c>
      <c r="G563" s="141" t="s">
        <v>350</v>
      </c>
      <c r="H563" s="142">
        <v>1</v>
      </c>
      <c r="I563" s="143"/>
      <c r="J563" s="144">
        <f>ROUND(I563*H563,2)</f>
        <v>0</v>
      </c>
      <c r="K563" s="145"/>
      <c r="L563" s="28"/>
      <c r="M563" s="146" t="s">
        <v>1</v>
      </c>
      <c r="N563" s="107" t="s">
        <v>38</v>
      </c>
      <c r="P563" s="147">
        <f>O563*H563</f>
        <v>0</v>
      </c>
      <c r="Q563" s="147">
        <v>0</v>
      </c>
      <c r="R563" s="147">
        <f>Q563*H563</f>
        <v>0</v>
      </c>
      <c r="S563" s="147">
        <v>0</v>
      </c>
      <c r="T563" s="148">
        <f>S563*H563</f>
        <v>0</v>
      </c>
      <c r="AR563" s="149" t="s">
        <v>147</v>
      </c>
      <c r="AT563" s="149" t="s">
        <v>143</v>
      </c>
      <c r="AU563" s="149" t="s">
        <v>80</v>
      </c>
      <c r="AY563" s="13" t="s">
        <v>140</v>
      </c>
      <c r="BE563" s="150">
        <f>IF(N563="základní",J563,0)</f>
        <v>0</v>
      </c>
      <c r="BF563" s="150">
        <f>IF(N563="snížená",J563,0)</f>
        <v>0</v>
      </c>
      <c r="BG563" s="150">
        <f>IF(N563="zákl. přenesená",J563,0)</f>
        <v>0</v>
      </c>
      <c r="BH563" s="150">
        <f>IF(N563="sníž. přenesená",J563,0)</f>
        <v>0</v>
      </c>
      <c r="BI563" s="150">
        <f>IF(N563="nulová",J563,0)</f>
        <v>0</v>
      </c>
      <c r="BJ563" s="13" t="s">
        <v>80</v>
      </c>
      <c r="BK563" s="150">
        <f>ROUND(I563*H563,2)</f>
        <v>0</v>
      </c>
      <c r="BL563" s="13" t="s">
        <v>147</v>
      </c>
      <c r="BM563" s="149" t="s">
        <v>625</v>
      </c>
    </row>
    <row r="564" spans="2:65" s="11" customFormat="1" ht="25.9" customHeight="1">
      <c r="B564" s="126"/>
      <c r="D564" s="127" t="s">
        <v>72</v>
      </c>
      <c r="E564" s="128" t="s">
        <v>626</v>
      </c>
      <c r="F564" s="128" t="s">
        <v>627</v>
      </c>
      <c r="I564" s="129"/>
      <c r="J564" s="130">
        <f>BK564</f>
        <v>0</v>
      </c>
      <c r="L564" s="126"/>
      <c r="M564" s="131"/>
      <c r="P564" s="132">
        <f>SUM(P565:P572)</f>
        <v>0</v>
      </c>
      <c r="R564" s="132">
        <f>SUM(R565:R572)</f>
        <v>0</v>
      </c>
      <c r="T564" s="133">
        <f>SUM(T565:T572)</f>
        <v>0</v>
      </c>
      <c r="AR564" s="127" t="s">
        <v>80</v>
      </c>
      <c r="AT564" s="134" t="s">
        <v>72</v>
      </c>
      <c r="AU564" s="134" t="s">
        <v>73</v>
      </c>
      <c r="AY564" s="127" t="s">
        <v>140</v>
      </c>
      <c r="BK564" s="135">
        <f>SUM(BK565:BK572)</f>
        <v>0</v>
      </c>
    </row>
    <row r="565" spans="2:65" s="1" customFormat="1" ht="24.2" customHeight="1">
      <c r="B565" s="28"/>
      <c r="C565" s="138" t="s">
        <v>419</v>
      </c>
      <c r="D565" s="138" t="s">
        <v>143</v>
      </c>
      <c r="E565" s="139" t="s">
        <v>628</v>
      </c>
      <c r="F565" s="140" t="s">
        <v>629</v>
      </c>
      <c r="G565" s="141" t="s">
        <v>173</v>
      </c>
      <c r="H565" s="142">
        <v>9.7330000000000005</v>
      </c>
      <c r="I565" s="143"/>
      <c r="J565" s="144">
        <f>ROUND(I565*H565,2)</f>
        <v>0</v>
      </c>
      <c r="K565" s="145"/>
      <c r="L565" s="28"/>
      <c r="M565" s="146" t="s">
        <v>1</v>
      </c>
      <c r="N565" s="107" t="s">
        <v>38</v>
      </c>
      <c r="P565" s="147">
        <f>O565*H565</f>
        <v>0</v>
      </c>
      <c r="Q565" s="147">
        <v>0</v>
      </c>
      <c r="R565" s="147">
        <f>Q565*H565</f>
        <v>0</v>
      </c>
      <c r="S565" s="147">
        <v>0</v>
      </c>
      <c r="T565" s="148">
        <f>S565*H565</f>
        <v>0</v>
      </c>
      <c r="AR565" s="149" t="s">
        <v>147</v>
      </c>
      <c r="AT565" s="149" t="s">
        <v>143</v>
      </c>
      <c r="AU565" s="149" t="s">
        <v>80</v>
      </c>
      <c r="AY565" s="13" t="s">
        <v>140</v>
      </c>
      <c r="BE565" s="150">
        <f>IF(N565="základní",J565,0)</f>
        <v>0</v>
      </c>
      <c r="BF565" s="150">
        <f>IF(N565="snížená",J565,0)</f>
        <v>0</v>
      </c>
      <c r="BG565" s="150">
        <f>IF(N565="zákl. přenesená",J565,0)</f>
        <v>0</v>
      </c>
      <c r="BH565" s="150">
        <f>IF(N565="sníž. přenesená",J565,0)</f>
        <v>0</v>
      </c>
      <c r="BI565" s="150">
        <f>IF(N565="nulová",J565,0)</f>
        <v>0</v>
      </c>
      <c r="BJ565" s="13" t="s">
        <v>80</v>
      </c>
      <c r="BK565" s="150">
        <f>ROUND(I565*H565,2)</f>
        <v>0</v>
      </c>
      <c r="BL565" s="13" t="s">
        <v>147</v>
      </c>
      <c r="BM565" s="149" t="s">
        <v>630</v>
      </c>
    </row>
    <row r="566" spans="2:65" s="1" customFormat="1">
      <c r="B566" s="28"/>
      <c r="D566" s="151" t="s">
        <v>148</v>
      </c>
      <c r="F566" s="152" t="s">
        <v>631</v>
      </c>
      <c r="I566" s="111"/>
      <c r="L566" s="28"/>
      <c r="M566" s="153"/>
      <c r="T566" s="52"/>
      <c r="AT566" s="13" t="s">
        <v>148</v>
      </c>
      <c r="AU566" s="13" t="s">
        <v>80</v>
      </c>
    </row>
    <row r="567" spans="2:65" s="1" customFormat="1" ht="24.2" customHeight="1">
      <c r="B567" s="28"/>
      <c r="C567" s="138" t="s">
        <v>632</v>
      </c>
      <c r="D567" s="138" t="s">
        <v>143</v>
      </c>
      <c r="E567" s="139" t="s">
        <v>633</v>
      </c>
      <c r="F567" s="140" t="s">
        <v>634</v>
      </c>
      <c r="G567" s="141" t="s">
        <v>173</v>
      </c>
      <c r="H567" s="142">
        <v>9.7330000000000005</v>
      </c>
      <c r="I567" s="143"/>
      <c r="J567" s="144">
        <f>ROUND(I567*H567,2)</f>
        <v>0</v>
      </c>
      <c r="K567" s="145"/>
      <c r="L567" s="28"/>
      <c r="M567" s="146" t="s">
        <v>1</v>
      </c>
      <c r="N567" s="107" t="s">
        <v>38</v>
      </c>
      <c r="P567" s="147">
        <f>O567*H567</f>
        <v>0</v>
      </c>
      <c r="Q567" s="147">
        <v>0</v>
      </c>
      <c r="R567" s="147">
        <f>Q567*H567</f>
        <v>0</v>
      </c>
      <c r="S567" s="147">
        <v>0</v>
      </c>
      <c r="T567" s="148">
        <f>S567*H567</f>
        <v>0</v>
      </c>
      <c r="AR567" s="149" t="s">
        <v>147</v>
      </c>
      <c r="AT567" s="149" t="s">
        <v>143</v>
      </c>
      <c r="AU567" s="149" t="s">
        <v>80</v>
      </c>
      <c r="AY567" s="13" t="s">
        <v>140</v>
      </c>
      <c r="BE567" s="150">
        <f>IF(N567="základní",J567,0)</f>
        <v>0</v>
      </c>
      <c r="BF567" s="150">
        <f>IF(N567="snížená",J567,0)</f>
        <v>0</v>
      </c>
      <c r="BG567" s="150">
        <f>IF(N567="zákl. přenesená",J567,0)</f>
        <v>0</v>
      </c>
      <c r="BH567" s="150">
        <f>IF(N567="sníž. přenesená",J567,0)</f>
        <v>0</v>
      </c>
      <c r="BI567" s="150">
        <f>IF(N567="nulová",J567,0)</f>
        <v>0</v>
      </c>
      <c r="BJ567" s="13" t="s">
        <v>80</v>
      </c>
      <c r="BK567" s="150">
        <f>ROUND(I567*H567,2)</f>
        <v>0</v>
      </c>
      <c r="BL567" s="13" t="s">
        <v>147</v>
      </c>
      <c r="BM567" s="149" t="s">
        <v>635</v>
      </c>
    </row>
    <row r="568" spans="2:65" s="1" customFormat="1">
      <c r="B568" s="28"/>
      <c r="D568" s="151" t="s">
        <v>148</v>
      </c>
      <c r="F568" s="152" t="s">
        <v>636</v>
      </c>
      <c r="I568" s="111"/>
      <c r="L568" s="28"/>
      <c r="M568" s="153"/>
      <c r="T568" s="52"/>
      <c r="AT568" s="13" t="s">
        <v>148</v>
      </c>
      <c r="AU568" s="13" t="s">
        <v>80</v>
      </c>
    </row>
    <row r="569" spans="2:65" s="1" customFormat="1" ht="24.2" customHeight="1">
      <c r="B569" s="28"/>
      <c r="C569" s="138" t="s">
        <v>420</v>
      </c>
      <c r="D569" s="138" t="s">
        <v>143</v>
      </c>
      <c r="E569" s="139" t="s">
        <v>637</v>
      </c>
      <c r="F569" s="140" t="s">
        <v>638</v>
      </c>
      <c r="G569" s="141" t="s">
        <v>173</v>
      </c>
      <c r="H569" s="142">
        <v>77.864000000000004</v>
      </c>
      <c r="I569" s="143"/>
      <c r="J569" s="144">
        <f>ROUND(I569*H569,2)</f>
        <v>0</v>
      </c>
      <c r="K569" s="145"/>
      <c r="L569" s="28"/>
      <c r="M569" s="146" t="s">
        <v>1</v>
      </c>
      <c r="N569" s="107" t="s">
        <v>38</v>
      </c>
      <c r="P569" s="147">
        <f>O569*H569</f>
        <v>0</v>
      </c>
      <c r="Q569" s="147">
        <v>0</v>
      </c>
      <c r="R569" s="147">
        <f>Q569*H569</f>
        <v>0</v>
      </c>
      <c r="S569" s="147">
        <v>0</v>
      </c>
      <c r="T569" s="148">
        <f>S569*H569</f>
        <v>0</v>
      </c>
      <c r="AR569" s="149" t="s">
        <v>147</v>
      </c>
      <c r="AT569" s="149" t="s">
        <v>143</v>
      </c>
      <c r="AU569" s="149" t="s">
        <v>80</v>
      </c>
      <c r="AY569" s="13" t="s">
        <v>140</v>
      </c>
      <c r="BE569" s="150">
        <f>IF(N569="základní",J569,0)</f>
        <v>0</v>
      </c>
      <c r="BF569" s="150">
        <f>IF(N569="snížená",J569,0)</f>
        <v>0</v>
      </c>
      <c r="BG569" s="150">
        <f>IF(N569="zákl. přenesená",J569,0)</f>
        <v>0</v>
      </c>
      <c r="BH569" s="150">
        <f>IF(N569="sníž. přenesená",J569,0)</f>
        <v>0</v>
      </c>
      <c r="BI569" s="150">
        <f>IF(N569="nulová",J569,0)</f>
        <v>0</v>
      </c>
      <c r="BJ569" s="13" t="s">
        <v>80</v>
      </c>
      <c r="BK569" s="150">
        <f>ROUND(I569*H569,2)</f>
        <v>0</v>
      </c>
      <c r="BL569" s="13" t="s">
        <v>147</v>
      </c>
      <c r="BM569" s="149" t="s">
        <v>639</v>
      </c>
    </row>
    <row r="570" spans="2:65" s="1" customFormat="1">
      <c r="B570" s="28"/>
      <c r="D570" s="151" t="s">
        <v>148</v>
      </c>
      <c r="F570" s="152" t="s">
        <v>640</v>
      </c>
      <c r="I570" s="111"/>
      <c r="L570" s="28"/>
      <c r="M570" s="153"/>
      <c r="T570" s="52"/>
      <c r="AT570" s="13" t="s">
        <v>148</v>
      </c>
      <c r="AU570" s="13" t="s">
        <v>80</v>
      </c>
    </row>
    <row r="571" spans="2:65" s="1" customFormat="1" ht="44.25" customHeight="1">
      <c r="B571" s="28"/>
      <c r="C571" s="138" t="s">
        <v>641</v>
      </c>
      <c r="D571" s="138" t="s">
        <v>143</v>
      </c>
      <c r="E571" s="139" t="s">
        <v>642</v>
      </c>
      <c r="F571" s="140" t="s">
        <v>643</v>
      </c>
      <c r="G571" s="141" t="s">
        <v>173</v>
      </c>
      <c r="H571" s="142">
        <v>9.7330000000000005</v>
      </c>
      <c r="I571" s="143"/>
      <c r="J571" s="144">
        <f>ROUND(I571*H571,2)</f>
        <v>0</v>
      </c>
      <c r="K571" s="145"/>
      <c r="L571" s="28"/>
      <c r="M571" s="146" t="s">
        <v>1</v>
      </c>
      <c r="N571" s="107" t="s">
        <v>38</v>
      </c>
      <c r="P571" s="147">
        <f>O571*H571</f>
        <v>0</v>
      </c>
      <c r="Q571" s="147">
        <v>0</v>
      </c>
      <c r="R571" s="147">
        <f>Q571*H571</f>
        <v>0</v>
      </c>
      <c r="S571" s="147">
        <v>0</v>
      </c>
      <c r="T571" s="148">
        <f>S571*H571</f>
        <v>0</v>
      </c>
      <c r="AR571" s="149" t="s">
        <v>147</v>
      </c>
      <c r="AT571" s="149" t="s">
        <v>143</v>
      </c>
      <c r="AU571" s="149" t="s">
        <v>80</v>
      </c>
      <c r="AY571" s="13" t="s">
        <v>140</v>
      </c>
      <c r="BE571" s="150">
        <f>IF(N571="základní",J571,0)</f>
        <v>0</v>
      </c>
      <c r="BF571" s="150">
        <f>IF(N571="snížená",J571,0)</f>
        <v>0</v>
      </c>
      <c r="BG571" s="150">
        <f>IF(N571="zákl. přenesená",J571,0)</f>
        <v>0</v>
      </c>
      <c r="BH571" s="150">
        <f>IF(N571="sníž. přenesená",J571,0)</f>
        <v>0</v>
      </c>
      <c r="BI571" s="150">
        <f>IF(N571="nulová",J571,0)</f>
        <v>0</v>
      </c>
      <c r="BJ571" s="13" t="s">
        <v>80</v>
      </c>
      <c r="BK571" s="150">
        <f>ROUND(I571*H571,2)</f>
        <v>0</v>
      </c>
      <c r="BL571" s="13" t="s">
        <v>147</v>
      </c>
      <c r="BM571" s="149" t="s">
        <v>644</v>
      </c>
    </row>
    <row r="572" spans="2:65" s="1" customFormat="1">
      <c r="B572" s="28"/>
      <c r="D572" s="151" t="s">
        <v>148</v>
      </c>
      <c r="F572" s="152" t="s">
        <v>645</v>
      </c>
      <c r="I572" s="111"/>
      <c r="L572" s="28"/>
      <c r="M572" s="153"/>
      <c r="T572" s="52"/>
      <c r="AT572" s="13" t="s">
        <v>148</v>
      </c>
      <c r="AU572" s="13" t="s">
        <v>80</v>
      </c>
    </row>
    <row r="573" spans="2:65" s="11" customFormat="1" ht="25.9" customHeight="1">
      <c r="B573" s="126"/>
      <c r="D573" s="127" t="s">
        <v>72</v>
      </c>
      <c r="E573" s="128" t="s">
        <v>646</v>
      </c>
      <c r="F573" s="128" t="s">
        <v>647</v>
      </c>
      <c r="I573" s="129"/>
      <c r="J573" s="130">
        <f>BK573</f>
        <v>0</v>
      </c>
      <c r="L573" s="126"/>
      <c r="M573" s="131"/>
      <c r="P573" s="132">
        <f>SUM(P574:P575)</f>
        <v>0</v>
      </c>
      <c r="R573" s="132">
        <f>SUM(R574:R575)</f>
        <v>0</v>
      </c>
      <c r="T573" s="133">
        <f>SUM(T574:T575)</f>
        <v>0</v>
      </c>
      <c r="AR573" s="127" t="s">
        <v>80</v>
      </c>
      <c r="AT573" s="134" t="s">
        <v>72</v>
      </c>
      <c r="AU573" s="134" t="s">
        <v>73</v>
      </c>
      <c r="AY573" s="127" t="s">
        <v>140</v>
      </c>
      <c r="BK573" s="135">
        <f>SUM(BK574:BK575)</f>
        <v>0</v>
      </c>
    </row>
    <row r="574" spans="2:65" s="1" customFormat="1" ht="24.2" customHeight="1">
      <c r="B574" s="28"/>
      <c r="C574" s="138" t="s">
        <v>422</v>
      </c>
      <c r="D574" s="138" t="s">
        <v>143</v>
      </c>
      <c r="E574" s="139" t="s">
        <v>648</v>
      </c>
      <c r="F574" s="140" t="s">
        <v>649</v>
      </c>
      <c r="G574" s="141" t="s">
        <v>173</v>
      </c>
      <c r="H574" s="142">
        <v>24.15</v>
      </c>
      <c r="I574" s="143"/>
      <c r="J574" s="144">
        <f>ROUND(I574*H574,2)</f>
        <v>0</v>
      </c>
      <c r="K574" s="145"/>
      <c r="L574" s="28"/>
      <c r="M574" s="146" t="s">
        <v>1</v>
      </c>
      <c r="N574" s="107" t="s">
        <v>38</v>
      </c>
      <c r="P574" s="147">
        <f>O574*H574</f>
        <v>0</v>
      </c>
      <c r="Q574" s="147">
        <v>0</v>
      </c>
      <c r="R574" s="147">
        <f>Q574*H574</f>
        <v>0</v>
      </c>
      <c r="S574" s="147">
        <v>0</v>
      </c>
      <c r="T574" s="148">
        <f>S574*H574</f>
        <v>0</v>
      </c>
      <c r="AR574" s="149" t="s">
        <v>147</v>
      </c>
      <c r="AT574" s="149" t="s">
        <v>143</v>
      </c>
      <c r="AU574" s="149" t="s">
        <v>80</v>
      </c>
      <c r="AY574" s="13" t="s">
        <v>140</v>
      </c>
      <c r="BE574" s="150">
        <f>IF(N574="základní",J574,0)</f>
        <v>0</v>
      </c>
      <c r="BF574" s="150">
        <f>IF(N574="snížená",J574,0)</f>
        <v>0</v>
      </c>
      <c r="BG574" s="150">
        <f>IF(N574="zákl. přenesená",J574,0)</f>
        <v>0</v>
      </c>
      <c r="BH574" s="150">
        <f>IF(N574="sníž. přenesená",J574,0)</f>
        <v>0</v>
      </c>
      <c r="BI574" s="150">
        <f>IF(N574="nulová",J574,0)</f>
        <v>0</v>
      </c>
      <c r="BJ574" s="13" t="s">
        <v>80</v>
      </c>
      <c r="BK574" s="150">
        <f>ROUND(I574*H574,2)</f>
        <v>0</v>
      </c>
      <c r="BL574" s="13" t="s">
        <v>147</v>
      </c>
      <c r="BM574" s="149" t="s">
        <v>650</v>
      </c>
    </row>
    <row r="575" spans="2:65" s="1" customFormat="1">
      <c r="B575" s="28"/>
      <c r="D575" s="151" t="s">
        <v>148</v>
      </c>
      <c r="F575" s="152" t="s">
        <v>651</v>
      </c>
      <c r="I575" s="111"/>
      <c r="L575" s="28"/>
      <c r="M575" s="153"/>
      <c r="T575" s="52"/>
      <c r="AT575" s="13" t="s">
        <v>148</v>
      </c>
      <c r="AU575" s="13" t="s">
        <v>80</v>
      </c>
    </row>
    <row r="576" spans="2:65" s="11" customFormat="1" ht="25.9" customHeight="1">
      <c r="B576" s="126"/>
      <c r="D576" s="127" t="s">
        <v>72</v>
      </c>
      <c r="E576" s="128" t="s">
        <v>652</v>
      </c>
      <c r="F576" s="128" t="s">
        <v>653</v>
      </c>
      <c r="I576" s="129"/>
      <c r="J576" s="130">
        <f>BK576</f>
        <v>0</v>
      </c>
      <c r="L576" s="126"/>
      <c r="M576" s="131"/>
      <c r="P576" s="132">
        <f>P577</f>
        <v>0</v>
      </c>
      <c r="R576" s="132">
        <f>R577</f>
        <v>0</v>
      </c>
      <c r="T576" s="133">
        <f>T577</f>
        <v>0</v>
      </c>
      <c r="AR576" s="127" t="s">
        <v>80</v>
      </c>
      <c r="AT576" s="134" t="s">
        <v>72</v>
      </c>
      <c r="AU576" s="134" t="s">
        <v>73</v>
      </c>
      <c r="AY576" s="127" t="s">
        <v>140</v>
      </c>
      <c r="BK576" s="135">
        <f>BK577</f>
        <v>0</v>
      </c>
    </row>
    <row r="577" spans="2:65" s="1" customFormat="1" ht="16.5" customHeight="1">
      <c r="B577" s="28"/>
      <c r="C577" s="138" t="s">
        <v>654</v>
      </c>
      <c r="D577" s="138" t="s">
        <v>143</v>
      </c>
      <c r="E577" s="139" t="s">
        <v>655</v>
      </c>
      <c r="F577" s="140" t="s">
        <v>656</v>
      </c>
      <c r="G577" s="141" t="s">
        <v>350</v>
      </c>
      <c r="H577" s="142">
        <v>1</v>
      </c>
      <c r="I577" s="143"/>
      <c r="J577" s="144">
        <f>ROUND(I577*H577,2)</f>
        <v>0</v>
      </c>
      <c r="K577" s="145"/>
      <c r="L577" s="28"/>
      <c r="M577" s="165" t="s">
        <v>1</v>
      </c>
      <c r="N577" s="166" t="s">
        <v>38</v>
      </c>
      <c r="O577" s="167"/>
      <c r="P577" s="168">
        <f>O577*H577</f>
        <v>0</v>
      </c>
      <c r="Q577" s="168">
        <v>0</v>
      </c>
      <c r="R577" s="168">
        <f>Q577*H577</f>
        <v>0</v>
      </c>
      <c r="S577" s="168">
        <v>0</v>
      </c>
      <c r="T577" s="169">
        <f>S577*H577</f>
        <v>0</v>
      </c>
      <c r="AR577" s="149" t="s">
        <v>147</v>
      </c>
      <c r="AT577" s="149" t="s">
        <v>143</v>
      </c>
      <c r="AU577" s="149" t="s">
        <v>80</v>
      </c>
      <c r="AY577" s="13" t="s">
        <v>140</v>
      </c>
      <c r="BE577" s="150">
        <f>IF(N577="základní",J577,0)</f>
        <v>0</v>
      </c>
      <c r="BF577" s="150">
        <f>IF(N577="snížená",J577,0)</f>
        <v>0</v>
      </c>
      <c r="BG577" s="150">
        <f>IF(N577="zákl. přenesená",J577,0)</f>
        <v>0</v>
      </c>
      <c r="BH577" s="150">
        <f>IF(N577="sníž. přenesená",J577,0)</f>
        <v>0</v>
      </c>
      <c r="BI577" s="150">
        <f>IF(N577="nulová",J577,0)</f>
        <v>0</v>
      </c>
      <c r="BJ577" s="13" t="s">
        <v>80</v>
      </c>
      <c r="BK577" s="150">
        <f>ROUND(I577*H577,2)</f>
        <v>0</v>
      </c>
      <c r="BL577" s="13" t="s">
        <v>147</v>
      </c>
      <c r="BM577" s="149" t="s">
        <v>657</v>
      </c>
    </row>
    <row r="578" spans="2:65" s="1" customFormat="1" ht="6.95" customHeight="1">
      <c r="B578" s="40"/>
      <c r="C578" s="41"/>
      <c r="D578" s="41"/>
      <c r="E578" s="41"/>
      <c r="F578" s="41"/>
      <c r="G578" s="41"/>
      <c r="H578" s="41"/>
      <c r="I578" s="41"/>
      <c r="J578" s="41"/>
      <c r="K578" s="41"/>
      <c r="L578" s="28"/>
    </row>
  </sheetData>
  <sheetProtection algorithmName="SHA-512" hashValue="tORJHR/u6R5dZgkbir9zrGHQ7usnU6juSo0lnLluNjRQbC/MxToHvjkWZTA7da5qJBVs8xj1ak96/CkOUnL3Cw==" saltValue="iQd3z4i3LIngi+vtLepoPa6fUHNsJMhCN6xlwpAB4OEnU71GoEj1FOhRA8XRpl5Q48JHpYqqLkdpr7FO/DJRmA==" spinCount="100000" sheet="1" objects="1" scenarios="1" formatColumns="0" formatRows="0" autoFilter="0"/>
  <autoFilter ref="C175:K577" xr:uid="{00000000-0009-0000-0000-000001000000}"/>
  <mergeCells count="14">
    <mergeCell ref="D154:F154"/>
    <mergeCell ref="E166:H166"/>
    <mergeCell ref="E168:H168"/>
    <mergeCell ref="L2:V2"/>
    <mergeCell ref="E87:H87"/>
    <mergeCell ref="D150:F150"/>
    <mergeCell ref="D151:F151"/>
    <mergeCell ref="D152:F152"/>
    <mergeCell ref="D153:F15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c07b0-bec8-415c-85a1-5a72904ae79e" xsi:nil="true"/>
    <lcf76f155ced4ddcb4097134ff3c332f xmlns="172744d7-b7d2-47ac-8879-e5385efed7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7A6720D00F458F7F3E09855E2E40" ma:contentTypeVersion="13" ma:contentTypeDescription="Vytvoří nový dokument" ma:contentTypeScope="" ma:versionID="f7628296c8c6c7ddf637989efa0fe964">
  <xsd:schema xmlns:xsd="http://www.w3.org/2001/XMLSchema" xmlns:xs="http://www.w3.org/2001/XMLSchema" xmlns:p="http://schemas.microsoft.com/office/2006/metadata/properties" xmlns:ns2="172744d7-b7d2-47ac-8879-e5385efed730" xmlns:ns3="193c07b0-bec8-415c-85a1-5a72904ae79e" targetNamespace="http://schemas.microsoft.com/office/2006/metadata/properties" ma:root="true" ma:fieldsID="a25998a609390d2bab007caef9da14ac" ns2:_="" ns3:_="">
    <xsd:import namespace="172744d7-b7d2-47ac-8879-e5385efed730"/>
    <xsd:import namespace="193c07b0-bec8-415c-85a1-5a72904ae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4d7-b7d2-47ac-8879-e5385efed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3d4f19-23b6-45fa-833f-bf57fbe27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c07b0-bec8-415c-85a1-5a72904ae7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Sloupec zachycení celé taxonomie" ma:hidden="true" ma:list="{3806b3bf-83be-4400-a312-e8b3fe9d6985}" ma:internalName="TaxCatchAll" ma:showField="CatchAllData" ma:web="193c07b0-bec8-415c-85a1-5a72904ae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1C2F8D-1A24-4E43-8675-328F2722BB93}"/>
</file>

<file path=customXml/itemProps2.xml><?xml version="1.0" encoding="utf-8"?>
<ds:datastoreItem xmlns:ds="http://schemas.openxmlformats.org/officeDocument/2006/customXml" ds:itemID="{92DEA442-3B83-41A6-9F95-1FF04AD7C722}"/>
</file>

<file path=customXml/itemProps3.xml><?xml version="1.0" encoding="utf-8"?>
<ds:datastoreItem xmlns:ds="http://schemas.openxmlformats.org/officeDocument/2006/customXml" ds:itemID="{FA33ABB5-3C45-4C34-B05E-B23BFCBB53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OMIS-KROSS\omis</dc:creator>
  <cp:keywords/>
  <dc:description/>
  <cp:lastModifiedBy>Miroslav Huspeka</cp:lastModifiedBy>
  <cp:revision/>
  <dcterms:created xsi:type="dcterms:W3CDTF">2026-01-15T09:44:22Z</dcterms:created>
  <dcterms:modified xsi:type="dcterms:W3CDTF">2026-01-15T09:46:32Z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0x010100AEB17A6720D00F458F7F3E09855E2E40</vt:lpwstr>
  </property>
  <property fmtid="{D5CDD505-2E9C-101B-9397-08002B2CF9AE}" pid="3" name="MediaServiceImageTags">
    <vt:lpwstr/>
  </property>
</Properties>
</file>