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1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xr:revisionPtr revIDLastSave="0" documentId="11_C941CE678E0FDEB3ECE74E56E8BEA183CFD60A3E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Rekapitulace stavby" sheetId="1" r:id="rId1"/>
    <sheet name="SO 001 - DIO" sheetId="2" r:id="rId2"/>
    <sheet name="SO 101 - Komunikace" sheetId="3" r:id="rId3"/>
    <sheet name="SO 801 - Vegetační úpravy" sheetId="4" r:id="rId4"/>
    <sheet name="VRN - VRN" sheetId="5" r:id="rId5"/>
    <sheet name="Seznam figur" sheetId="6" r:id="rId6"/>
  </sheets>
  <definedNames>
    <definedName name="_xlnm._FilterDatabase" localSheetId="1" hidden="1">'SO 001 - DIO'!$C$117:$K$142</definedName>
    <definedName name="_xlnm._FilterDatabase" localSheetId="2" hidden="1">'SO 101 - Komunikace'!$C$122:$K$262</definedName>
    <definedName name="_xlnm._FilterDatabase" localSheetId="3" hidden="1">'SO 801 - Vegetační úpravy'!$C$118:$K$153</definedName>
    <definedName name="_xlnm._FilterDatabase" localSheetId="4" hidden="1">'VRN - VRN'!$C$117:$K$122</definedName>
    <definedName name="_xlnm.Print_Titles" localSheetId="0">'Rekapitulace stavby'!$92:$92</definedName>
    <definedName name="_xlnm.Print_Titles" localSheetId="1">'SO 001 - DIO'!$117:$117</definedName>
    <definedName name="_xlnm.Print_Titles" localSheetId="2">'SO 101 - Komunikace'!$122:$122</definedName>
    <definedName name="_xlnm.Print_Titles" localSheetId="3">'SO 801 - Vegetační úpravy'!$118:$118</definedName>
    <definedName name="_xlnm.Print_Titles" localSheetId="4">'VRN - VRN'!$117:$117</definedName>
    <definedName name="_xlnm.Print_Titles" localSheetId="5">'Seznam figur'!$9:$9</definedName>
    <definedName name="_xlnm.Print_Area" localSheetId="0">'Rekapitulace stavby'!$D$4:$AO$76,'Rekapitulace stavby'!$C$82:$AQ$99</definedName>
    <definedName name="_xlnm.Print_Area" localSheetId="1">'SO 001 - DIO'!$C$4:$J$76,'SO 001 - DIO'!$C$82:$J$99,'SO 001 - DIO'!$C$105:$K$142</definedName>
    <definedName name="_xlnm.Print_Area" localSheetId="2">'SO 101 - Komunikace'!$C$4:$J$76,'SO 101 - Komunikace'!$C$82:$J$104,'SO 101 - Komunikace'!$C$110:$K$262</definedName>
    <definedName name="_xlnm.Print_Area" localSheetId="3">'SO 801 - Vegetační úpravy'!$C$4:$J$76,'SO 801 - Vegetační úpravy'!$C$82:$J$100,'SO 801 - Vegetační úpravy'!$C$106:$K$153</definedName>
    <definedName name="_xlnm.Print_Area" localSheetId="4">'VRN - VRN'!$C$4:$J$76,'VRN - VRN'!$C$82:$J$99,'VRN - VRN'!$C$105:$K$122</definedName>
    <definedName name="_xlnm.Print_Area" localSheetId="5">'Seznam figur'!$C$4:$G$202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6" l="1"/>
  <c r="J37" i="5"/>
  <c r="J36" i="5"/>
  <c r="AY98" i="1"/>
  <c r="J35" i="5"/>
  <c r="AX98" i="1"/>
  <c r="BI121" i="5"/>
  <c r="BH121" i="5"/>
  <c r="BG121" i="5"/>
  <c r="BF121" i="5"/>
  <c r="T121" i="5"/>
  <c r="T120" i="5"/>
  <c r="T119" i="5"/>
  <c r="T118" i="5"/>
  <c r="R121" i="5"/>
  <c r="R120" i="5"/>
  <c r="R119" i="5"/>
  <c r="R118" i="5"/>
  <c r="P121" i="5"/>
  <c r="P120" i="5"/>
  <c r="P119" i="5"/>
  <c r="P118" i="5"/>
  <c r="AU98" i="1"/>
  <c r="J115" i="5"/>
  <c r="J114" i="5"/>
  <c r="F114" i="5"/>
  <c r="F112" i="5"/>
  <c r="E110" i="5"/>
  <c r="J92" i="5"/>
  <c r="J91" i="5"/>
  <c r="F91" i="5"/>
  <c r="F89" i="5"/>
  <c r="E87" i="5"/>
  <c r="J18" i="5"/>
  <c r="E18" i="5"/>
  <c r="F115" i="5"/>
  <c r="J17" i="5"/>
  <c r="J12" i="5"/>
  <c r="J89" i="5"/>
  <c r="E7" i="5"/>
  <c r="E85" i="5"/>
  <c r="J37" i="4"/>
  <c r="J36" i="4"/>
  <c r="AY97" i="1"/>
  <c r="J35" i="4"/>
  <c r="AX97" i="1"/>
  <c r="BI152" i="4"/>
  <c r="BH152" i="4"/>
  <c r="BG152" i="4"/>
  <c r="BF152" i="4"/>
  <c r="T152" i="4"/>
  <c r="T151" i="4" s="1"/>
  <c r="R152" i="4"/>
  <c r="R151" i="4"/>
  <c r="P152" i="4"/>
  <c r="P151" i="4" s="1"/>
  <c r="BI148" i="4"/>
  <c r="BH148" i="4"/>
  <c r="BG148" i="4"/>
  <c r="BF148" i="4"/>
  <c r="T148" i="4"/>
  <c r="R148" i="4"/>
  <c r="P148" i="4"/>
  <c r="BI145" i="4"/>
  <c r="BH145" i="4"/>
  <c r="BG145" i="4"/>
  <c r="BF145" i="4"/>
  <c r="T145" i="4"/>
  <c r="R145" i="4"/>
  <c r="P145" i="4"/>
  <c r="BI142" i="4"/>
  <c r="BH142" i="4"/>
  <c r="BG142" i="4"/>
  <c r="BF142" i="4"/>
  <c r="T142" i="4"/>
  <c r="R142" i="4"/>
  <c r="P142" i="4"/>
  <c r="BI139" i="4"/>
  <c r="BH139" i="4"/>
  <c r="BG139" i="4"/>
  <c r="BF139" i="4"/>
  <c r="T139" i="4"/>
  <c r="R139" i="4"/>
  <c r="P139" i="4"/>
  <c r="BI136" i="4"/>
  <c r="BH136" i="4"/>
  <c r="BG136" i="4"/>
  <c r="BF136" i="4"/>
  <c r="T136" i="4"/>
  <c r="R136" i="4"/>
  <c r="P136" i="4"/>
  <c r="BI131" i="4"/>
  <c r="BH131" i="4"/>
  <c r="BG131" i="4"/>
  <c r="BF131" i="4"/>
  <c r="T131" i="4"/>
  <c r="R131" i="4"/>
  <c r="P131" i="4"/>
  <c r="BI128" i="4"/>
  <c r="BH128" i="4"/>
  <c r="BG128" i="4"/>
  <c r="BF128" i="4"/>
  <c r="T128" i="4"/>
  <c r="R128" i="4"/>
  <c r="P128" i="4"/>
  <c r="BI125" i="4"/>
  <c r="BH125" i="4"/>
  <c r="BG125" i="4"/>
  <c r="BF125" i="4"/>
  <c r="T125" i="4"/>
  <c r="R125" i="4"/>
  <c r="P125" i="4"/>
  <c r="BI122" i="4"/>
  <c r="BH122" i="4"/>
  <c r="BG122" i="4"/>
  <c r="BF122" i="4"/>
  <c r="T122" i="4"/>
  <c r="R122" i="4"/>
  <c r="P122" i="4"/>
  <c r="P121" i="4" s="1"/>
  <c r="P120" i="4" s="1"/>
  <c r="P119" i="4" s="1"/>
  <c r="AU97" i="1" s="1"/>
  <c r="J116" i="4"/>
  <c r="J115" i="4"/>
  <c r="F115" i="4"/>
  <c r="F113" i="4"/>
  <c r="E111" i="4"/>
  <c r="J92" i="4"/>
  <c r="J91" i="4"/>
  <c r="F91" i="4"/>
  <c r="F89" i="4"/>
  <c r="E87" i="4"/>
  <c r="J18" i="4"/>
  <c r="E18" i="4"/>
  <c r="F92" i="4"/>
  <c r="J17" i="4"/>
  <c r="J12" i="4"/>
  <c r="J89" i="4"/>
  <c r="E7" i="4"/>
  <c r="E109" i="4"/>
  <c r="J37" i="3"/>
  <c r="J36" i="3"/>
  <c r="AY96" i="1"/>
  <c r="J35" i="3"/>
  <c r="AX96" i="1"/>
  <c r="BI261" i="3"/>
  <c r="BH261" i="3"/>
  <c r="BG261" i="3"/>
  <c r="BF261" i="3"/>
  <c r="T261" i="3"/>
  <c r="T260" i="3"/>
  <c r="R261" i="3"/>
  <c r="R260" i="3"/>
  <c r="P261" i="3"/>
  <c r="P260" i="3"/>
  <c r="BI257" i="3"/>
  <c r="BH257" i="3"/>
  <c r="BG257" i="3"/>
  <c r="BF257" i="3"/>
  <c r="T257" i="3"/>
  <c r="R257" i="3"/>
  <c r="P257" i="3"/>
  <c r="BI252" i="3"/>
  <c r="BH252" i="3"/>
  <c r="BG252" i="3"/>
  <c r="BF252" i="3"/>
  <c r="T252" i="3"/>
  <c r="R252" i="3"/>
  <c r="P252" i="3"/>
  <c r="BI249" i="3"/>
  <c r="BH249" i="3"/>
  <c r="BG249" i="3"/>
  <c r="BF249" i="3"/>
  <c r="T249" i="3"/>
  <c r="R249" i="3"/>
  <c r="P249" i="3"/>
  <c r="BI244" i="3"/>
  <c r="BH244" i="3"/>
  <c r="BG244" i="3"/>
  <c r="BF244" i="3"/>
  <c r="T244" i="3"/>
  <c r="R244" i="3"/>
  <c r="P244" i="3"/>
  <c r="BI241" i="3"/>
  <c r="BH241" i="3"/>
  <c r="BG241" i="3"/>
  <c r="BF241" i="3"/>
  <c r="T241" i="3"/>
  <c r="R241" i="3"/>
  <c r="P241" i="3"/>
  <c r="BI238" i="3"/>
  <c r="BH238" i="3"/>
  <c r="BG238" i="3"/>
  <c r="BF238" i="3"/>
  <c r="T238" i="3"/>
  <c r="R238" i="3"/>
  <c r="P238" i="3"/>
  <c r="BI235" i="3"/>
  <c r="BH235" i="3"/>
  <c r="BG235" i="3"/>
  <c r="BF235" i="3"/>
  <c r="T235" i="3"/>
  <c r="R235" i="3"/>
  <c r="P235" i="3"/>
  <c r="BI231" i="3"/>
  <c r="BH231" i="3"/>
  <c r="BG231" i="3"/>
  <c r="BF231" i="3"/>
  <c r="T231" i="3"/>
  <c r="R231" i="3"/>
  <c r="P231" i="3"/>
  <c r="BI228" i="3"/>
  <c r="BH228" i="3"/>
  <c r="BG228" i="3"/>
  <c r="BF228" i="3"/>
  <c r="T228" i="3"/>
  <c r="R228" i="3"/>
  <c r="P228" i="3"/>
  <c r="BI226" i="3"/>
  <c r="BH226" i="3"/>
  <c r="BG226" i="3"/>
  <c r="BF226" i="3"/>
  <c r="T226" i="3"/>
  <c r="R226" i="3"/>
  <c r="P226" i="3"/>
  <c r="BI221" i="3"/>
  <c r="BH221" i="3"/>
  <c r="BG221" i="3"/>
  <c r="BF221" i="3"/>
  <c r="T221" i="3"/>
  <c r="R221" i="3"/>
  <c r="P221" i="3"/>
  <c r="BI218" i="3"/>
  <c r="BH218" i="3"/>
  <c r="BG218" i="3"/>
  <c r="BF218" i="3"/>
  <c r="T218" i="3"/>
  <c r="R218" i="3"/>
  <c r="P218" i="3"/>
  <c r="BI215" i="3"/>
  <c r="BH215" i="3"/>
  <c r="BG215" i="3"/>
  <c r="BF215" i="3"/>
  <c r="T215" i="3"/>
  <c r="R215" i="3"/>
  <c r="P215" i="3"/>
  <c r="BI212" i="3"/>
  <c r="BH212" i="3"/>
  <c r="BG212" i="3"/>
  <c r="BF212" i="3"/>
  <c r="T212" i="3"/>
  <c r="R212" i="3"/>
  <c r="P212" i="3"/>
  <c r="BI209" i="3"/>
  <c r="BH209" i="3"/>
  <c r="BG209" i="3"/>
  <c r="BF209" i="3"/>
  <c r="T209" i="3"/>
  <c r="R209" i="3"/>
  <c r="P209" i="3"/>
  <c r="BI206" i="3"/>
  <c r="BH206" i="3"/>
  <c r="BG206" i="3"/>
  <c r="BF206" i="3"/>
  <c r="T206" i="3"/>
  <c r="R206" i="3"/>
  <c r="P206" i="3"/>
  <c r="BI203" i="3"/>
  <c r="BH203" i="3"/>
  <c r="BG203" i="3"/>
  <c r="BF203" i="3"/>
  <c r="T203" i="3"/>
  <c r="R203" i="3"/>
  <c r="P203" i="3"/>
  <c r="BI200" i="3"/>
  <c r="BH200" i="3"/>
  <c r="BG200" i="3"/>
  <c r="BF200" i="3"/>
  <c r="T200" i="3"/>
  <c r="R200" i="3"/>
  <c r="P200" i="3"/>
  <c r="BI192" i="3"/>
  <c r="BH192" i="3"/>
  <c r="BG192" i="3"/>
  <c r="BF192" i="3"/>
  <c r="T192" i="3"/>
  <c r="R192" i="3"/>
  <c r="P192" i="3"/>
  <c r="BI189" i="3"/>
  <c r="BH189" i="3"/>
  <c r="BG189" i="3"/>
  <c r="BF189" i="3"/>
  <c r="T189" i="3"/>
  <c r="R189" i="3"/>
  <c r="P189" i="3"/>
  <c r="BI184" i="3"/>
  <c r="BH184" i="3"/>
  <c r="BG184" i="3"/>
  <c r="BF184" i="3"/>
  <c r="T184" i="3"/>
  <c r="R184" i="3"/>
  <c r="P184" i="3"/>
  <c r="BI181" i="3"/>
  <c r="BH181" i="3"/>
  <c r="BG181" i="3"/>
  <c r="BF181" i="3"/>
  <c r="T181" i="3"/>
  <c r="R181" i="3"/>
  <c r="P181" i="3"/>
  <c r="BI178" i="3"/>
  <c r="BH178" i="3"/>
  <c r="BG178" i="3"/>
  <c r="BF178" i="3"/>
  <c r="T178" i="3"/>
  <c r="R178" i="3"/>
  <c r="P178" i="3"/>
  <c r="BI175" i="3"/>
  <c r="BH175" i="3"/>
  <c r="BG175" i="3"/>
  <c r="BF175" i="3"/>
  <c r="T175" i="3"/>
  <c r="R175" i="3"/>
  <c r="P175" i="3"/>
  <c r="BI172" i="3"/>
  <c r="BH172" i="3"/>
  <c r="BG172" i="3"/>
  <c r="BF172" i="3"/>
  <c r="T172" i="3"/>
  <c r="R172" i="3"/>
  <c r="P172" i="3"/>
  <c r="BI167" i="3"/>
  <c r="BH167" i="3"/>
  <c r="BG167" i="3"/>
  <c r="BF167" i="3"/>
  <c r="T167" i="3"/>
  <c r="R167" i="3"/>
  <c r="P167" i="3"/>
  <c r="BI164" i="3"/>
  <c r="BH164" i="3"/>
  <c r="BG164" i="3"/>
  <c r="BF164" i="3"/>
  <c r="T164" i="3"/>
  <c r="R164" i="3"/>
  <c r="P164" i="3"/>
  <c r="BI161" i="3"/>
  <c r="BH161" i="3"/>
  <c r="BG161" i="3"/>
  <c r="BF161" i="3"/>
  <c r="T161" i="3"/>
  <c r="R161" i="3"/>
  <c r="P161" i="3"/>
  <c r="BI158" i="3"/>
  <c r="BH158" i="3"/>
  <c r="BG158" i="3"/>
  <c r="BF158" i="3"/>
  <c r="T158" i="3"/>
  <c r="R158" i="3"/>
  <c r="P158" i="3"/>
  <c r="BI154" i="3"/>
  <c r="BH154" i="3"/>
  <c r="BG154" i="3"/>
  <c r="BF154" i="3"/>
  <c r="T154" i="3"/>
  <c r="R154" i="3"/>
  <c r="P154" i="3"/>
  <c r="BI151" i="3"/>
  <c r="BH151" i="3"/>
  <c r="BG151" i="3"/>
  <c r="BF151" i="3"/>
  <c r="T151" i="3"/>
  <c r="R151" i="3"/>
  <c r="P151" i="3"/>
  <c r="BI148" i="3"/>
  <c r="BH148" i="3"/>
  <c r="BG148" i="3"/>
  <c r="BF148" i="3"/>
  <c r="T148" i="3"/>
  <c r="R148" i="3"/>
  <c r="P148" i="3"/>
  <c r="BI145" i="3"/>
  <c r="BH145" i="3"/>
  <c r="BG145" i="3"/>
  <c r="BF145" i="3"/>
  <c r="T145" i="3"/>
  <c r="R145" i="3"/>
  <c r="P145" i="3"/>
  <c r="BI142" i="3"/>
  <c r="BH142" i="3"/>
  <c r="BG142" i="3"/>
  <c r="BF142" i="3"/>
  <c r="T142" i="3"/>
  <c r="R142" i="3"/>
  <c r="P142" i="3"/>
  <c r="BI138" i="3"/>
  <c r="BH138" i="3"/>
  <c r="BG138" i="3"/>
  <c r="BF138" i="3"/>
  <c r="T138" i="3"/>
  <c r="R138" i="3"/>
  <c r="P138" i="3"/>
  <c r="BI136" i="3"/>
  <c r="BH136" i="3"/>
  <c r="BG136" i="3"/>
  <c r="BF136" i="3"/>
  <c r="T136" i="3"/>
  <c r="R136" i="3"/>
  <c r="P136" i="3"/>
  <c r="BI134" i="3"/>
  <c r="BH134" i="3"/>
  <c r="BG134" i="3"/>
  <c r="BF134" i="3"/>
  <c r="T134" i="3"/>
  <c r="R134" i="3"/>
  <c r="P134" i="3"/>
  <c r="BI129" i="3"/>
  <c r="BH129" i="3"/>
  <c r="BG129" i="3"/>
  <c r="BF129" i="3"/>
  <c r="T129" i="3"/>
  <c r="R129" i="3"/>
  <c r="P129" i="3"/>
  <c r="BI126" i="3"/>
  <c r="BH126" i="3"/>
  <c r="BG126" i="3"/>
  <c r="BF126" i="3"/>
  <c r="T126" i="3"/>
  <c r="R126" i="3"/>
  <c r="P126" i="3"/>
  <c r="J120" i="3"/>
  <c r="J119" i="3"/>
  <c r="F119" i="3"/>
  <c r="F117" i="3"/>
  <c r="E115" i="3"/>
  <c r="J92" i="3"/>
  <c r="J91" i="3"/>
  <c r="F91" i="3"/>
  <c r="F89" i="3"/>
  <c r="E87" i="3"/>
  <c r="J18" i="3"/>
  <c r="E18" i="3"/>
  <c r="F120" i="3"/>
  <c r="J17" i="3"/>
  <c r="J12" i="3"/>
  <c r="J117" i="3"/>
  <c r="E7" i="3"/>
  <c r="E85" i="3"/>
  <c r="J37" i="2"/>
  <c r="J36" i="2"/>
  <c r="AY95" i="1"/>
  <c r="J35" i="2"/>
  <c r="AX95" i="1"/>
  <c r="BI140" i="2"/>
  <c r="BH140" i="2"/>
  <c r="BG140" i="2"/>
  <c r="BF140" i="2"/>
  <c r="T140" i="2"/>
  <c r="R140" i="2"/>
  <c r="P140" i="2"/>
  <c r="BI135" i="2"/>
  <c r="BH135" i="2"/>
  <c r="BG135" i="2"/>
  <c r="BF135" i="2"/>
  <c r="T135" i="2"/>
  <c r="R135" i="2"/>
  <c r="P135" i="2"/>
  <c r="BI132" i="2"/>
  <c r="BH132" i="2"/>
  <c r="BG132" i="2"/>
  <c r="BF132" i="2"/>
  <c r="T132" i="2"/>
  <c r="R132" i="2"/>
  <c r="P132" i="2"/>
  <c r="BI121" i="2"/>
  <c r="BH121" i="2"/>
  <c r="BG121" i="2"/>
  <c r="BF121" i="2"/>
  <c r="T121" i="2"/>
  <c r="R121" i="2"/>
  <c r="P121" i="2"/>
  <c r="J115" i="2"/>
  <c r="J114" i="2"/>
  <c r="F114" i="2"/>
  <c r="F112" i="2"/>
  <c r="E110" i="2"/>
  <c r="J92" i="2"/>
  <c r="J91" i="2"/>
  <c r="F91" i="2"/>
  <c r="F89" i="2"/>
  <c r="E87" i="2"/>
  <c r="J18" i="2"/>
  <c r="E18" i="2"/>
  <c r="F92" i="2"/>
  <c r="J17" i="2"/>
  <c r="J12" i="2"/>
  <c r="J112" i="2"/>
  <c r="E7" i="2"/>
  <c r="E108" i="2"/>
  <c r="L90" i="1"/>
  <c r="AM90" i="1"/>
  <c r="AM89" i="1"/>
  <c r="L89" i="1"/>
  <c r="AM87" i="1"/>
  <c r="L87" i="1"/>
  <c r="L85" i="1"/>
  <c r="L84" i="1"/>
  <c r="BK125" i="4"/>
  <c r="BK121" i="5"/>
  <c r="BK132" i="2"/>
  <c r="J215" i="3"/>
  <c r="BK261" i="3"/>
  <c r="BK164" i="3"/>
  <c r="BK158" i="3"/>
  <c r="BK178" i="3"/>
  <c r="BK145" i="3"/>
  <c r="J134" i="3"/>
  <c r="BK129" i="3"/>
  <c r="J122" i="4"/>
  <c r="BK122" i="4"/>
  <c r="BK131" i="4"/>
  <c r="AS94" i="1"/>
  <c r="J184" i="3"/>
  <c r="J203" i="3"/>
  <c r="BK241" i="3"/>
  <c r="J241" i="3"/>
  <c r="J136" i="3"/>
  <c r="BK203" i="3"/>
  <c r="BK126" i="3"/>
  <c r="J148" i="3"/>
  <c r="J235" i="3"/>
  <c r="J181" i="3"/>
  <c r="BK228" i="3"/>
  <c r="J261" i="3"/>
  <c r="BK142" i="3"/>
  <c r="BK181" i="3"/>
  <c r="J192" i="3"/>
  <c r="J158" i="3"/>
  <c r="J178" i="3"/>
  <c r="J161" i="3"/>
  <c r="J125" i="4"/>
  <c r="J148" i="4"/>
  <c r="J132" i="2"/>
  <c r="J121" i="2"/>
  <c r="BK231" i="3"/>
  <c r="J164" i="3"/>
  <c r="BK175" i="3"/>
  <c r="BK215" i="3"/>
  <c r="J221" i="3"/>
  <c r="BK221" i="3"/>
  <c r="J167" i="3"/>
  <c r="BK184" i="3"/>
  <c r="BK136" i="3"/>
  <c r="BK136" i="4"/>
  <c r="J131" i="4"/>
  <c r="J34" i="5"/>
  <c r="AW98" i="1"/>
  <c r="F35" i="2"/>
  <c r="J142" i="3"/>
  <c r="BK235" i="3"/>
  <c r="BK134" i="3"/>
  <c r="J154" i="3"/>
  <c r="BK151" i="3"/>
  <c r="BK138" i="3"/>
  <c r="J152" i="4"/>
  <c r="BK128" i="4"/>
  <c r="J121" i="5"/>
  <c r="BK121" i="2"/>
  <c r="F34" i="2"/>
  <c r="BK244" i="3"/>
  <c r="BK218" i="3"/>
  <c r="J218" i="3"/>
  <c r="BK189" i="3"/>
  <c r="BK238" i="3"/>
  <c r="J128" i="4"/>
  <c r="J142" i="4"/>
  <c r="BK135" i="2"/>
  <c r="BK249" i="3"/>
  <c r="BK192" i="3"/>
  <c r="BK257" i="3"/>
  <c r="BK172" i="3"/>
  <c r="J228" i="3"/>
  <c r="BK206" i="3"/>
  <c r="J252" i="3"/>
  <c r="J151" i="3"/>
  <c r="J249" i="3"/>
  <c r="BK140" i="2"/>
  <c r="F36" i="2"/>
  <c r="J226" i="3"/>
  <c r="J238" i="3"/>
  <c r="BK154" i="3"/>
  <c r="J206" i="3"/>
  <c r="J172" i="3"/>
  <c r="BK142" i="4"/>
  <c r="J139" i="4"/>
  <c r="J135" i="2"/>
  <c r="F37" i="2"/>
  <c r="J257" i="3"/>
  <c r="J209" i="3"/>
  <c r="J129" i="3"/>
  <c r="J126" i="3"/>
  <c r="BK252" i="3"/>
  <c r="BK200" i="3"/>
  <c r="BK139" i="4"/>
  <c r="BK152" i="4"/>
  <c r="F37" i="5"/>
  <c r="BD98" i="1"/>
  <c r="J140" i="2"/>
  <c r="J34" i="2"/>
  <c r="J244" i="3"/>
  <c r="BK212" i="3"/>
  <c r="BK148" i="3"/>
  <c r="J175" i="3"/>
  <c r="BK209" i="3"/>
  <c r="BK226" i="3"/>
  <c r="J136" i="4"/>
  <c r="J145" i="4"/>
  <c r="F35" i="5"/>
  <c r="BB98" i="1"/>
  <c r="J189" i="3"/>
  <c r="J212" i="3"/>
  <c r="J145" i="3"/>
  <c r="BK167" i="3"/>
  <c r="J200" i="3"/>
  <c r="J231" i="3"/>
  <c r="J138" i="3"/>
  <c r="BK161" i="3"/>
  <c r="BK148" i="4"/>
  <c r="BK145" i="4"/>
  <c r="F36" i="5"/>
  <c r="BC98" i="1"/>
  <c r="P120" i="2" l="1"/>
  <c r="P119" i="2"/>
  <c r="P118" i="2"/>
  <c r="AU95" i="1"/>
  <c r="T120" i="2"/>
  <c r="T119" i="2"/>
  <c r="T118" i="2"/>
  <c r="BK174" i="3"/>
  <c r="J174" i="3"/>
  <c r="J101" i="3"/>
  <c r="R120" i="2"/>
  <c r="R119" i="2"/>
  <c r="R118" i="2"/>
  <c r="BK141" i="3"/>
  <c r="J141" i="3"/>
  <c r="J99" i="3"/>
  <c r="BK157" i="3"/>
  <c r="J157" i="3"/>
  <c r="J100" i="3"/>
  <c r="R234" i="3"/>
  <c r="T174" i="3"/>
  <c r="BK125" i="3"/>
  <c r="P174" i="3"/>
  <c r="T125" i="3"/>
  <c r="R174" i="3"/>
  <c r="T121" i="4"/>
  <c r="T120" i="4"/>
  <c r="T119" i="4"/>
  <c r="P141" i="3"/>
  <c r="P157" i="3"/>
  <c r="BK234" i="3"/>
  <c r="J234" i="3"/>
  <c r="J102" i="3"/>
  <c r="BK120" i="2"/>
  <c r="J120" i="2"/>
  <c r="J98" i="2"/>
  <c r="P125" i="3"/>
  <c r="R141" i="3"/>
  <c r="R157" i="3"/>
  <c r="T234" i="3"/>
  <c r="BK121" i="4"/>
  <c r="J121" i="4"/>
  <c r="J98" i="4"/>
  <c r="R125" i="3"/>
  <c r="T141" i="3"/>
  <c r="T157" i="3"/>
  <c r="P234" i="3"/>
  <c r="R121" i="4"/>
  <c r="R120" i="4"/>
  <c r="R119" i="4"/>
  <c r="BK260" i="3"/>
  <c r="J260" i="3"/>
  <c r="J103" i="3"/>
  <c r="BK151" i="4"/>
  <c r="J151" i="4"/>
  <c r="J99" i="4"/>
  <c r="BK120" i="5"/>
  <c r="J120" i="5"/>
  <c r="J98" i="5"/>
  <c r="BK120" i="4"/>
  <c r="BK119" i="4"/>
  <c r="J119" i="4"/>
  <c r="J96" i="4"/>
  <c r="BE121" i="5"/>
  <c r="F92" i="5"/>
  <c r="E108" i="5"/>
  <c r="J112" i="5"/>
  <c r="F116" i="4"/>
  <c r="E85" i="4"/>
  <c r="J113" i="4"/>
  <c r="BE145" i="4"/>
  <c r="BE122" i="4"/>
  <c r="BE125" i="4"/>
  <c r="BE131" i="4"/>
  <c r="BE136" i="4"/>
  <c r="BE148" i="4"/>
  <c r="J125" i="3"/>
  <c r="J98" i="3"/>
  <c r="BE128" i="4"/>
  <c r="BE139" i="4"/>
  <c r="BE152" i="4"/>
  <c r="BE142" i="4"/>
  <c r="BK119" i="2"/>
  <c r="J119" i="2"/>
  <c r="J97" i="2"/>
  <c r="BE228" i="3"/>
  <c r="BE134" i="3"/>
  <c r="BE148" i="3"/>
  <c r="BE192" i="3"/>
  <c r="BE209" i="3"/>
  <c r="BE231" i="3"/>
  <c r="BE241" i="3"/>
  <c r="BE126" i="3"/>
  <c r="BE151" i="3"/>
  <c r="BE164" i="3"/>
  <c r="BE212" i="3"/>
  <c r="BE238" i="3"/>
  <c r="BE249" i="3"/>
  <c r="BE142" i="3"/>
  <c r="BE158" i="3"/>
  <c r="BE181" i="3"/>
  <c r="BE215" i="3"/>
  <c r="BE145" i="3"/>
  <c r="BE221" i="3"/>
  <c r="E113" i="3"/>
  <c r="BE129" i="3"/>
  <c r="BE136" i="3"/>
  <c r="BE167" i="3"/>
  <c r="BE206" i="3"/>
  <c r="BE257" i="3"/>
  <c r="BE138" i="3"/>
  <c r="BE226" i="3"/>
  <c r="BE244" i="3"/>
  <c r="BE154" i="3"/>
  <c r="BE161" i="3"/>
  <c r="BE172" i="3"/>
  <c r="BE184" i="3"/>
  <c r="J89" i="3"/>
  <c r="BE189" i="3"/>
  <c r="BE218" i="3"/>
  <c r="F92" i="3"/>
  <c r="BE178" i="3"/>
  <c r="BE235" i="3"/>
  <c r="BE175" i="3"/>
  <c r="BE200" i="3"/>
  <c r="BE203" i="3"/>
  <c r="BE252" i="3"/>
  <c r="BE261" i="3"/>
  <c r="E85" i="2"/>
  <c r="BA95" i="1"/>
  <c r="BB95" i="1"/>
  <c r="AW95" i="1"/>
  <c r="F115" i="2"/>
  <c r="BE121" i="2"/>
  <c r="BE132" i="2"/>
  <c r="BE135" i="2"/>
  <c r="BC95" i="1"/>
  <c r="BE140" i="2"/>
  <c r="J89" i="2"/>
  <c r="BD95" i="1"/>
  <c r="J34" i="4"/>
  <c r="AW97" i="1"/>
  <c r="F37" i="4"/>
  <c r="BD97" i="1"/>
  <c r="F36" i="3"/>
  <c r="BC96" i="1"/>
  <c r="J34" i="3"/>
  <c r="AW96" i="1"/>
  <c r="F34" i="4"/>
  <c r="BA97" i="1"/>
  <c r="F34" i="5"/>
  <c r="BA98" i="1"/>
  <c r="F34" i="3"/>
  <c r="BA96" i="1"/>
  <c r="F35" i="4"/>
  <c r="BB97" i="1"/>
  <c r="F33" i="5"/>
  <c r="AZ98" i="1"/>
  <c r="F37" i="3"/>
  <c r="BD96" i="1"/>
  <c r="F36" i="4"/>
  <c r="BC97" i="1"/>
  <c r="F35" i="3"/>
  <c r="BB96" i="1"/>
  <c r="P124" i="3" l="1"/>
  <c r="P123" i="3"/>
  <c r="AU96" i="1"/>
  <c r="T124" i="3"/>
  <c r="T123" i="3"/>
  <c r="BK124" i="3"/>
  <c r="BK123" i="3"/>
  <c r="J123" i="3"/>
  <c r="R124" i="3"/>
  <c r="R123" i="3"/>
  <c r="BK119" i="5"/>
  <c r="J119" i="5"/>
  <c r="J97" i="5"/>
  <c r="J120" i="4"/>
  <c r="J97" i="4"/>
  <c r="BK118" i="2"/>
  <c r="J118" i="2"/>
  <c r="AU94" i="1"/>
  <c r="J33" i="3"/>
  <c r="AV96" i="1"/>
  <c r="AT96" i="1"/>
  <c r="J33" i="2"/>
  <c r="AV95" i="1"/>
  <c r="AT95" i="1"/>
  <c r="J33" i="5"/>
  <c r="AV98" i="1"/>
  <c r="AT98" i="1"/>
  <c r="BD94" i="1"/>
  <c r="W33" i="1"/>
  <c r="J30" i="3"/>
  <c r="AG96" i="1"/>
  <c r="F33" i="2"/>
  <c r="AZ95" i="1"/>
  <c r="J30" i="4"/>
  <c r="AG97" i="1"/>
  <c r="BB94" i="1"/>
  <c r="AX94" i="1"/>
  <c r="BA94" i="1"/>
  <c r="W30" i="1"/>
  <c r="F33" i="3"/>
  <c r="AZ96" i="1"/>
  <c r="J30" i="2"/>
  <c r="AG95" i="1"/>
  <c r="F33" i="4"/>
  <c r="AZ97" i="1"/>
  <c r="J33" i="4"/>
  <c r="AV97" i="1"/>
  <c r="AT97" i="1"/>
  <c r="BC94" i="1"/>
  <c r="W32" i="1"/>
  <c r="J96" i="3" l="1"/>
  <c r="J124" i="3"/>
  <c r="J97" i="3"/>
  <c r="BK118" i="5"/>
  <c r="J118" i="5"/>
  <c r="J96" i="5"/>
  <c r="AN97" i="1"/>
  <c r="J39" i="4"/>
  <c r="AN95" i="1"/>
  <c r="J96" i="2"/>
  <c r="J39" i="3"/>
  <c r="J39" i="2"/>
  <c r="AN96" i="1"/>
  <c r="AY94" i="1"/>
  <c r="AZ94" i="1"/>
  <c r="W29" i="1"/>
  <c r="W31" i="1"/>
  <c r="AW94" i="1"/>
  <c r="AK30" i="1"/>
  <c r="J30" i="5" l="1"/>
  <c r="AG98" i="1"/>
  <c r="AV94" i="1"/>
  <c r="AK29" i="1"/>
  <c r="J39" i="5" l="1"/>
  <c r="AN98" i="1"/>
  <c r="AG94" i="1"/>
  <c r="AK26" i="1"/>
  <c r="AK35" i="1"/>
  <c r="AT94" i="1"/>
  <c r="AN94" i="1"/>
</calcChain>
</file>

<file path=xl/sharedStrings.xml><?xml version="1.0" encoding="utf-8"?>
<sst xmlns="http://schemas.openxmlformats.org/spreadsheetml/2006/main" count="3123" uniqueCount="494">
  <si>
    <t>Export Komplet</t>
  </si>
  <si>
    <t/>
  </si>
  <si>
    <t>2.0</t>
  </si>
  <si>
    <t>ZAMOK</t>
  </si>
  <si>
    <t>False</t>
  </si>
  <si>
    <t>{c544186f-ab3a-49c6-b948-281cf55c21ae}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</si>
  <si>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</si>
  <si>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</si>
  <si>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</si>
  <si>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</si>
  <si>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</si>
  <si>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</si>
  <si>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</si>
  <si>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</si>
  <si>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24-012/1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</si>
  <si>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</si>
  <si>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</si>
  <si>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Celoplošné opravy MK v Ostrově, U Nemocnice Severní/Luční – Borecká</t>
  </si>
  <si>
    <t>KSO:</t>
  </si>
  <si>
    <t>CC-CZ:</t>
  </si>
  <si>
    <t>Místo:</t>
  </si>
  <si>
    <t>Ostrov</t>
  </si>
  <si>
    <t>Datum:</t>
  </si>
  <si>
    <t>19. 3. 2024</t>
  </si>
  <si>
    <t>Zadavatel:</t>
  </si>
  <si>
    <t>IČ:</t>
  </si>
  <si>
    <t>00254843</t>
  </si>
  <si>
    <t>Město Ostrov</t>
  </si>
  <si>
    <t>DIČ:</t>
  </si>
  <si>
    <t>CZ00254843</t>
  </si>
  <si>
    <t>Uchazeč:</t>
  </si>
  <si>
    <t>Vyplň údaj</t>
  </si>
  <si>
    <t>Projektant:</t>
  </si>
  <si>
    <t>10343237</t>
  </si>
  <si>
    <t>Ing. Igor Hrazdil</t>
  </si>
  <si>
    <t>CZ5802180043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</si>
  <si>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</si>
  <si>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</si>
  <si>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</si>
  <si>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</si>
  <si>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</si>
  <si>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</si>
  <si>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</si>
  <si>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</si>
  <si>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</si>
  <si>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</si>
  <si>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</si>
  <si>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</si>
  <si>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</si>
  <si>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</si>
  <si>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</si>
  <si>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</si>
  <si>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</si>
  <si>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</si>
  <si>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</si>
  <si>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</si>
  <si>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</si>
  <si>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</si>
  <si>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</si>
  <si>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</si>
  <si>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</si>
  <si>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</si>
  <si>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</si>
  <si>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</si>
  <si>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</si>
  <si>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</si>
  <si>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</si>
  <si>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</si>
  <si>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</si>
  <si>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</si>
  <si>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</si>
  <si>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</si>
  <si>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</si>
  <si>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</si>
  <si>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</si>
  <si>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</si>
  <si>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</si>
  <si>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</si>
  <si>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</si>
  <si>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</si>
  <si>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</si>
  <si>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</si>
  <si>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</si>
  <si>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</si>
  <si>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001</t>
  </si>
  <si>
    <t>DIO</t>
  </si>
  <si>
    <t>STA</t>
  </si>
  <si>
    <t>1</t>
  </si>
  <si>
    <t>{88be6c45-c8a3-4dc1-a972-6e4b0a113905}</t>
  </si>
  <si>
    <t>2</t>
  </si>
  <si>
    <t>SO 101</t>
  </si>
  <si>
    <t>Komunikace</t>
  </si>
  <si>
    <t>{03a66e9b-8399-4e9e-ae30-176006376daf}</t>
  </si>
  <si>
    <t>SO 801</t>
  </si>
  <si>
    <t>Vegetační úpravy</t>
  </si>
  <si>
    <t>{53aa8c2b-3bc5-424d-8fe4-a58e3e671152}</t>
  </si>
  <si>
    <t>VRN</t>
  </si>
  <si>
    <t>{0d5b189c-8489-4d92-83fd-d9470cde6cba}</t>
  </si>
  <si>
    <t>B1</t>
  </si>
  <si>
    <t>3</t>
  </si>
  <si>
    <t>B28</t>
  </si>
  <si>
    <t>KRYCÍ LIST SOUPISU PRACÍ</t>
  </si>
  <si>
    <t>E13</t>
  </si>
  <si>
    <t>Z2_1</t>
  </si>
  <si>
    <t>Z2_2</t>
  </si>
  <si>
    <t>znacky_1</t>
  </si>
  <si>
    <t>13</t>
  </si>
  <si>
    <t>Objekt:</t>
  </si>
  <si>
    <t>SO 001 - DIO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</si>
  <si>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</si>
  <si>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</si>
  <si>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</si>
  <si>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</si>
  <si>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</si>
  <si>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</si>
  <si>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9 - Ostatní konstrukce a práce, bourání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</si>
  <si>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</si>
  <si>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</si>
  <si>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</si>
  <si>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</si>
  <si>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</si>
  <si>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</si>
  <si>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</si>
  <si>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</si>
  <si>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</si>
  <si>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</si>
  <si>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</si>
  <si>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</si>
  <si>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</si>
  <si>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</si>
  <si>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</si>
  <si>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</si>
  <si>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</si>
  <si>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</si>
  <si>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</si>
  <si>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913121111</t>
  </si>
  <si>
    <t>Montáž a demontáž dočasné dopravní značky kompletní základní</t>
  </si>
  <si>
    <t>kus</t>
  </si>
  <si>
    <t>CS ÚRS 2025 01</t>
  </si>
  <si>
    <t>4</t>
  </si>
  <si>
    <t>526480814</t>
  </si>
  <si>
    <t>PP</t>
  </si>
  <si>
    <t>Montáž a demontáž dočasných dopravních značek kompletních značek vč. podstavce a sloupku základních</t>
  </si>
  <si>
    <t>VV</t>
  </si>
  <si>
    <t>A15</t>
  </si>
  <si>
    <t>B21a</t>
  </si>
  <si>
    <t>Ca4</t>
  </si>
  <si>
    <t>Z4</t>
  </si>
  <si>
    <t>8</t>
  </si>
  <si>
    <t>Mezisoučet</t>
  </si>
  <si>
    <t>Součet</t>
  </si>
  <si>
    <t>913121211</t>
  </si>
  <si>
    <t>Příplatek k dočasné dopravní značce kompletní základní za první a ZKD den použití</t>
  </si>
  <si>
    <t>-1996555506</t>
  </si>
  <si>
    <t>Montáž a demontáž dočasných dopravních značek Příplatek za první a každý další den použití dočasných dopravních značek k ceně 12-1111</t>
  </si>
  <si>
    <t>3*7*znacky_1+7*(B28+B1+E13)</t>
  </si>
  <si>
    <t>913211113</t>
  </si>
  <si>
    <t>Montáž a demontáž dočasné dopravní zábrany reflexní šířky 3 m</t>
  </si>
  <si>
    <t>164193325</t>
  </si>
  <si>
    <t>Montáž a demontáž dočasných dopravních zábran reflexních, šířky 3 m</t>
  </si>
  <si>
    <t>913211213</t>
  </si>
  <si>
    <t>Příplatek k dočasné dopravní zábraně reflexní 3 m za první a ZKD den použití</t>
  </si>
  <si>
    <t>1152552298</t>
  </si>
  <si>
    <t>Montáž a demontáž dočasných dopravních zábran Příplatek za první a každý další den použití dočasných dopravních zábran k ceně 21-1113</t>
  </si>
  <si>
    <t>4*7*Z2_1+7*Z2_2</t>
  </si>
  <si>
    <t>ACO</t>
  </si>
  <si>
    <t>2612</t>
  </si>
  <si>
    <t>ACP_plocha</t>
  </si>
  <si>
    <t>2028</t>
  </si>
  <si>
    <t>dem_obr</t>
  </si>
  <si>
    <t>364</t>
  </si>
  <si>
    <t>dem_ziv_lok</t>
  </si>
  <si>
    <t>304</t>
  </si>
  <si>
    <t>frezovana</t>
  </si>
  <si>
    <t>537,855</t>
  </si>
  <si>
    <t>obr_sil_1000</t>
  </si>
  <si>
    <t>299</t>
  </si>
  <si>
    <t>obr_sil_500</t>
  </si>
  <si>
    <t>36</t>
  </si>
  <si>
    <t>SO 101 - Komunikace</t>
  </si>
  <si>
    <t>obr_sil_N</t>
  </si>
  <si>
    <t>obr_sil_P</t>
  </si>
  <si>
    <t>7</t>
  </si>
  <si>
    <t>obr_sil_R2</t>
  </si>
  <si>
    <t>sanace</t>
  </si>
  <si>
    <t>203</t>
  </si>
  <si>
    <t>spara</t>
  </si>
  <si>
    <t>42,28</t>
  </si>
  <si>
    <t>sterk</t>
  </si>
  <si>
    <t>89,32</t>
  </si>
  <si>
    <t>sut_bet</t>
  </si>
  <si>
    <t>74,62</t>
  </si>
  <si>
    <t>sut_kus</t>
  </si>
  <si>
    <t>145,68</t>
  </si>
  <si>
    <t>sut_ziv</t>
  </si>
  <si>
    <t>71,06</t>
  </si>
  <si>
    <t>UV</t>
  </si>
  <si>
    <t>V10d</t>
  </si>
  <si>
    <t>222</t>
  </si>
  <si>
    <t>V1a</t>
  </si>
  <si>
    <t>28</t>
  </si>
  <si>
    <t>V2b_125</t>
  </si>
  <si>
    <t>30</t>
  </si>
  <si>
    <t>V2b_250</t>
  </si>
  <si>
    <t>34</t>
  </si>
  <si>
    <t>V4</t>
  </si>
  <si>
    <t>56</t>
  </si>
  <si>
    <t xml:space="preserve">    1 - Zemní práce</t>
  </si>
  <si>
    <t xml:space="preserve">    5 - Komunikace pozemní</t>
  </si>
  <si>
    <t xml:space="preserve">    8 - Trubní vedení</t>
  </si>
  <si>
    <t xml:space="preserve">    997 - Přesun sutě</t>
  </si>
  <si>
    <t xml:space="preserve">    998 - Přesun hmot</t>
  </si>
  <si>
    <t>Zemní práce</t>
  </si>
  <si>
    <t>113107223</t>
  </si>
  <si>
    <t>Odstranění podkladu z kameniva drceného tl přes 200 do 300 mm strojně pl přes 200 m2</t>
  </si>
  <si>
    <t>m2</t>
  </si>
  <si>
    <t>91687882</t>
  </si>
  <si>
    <t>Odstranění podkladů nebo krytů strojně plochy jednotlivě přes 200 m2 s přemístěním hmot na skládku na vzdálenost do 20 m nebo s naložením na dopravní prostředek z kameniva hrubého drceného, o tl. vrstvy přes 200 do 300 mm</t>
  </si>
  <si>
    <t>113107342</t>
  </si>
  <si>
    <t>Odstranění podkladu živičného tl přes 50 do 100 mm strojně pl do 50 m2</t>
  </si>
  <si>
    <t>2085184347</t>
  </si>
  <si>
    <t>Odstranění podkladů nebo krytů strojně plochy jednotlivě do 50 m2 s přemístěním hmot na skládku na vzdálenost do 3 m nebo s naložením na dopravní prostředek živičných, o tl. vrstvy přes 50 do 100 mm</t>
  </si>
  <si>
    <t>dem_zaliv</t>
  </si>
  <si>
    <t>19</t>
  </si>
  <si>
    <t>113154333</t>
  </si>
  <si>
    <t>Frézování živičného krytu tl 50 mm pruh š přes 1 do 2 m pl přes 1000 do 10000 m2 bez překážek v trase</t>
  </si>
  <si>
    <t>R-pol.</t>
  </si>
  <si>
    <t>-1963650746</t>
  </si>
  <si>
    <t>Frézování živičného podkladu nebo krytu s naložením na dopravní prostředek plochy přes 1 000 do 10 000 m2 bez překážek v trase pruhu šířky přes 1 m do 2 m, tloušťky vrstvy 50 mm</t>
  </si>
  <si>
    <t>113154334</t>
  </si>
  <si>
    <t>Frézování živičného krytu tl 100 mm pruh š přes 1 do 2 m pl přes 1000 do 10000 m2 bez překážek v trase</t>
  </si>
  <si>
    <t>1542278776</t>
  </si>
  <si>
    <t>Frézování živičného podkladu nebo krytu s naložením na dopravní prostředek plochy přes 1 000 do 10 000 m2 bez překážek v trase pruhu šířky přes 1 m do 2 m, tloušťky vrstvy 100 mm</t>
  </si>
  <si>
    <t>5</t>
  </si>
  <si>
    <t>113202111</t>
  </si>
  <si>
    <t>Vytrhání obrub krajníků obrubníků stojatých</t>
  </si>
  <si>
    <t>m</t>
  </si>
  <si>
    <t>-1965340822</t>
  </si>
  <si>
    <t>Vytrhání obrub s vybouráním lože, s přemístěním hmot na skládku na vzdálenost do 3 m nebo s naložením na dopravní prostředek z krajníků nebo obrubníků stojatých</t>
  </si>
  <si>
    <t>Komunikace pozemní</t>
  </si>
  <si>
    <t>6</t>
  </si>
  <si>
    <t>564871011</t>
  </si>
  <si>
    <t>Podklad ze štěrkodrtě ŠD 0/63 mm plochy do 100 m2 tl 250 mm</t>
  </si>
  <si>
    <t>177893978</t>
  </si>
  <si>
    <t>Podklad ze štěrkodrti ŠD s rozprostřením a zhutněním plochy jednotlivě do 100 m2, po zhutnění tl. 250 mm</t>
  </si>
  <si>
    <t>565135101</t>
  </si>
  <si>
    <t>Asfaltový beton vrstva podkladní ACP 16 (obalované kamenivo OKS) tl 50 mm š do 1,5 m</t>
  </si>
  <si>
    <t>130234424</t>
  </si>
  <si>
    <t>Asfaltový beton vrstva podkladní ACP 16 (obalované kamenivo střednězrnné - OKS) s rozprostřením a zhutněním v pruhu šířky do 1,5 m, po zhutnění tl. 50 mm</t>
  </si>
  <si>
    <t>565135121</t>
  </si>
  <si>
    <t>Asfaltový beton vrstva podkladní ACP 16 (obalované kamenivo OKS) tl 50 mm š přes 3 m</t>
  </si>
  <si>
    <t>601070495</t>
  </si>
  <si>
    <t>Asfaltový beton vrstva podkladní ACP 16 (obalované kamenivo střednězrnné - OKS) s rozprostřením a zhutněním v pruhu šířky přes 3 m, po zhutnění tl. 50 mm</t>
  </si>
  <si>
    <t>573231112.1</t>
  </si>
  <si>
    <t>Postřik spojovací z modifikované asfaltové kationaktivní emulze s obsahem pojiva min. 63% v množství 0,6 - 0,9 kg/m2</t>
  </si>
  <si>
    <t>-994033255</t>
  </si>
  <si>
    <t>Postřik spojovací PS bez posypu kamenivem ze silniční emulze, v množství 0,80 kg/m2</t>
  </si>
  <si>
    <t>10</t>
  </si>
  <si>
    <t>577144221</t>
  </si>
  <si>
    <t>Asfaltový beton vrstva obrusná ACO 11 (ABS) tř. II tl 50 mm š přes 3 m z nemodifikovaného asfaltu</t>
  </si>
  <si>
    <t>1495969778</t>
  </si>
  <si>
    <t>Asfaltový beton vrstva obrusná ACO 11 (ABS) s rozprostřením a se zhutněním z nemodifikovaného asfaltu v pruhu šířky přes 3 m tř. II, po zhutnění tl. 50 mm</t>
  </si>
  <si>
    <t>Trubní vedení</t>
  </si>
  <si>
    <t>11</t>
  </si>
  <si>
    <t>899204112</t>
  </si>
  <si>
    <t>Osazení mříží litinových včetně rámů a košů na bahno pro třídu zatížení D400, E600</t>
  </si>
  <si>
    <t>61826297</t>
  </si>
  <si>
    <t>M</t>
  </si>
  <si>
    <t>59224481</t>
  </si>
  <si>
    <t>mříž vtoková s rámem pro uliční vpusť 500x500, zatížení 40 tun</t>
  </si>
  <si>
    <t>-784711498</t>
  </si>
  <si>
    <t>59223864</t>
  </si>
  <si>
    <t>prstenec pro uliční vpusť vyrovnávací betonový 390x60x130mm</t>
  </si>
  <si>
    <t>-1430087973</t>
  </si>
  <si>
    <t>14</t>
  </si>
  <si>
    <t>899301811</t>
  </si>
  <si>
    <t>Demontáž poklopů betonových nebo ŽB včetně rámu hmotnosti do 50 kg</t>
  </si>
  <si>
    <t>-823541831</t>
  </si>
  <si>
    <t>Demontáž poklopů betonových a železobetonových včetně rámu, hmotnosti jednotlivě do 50 kg</t>
  </si>
  <si>
    <t>RS</t>
  </si>
  <si>
    <t>15</t>
  </si>
  <si>
    <t>899331111</t>
  </si>
  <si>
    <t>Výšková úprava uličního vstupu nebo vpusti do 200 mm zvýšením poklopu</t>
  </si>
  <si>
    <t>167822991</t>
  </si>
  <si>
    <t>16</t>
  </si>
  <si>
    <t>915111112</t>
  </si>
  <si>
    <t>Vodorovné dopravní značení dělící čáry souvislé š 125 mm retroreflexní bílá barva</t>
  </si>
  <si>
    <t>1092384814</t>
  </si>
  <si>
    <t>Vodorovné dopravní značení stříkané barvou dělící čára šířky 125 mm souvislá bílá retroreflexní</t>
  </si>
  <si>
    <t>19+9</t>
  </si>
  <si>
    <t>17</t>
  </si>
  <si>
    <t>915111122</t>
  </si>
  <si>
    <t>Vodorovné dopravní značení dělící čáry přerušované š 125 mm retroreflexní bílá barva</t>
  </si>
  <si>
    <t>-139085478</t>
  </si>
  <si>
    <t>Vodorovné dopravní značení stříkané barvou dělící čára šířky 125 mm přerušovaná bílá retroreflexní</t>
  </si>
  <si>
    <t>18</t>
  </si>
  <si>
    <t>915121112</t>
  </si>
  <si>
    <t>Vodorovné dopravní značení vodící čáry souvislé š 250 mm retroreflexní bílá barva</t>
  </si>
  <si>
    <t>-546383828</t>
  </si>
  <si>
    <t>Vodorovné dopravní značení stříkané barvou vodící čára bílá šířky 250 mm souvislá retroreflexní</t>
  </si>
  <si>
    <t>15+16,5+24,5</t>
  </si>
  <si>
    <t>915121122</t>
  </si>
  <si>
    <t>Vodorovné dopravní značení vodící čáry přerušované š 250 mm retroreflexní bílá barva</t>
  </si>
  <si>
    <t>-1268662460</t>
  </si>
  <si>
    <t>Vodorovné dopravní značení stříkané barvou vodící čára bílá šířky 250 mm přerušovaná retroreflexní</t>
  </si>
  <si>
    <t>23+39+49+111</t>
  </si>
  <si>
    <t>18+16</t>
  </si>
  <si>
    <t>20</t>
  </si>
  <si>
    <t>915611111</t>
  </si>
  <si>
    <t>Předznačení vodorovného liniového značení</t>
  </si>
  <si>
    <t>-2026262688</t>
  </si>
  <si>
    <t>Předznačení pro vodorovné značení stříkané barvou nebo prováděné z nátěrových hmot liniové dělicí čáry, vodicí proužky</t>
  </si>
  <si>
    <t>V1a+V2b_125+V2b_250+V4+V10d</t>
  </si>
  <si>
    <t>916131213</t>
  </si>
  <si>
    <t>Osazení silničního obrubníku betonového stojatého s boční opěrou do lože z betonu prostého</t>
  </si>
  <si>
    <t>481458066</t>
  </si>
  <si>
    <t>Osazení silničního obrubníku betonového se zřízením lože, s vyplněním a zatřením spár cementovou maltou stojatého s boční opěrou z betonu prostého, do lože z betonu prostého</t>
  </si>
  <si>
    <t>3+4</t>
  </si>
  <si>
    <t>22</t>
  </si>
  <si>
    <t>59217034</t>
  </si>
  <si>
    <t>obrubník silniční betonový 1000x150x300mm</t>
  </si>
  <si>
    <t>-1053636188</t>
  </si>
  <si>
    <t>obr_sil_1000*1,02</t>
  </si>
  <si>
    <t>23</t>
  </si>
  <si>
    <t>59217026</t>
  </si>
  <si>
    <t>obrubník silniční betonový 500x150x250mm</t>
  </si>
  <si>
    <t>-2099576227</t>
  </si>
  <si>
    <t>obr_sil_500*1,02</t>
  </si>
  <si>
    <t>24</t>
  </si>
  <si>
    <t>59217030</t>
  </si>
  <si>
    <t>obrubník silniční betonový přechodový 1000x150x150-250mm</t>
  </si>
  <si>
    <t>930855942</t>
  </si>
  <si>
    <t>obr_sil_P*1,02</t>
  </si>
  <si>
    <t>25</t>
  </si>
  <si>
    <t>59217029</t>
  </si>
  <si>
    <t>obrubník silniční betonový nájezdový 1000x150x150mm</t>
  </si>
  <si>
    <t>1437224230</t>
  </si>
  <si>
    <t>obr_sil_N*1,02</t>
  </si>
  <si>
    <t>26</t>
  </si>
  <si>
    <t>59217035.3</t>
  </si>
  <si>
    <t>obrubník betonový obloukový vnější 780x150x250mm R=2,0 m</t>
  </si>
  <si>
    <t>1704874637</t>
  </si>
  <si>
    <t>obrubník betonový obloukový vnější 780x150x250mm</t>
  </si>
  <si>
    <t>obr_sil_R2/0,78*1,02</t>
  </si>
  <si>
    <t>27</t>
  </si>
  <si>
    <t>919112212</t>
  </si>
  <si>
    <t>Řezání spár pro vytvoření komůrky š 10 mm hl 20 mm pro těsnící zálivku v živičném krytu</t>
  </si>
  <si>
    <t>1286598991</t>
  </si>
  <si>
    <t>Řezání dilatačních spár v živičném krytu vytvoření komůrky pro těsnící zálivku šířky 10 mm, hloubky 20 mm</t>
  </si>
  <si>
    <t>6+6+7+5,6+4,4+13,28</t>
  </si>
  <si>
    <t>919122111</t>
  </si>
  <si>
    <t>Těsnění spár zálivkou za tepla pro komůrky š 10 mm hl 20 mm s těsnicím profilem</t>
  </si>
  <si>
    <t>-1496246896</t>
  </si>
  <si>
    <t>Utěsnění dilatačních spár zálivkou za tepla v cementobetonovém nebo živičném krytu včetně adhezního nátěru s těsnicím profilem pod zálivkou, pro komůrky šířky 10 mm, hloubky 20 mm</t>
  </si>
  <si>
    <t>29</t>
  </si>
  <si>
    <t>919721231.1</t>
  </si>
  <si>
    <t>Geokompozit pro vyztužení asfaltového povrchu ze skelných vláken s geotextilií pevnost 100/100 kN/m viz technická zpráva</t>
  </si>
  <si>
    <t>-284671122</t>
  </si>
  <si>
    <t>Geomříž pro vyztužení asfaltového povrchu ze skelných vláken s geotextilií, podélná pevnost v tahu 25 kN/m</t>
  </si>
  <si>
    <t>ACP_plocha+11</t>
  </si>
  <si>
    <t>sirka_150cm</t>
  </si>
  <si>
    <t>336</t>
  </si>
  <si>
    <t>919735111</t>
  </si>
  <si>
    <t>Řezání stávajícího živičného krytu hl do 50 mm</t>
  </si>
  <si>
    <t>-1415117023</t>
  </si>
  <si>
    <t>Řezání stávajícího živičného krytu nebo podkladu hloubky do 50 mm</t>
  </si>
  <si>
    <t>31</t>
  </si>
  <si>
    <t>919735113</t>
  </si>
  <si>
    <t>Řezání stávajícího živičného krytu hl přes 100 do 150 mm</t>
  </si>
  <si>
    <t>1176238124</t>
  </si>
  <si>
    <t>Řezání stávajícího živičného krytu nebo podkladu hloubky přes 100 do 150 mm</t>
  </si>
  <si>
    <t>UV*3</t>
  </si>
  <si>
    <t>32</t>
  </si>
  <si>
    <t>919735114</t>
  </si>
  <si>
    <t>Řezání stávajícího živičného krytu hl přes 150 do 200 mm</t>
  </si>
  <si>
    <t>1248740895</t>
  </si>
  <si>
    <t>Řezání stávajícího živičného krytu nebo podkladu hloubky přes 150 do 200 mm</t>
  </si>
  <si>
    <t>dem_obr+1,4+6+5,6+6+11,2+13,28+6,62</t>
  </si>
  <si>
    <t>997</t>
  </si>
  <si>
    <t>Přesun sutě</t>
  </si>
  <si>
    <t>33</t>
  </si>
  <si>
    <t>997013861</t>
  </si>
  <si>
    <t>Poplatek za uložení stavebního odpadu na recyklační skládce (skládkovné) z prostého betonu kód odpadu 17 01 01</t>
  </si>
  <si>
    <t>t</t>
  </si>
  <si>
    <t>-1767410455</t>
  </si>
  <si>
    <t>Poplatek za uložení stavebního odpadu na recyklační skládce (skládkovné) z prostého betonu zatříděného do Katalogu odpadů pod kódem 17 01 01</t>
  </si>
  <si>
    <t>997013873</t>
  </si>
  <si>
    <t>Poplatek za uložení stavebního odpadu na recyklační skládce (skládkovné) zeminy a kamení zatříděného do Katalogu odpadů pod kódem 17 05 04</t>
  </si>
  <si>
    <t>2127220518</t>
  </si>
  <si>
    <t>35</t>
  </si>
  <si>
    <t>997013875</t>
  </si>
  <si>
    <t>Poplatek za uložení stavebního odpadu na recyklační skládce (skládkovné) asfaltového bez obsahu dehtu zatříděného do Katalogu odpadů pod kódem 17 03 02</t>
  </si>
  <si>
    <t>1421027291</t>
  </si>
  <si>
    <t>997221551</t>
  </si>
  <si>
    <t>Vodorovná doprava suti ze sypkých materiálů do 1 km (3 km deponie, 12 km RC Sadov)</t>
  </si>
  <si>
    <t>1314518200</t>
  </si>
  <si>
    <t>Vodorovná doprava suti bez naložení, ale se složením a s hrubým urovnáním ze sypkých materiálů, na vzdálenost do 1 km</t>
  </si>
  <si>
    <t>67,045+470,810</t>
  </si>
  <si>
    <t>89,320</t>
  </si>
  <si>
    <t>37</t>
  </si>
  <si>
    <t>997221559</t>
  </si>
  <si>
    <t>Příplatek ZKD 1 km u vodorovné dopravy suti ze sypkých materiálů</t>
  </si>
  <si>
    <t>2029521857</t>
  </si>
  <si>
    <t>Vodorovná doprava suti bez naložení, ale se složením a s hrubým urovnáním Příplatek k ceně za každý další započatý 1 km přes 1 km</t>
  </si>
  <si>
    <t>frezovana*3+sterk*11</t>
  </si>
  <si>
    <t>38</t>
  </si>
  <si>
    <t>997221561</t>
  </si>
  <si>
    <t>Vodorovná doprava suti z kusových materiálů do 1 km</t>
  </si>
  <si>
    <t>-1064823805</t>
  </si>
  <si>
    <t>Vodorovná doprava suti bez naložení, ale se složením a s hrubým urovnáním z kusových materiálů, na vzdálenost do 1 km</t>
  </si>
  <si>
    <t>74,620</t>
  </si>
  <si>
    <t>71,060</t>
  </si>
  <si>
    <t>39</t>
  </si>
  <si>
    <t>997221612</t>
  </si>
  <si>
    <t>Nakládání vybouraných hmot na dopravní prostředky pro vodorovnou dopravu</t>
  </si>
  <si>
    <t>1190878954</t>
  </si>
  <si>
    <t>Nakládání na dopravní prostředky pro vodorovnou dopravu vybouraných hmot</t>
  </si>
  <si>
    <t>998</t>
  </si>
  <si>
    <t>Přesun hmot</t>
  </si>
  <si>
    <t>40</t>
  </si>
  <si>
    <t>998225111</t>
  </si>
  <si>
    <t>Přesun hmot pro pozemní komunikace s krytem z kamene, monolitickým betonovým nebo živičným</t>
  </si>
  <si>
    <t>-375679661</t>
  </si>
  <si>
    <t>Přesun hmot pro komunikace s krytem z kameniva, monolitickým betonovým nebo živičným dopravní vzdálenost do 200 m jakékoliv délky objektu</t>
  </si>
  <si>
    <t>pruh</t>
  </si>
  <si>
    <t>173</t>
  </si>
  <si>
    <t>travnik</t>
  </si>
  <si>
    <t>192</t>
  </si>
  <si>
    <t>voda</t>
  </si>
  <si>
    <t>0,96</t>
  </si>
  <si>
    <t>zaliv</t>
  </si>
  <si>
    <t>SO 801 - Vegetační úpravy</t>
  </si>
  <si>
    <t>181111111</t>
  </si>
  <si>
    <t>Plošná úprava terénu do 500 m2 zemina skupiny 1 až 4 nerovnosti přes 50 do 100 mm v rovinně a svahu do 1:5</t>
  </si>
  <si>
    <t>2050928587</t>
  </si>
  <si>
    <t>Plošná úprava terénu v zemině skupiny 1 až 4 s urovnáním povrchu bez doplnění ornice souvislé plochy do 500 m2 při nerovnostech terénu přes 50 do 100 mm v rovině nebo na svahu do 1:5</t>
  </si>
  <si>
    <t>181411131</t>
  </si>
  <si>
    <t>Založení parkového trávníku výsevem pl do 1000 m2 v rovině a ve svahu do 1:5</t>
  </si>
  <si>
    <t>1995818742</t>
  </si>
  <si>
    <t>Založení trávníku na půdě předem připravené plochy do 1000 m2 výsevem včetně utažení parkového v rovině nebo na svahu do 1:5</t>
  </si>
  <si>
    <t>pruh+zaliv</t>
  </si>
  <si>
    <t>00572410</t>
  </si>
  <si>
    <t>osivo směs travní parková</t>
  </si>
  <si>
    <t>kg</t>
  </si>
  <si>
    <t>328559512</t>
  </si>
  <si>
    <t>travnik*0,025</t>
  </si>
  <si>
    <t>182303111</t>
  </si>
  <si>
    <t>Doplnění zeminy nebo substrátu na travnatých plochách tl do 50 mm rovina v rovinně a svahu do 1:5</t>
  </si>
  <si>
    <t>-1847449676</t>
  </si>
  <si>
    <t>Doplnění zeminy nebo substrátu na travnatých plochách tloušťky do 50 mm v rovině nebo na svahu do 1:5</t>
  </si>
  <si>
    <t>346*0,5</t>
  </si>
  <si>
    <t>10371500.1</t>
  </si>
  <si>
    <t>zemina pro trávníky</t>
  </si>
  <si>
    <t>m3</t>
  </si>
  <si>
    <t>1322951096</t>
  </si>
  <si>
    <t>substrát pro trávníky VL</t>
  </si>
  <si>
    <t>(pruh+zaliv)*0,05</t>
  </si>
  <si>
    <t>10364100</t>
  </si>
  <si>
    <t>zemina pro terénní úpravy - tříděná</t>
  </si>
  <si>
    <t>-919785108</t>
  </si>
  <si>
    <t>zaliv*0,2*1,6</t>
  </si>
  <si>
    <t>185804312</t>
  </si>
  <si>
    <t>Zalití rostlin vodou plocha přes 20 m2</t>
  </si>
  <si>
    <t>1037240631</t>
  </si>
  <si>
    <t>Zalití rostlin vodou plochy záhonů jednotlivě přes 20 m2</t>
  </si>
  <si>
    <t>travnik*0,005</t>
  </si>
  <si>
    <t>185851121</t>
  </si>
  <si>
    <t>Dovoz vody pro zálivku rostlin za vzdálenost do 1000 m</t>
  </si>
  <si>
    <t>364542593</t>
  </si>
  <si>
    <t>Dovoz vody pro zálivku rostlin na vzdálenost do 1000 m</t>
  </si>
  <si>
    <t>185851129</t>
  </si>
  <si>
    <t>Příplatek k dovozu vody pro zálivku rostlin do 1000 m ZKD 1000 m</t>
  </si>
  <si>
    <t>-1610367495</t>
  </si>
  <si>
    <t>Dovoz vody pro zálivku rostlin Příplatek k ceně za každých dalších i započatých 1000 m</t>
  </si>
  <si>
    <t>3*voda</t>
  </si>
  <si>
    <t>998231411</t>
  </si>
  <si>
    <t>Ruční přesun hmot pro sadovnické a krajinářské úpravy do 100 m</t>
  </si>
  <si>
    <t>526473949</t>
  </si>
  <si>
    <t>Přesun hmot pro sadovnické a krajinářské úpravy ručně (bez užití mechanizace) dopravní vzdálenost do 100 m</t>
  </si>
  <si>
    <t>VRN - VRN</t>
  </si>
  <si>
    <t>VRN - Vedlejší rozpočtové náklady</t>
  </si>
  <si>
    <t xml:space="preserve">    VRN3 - Zařízení staveniště</t>
  </si>
  <si>
    <t>Vedlejší rozpočtové náklady</t>
  </si>
  <si>
    <t>VRN3</t>
  </si>
  <si>
    <t>Zařízení staveniště</t>
  </si>
  <si>
    <t>032103000</t>
  </si>
  <si>
    <t>Náklady na stavební buňky + WC</t>
  </si>
  <si>
    <t>Kč</t>
  </si>
  <si>
    <t>1024</t>
  </si>
  <si>
    <t>-2085997279</t>
  </si>
  <si>
    <t>Náklady na stavební buňky</t>
  </si>
  <si>
    <t>SEZNAM FIGUR</t>
  </si>
  <si>
    <t>Výměra</t>
  </si>
  <si>
    <t>Použití figury: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</si>
</sst>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3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37" fillId="0" borderId="22" xfId="0" applyFont="1" applyBorder="1" applyAlignment="1">
      <alignment horizontal="center" vertical="center"/>
    </xf>
    <xf numFmtId="49" fontId="37" fillId="0" borderId="22" xfId="0" applyNumberFormat="1" applyFont="1" applyBorder="1" applyAlignment="1">
      <alignment horizontal="left" vertical="center" wrapText="1"/>
    </xf>
    <xf numFmtId="0" fontId="37" fillId="0" borderId="22" xfId="0" applyFont="1" applyBorder="1" applyAlignment="1">
      <alignment horizontal="left" vertical="center" wrapText="1"/>
    </xf>
    <xf numFmtId="0" fontId="37" fillId="0" borderId="22" xfId="0" applyFont="1" applyBorder="1" applyAlignment="1">
      <alignment horizontal="center" vertical="center" wrapText="1"/>
    </xf>
    <xf numFmtId="167" fontId="37" fillId="0" borderId="22" xfId="0" applyNumberFormat="1" applyFont="1" applyBorder="1" applyAlignment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/>
    </xf>
    <xf numFmtId="167" fontId="39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righ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0" fillId="0" borderId="0" xfId="0" applyAlignment="1"/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tabSelected="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235"/>
      <c r="AS2" s="235"/>
      <c r="AT2" s="235"/>
      <c r="AU2" s="235"/>
      <c r="AV2" s="235"/>
      <c r="AW2" s="235"/>
      <c r="AX2" s="235"/>
      <c r="AY2" s="235"/>
      <c r="AZ2" s="235"/>
      <c r="BA2" s="235"/>
      <c r="BB2" s="235"/>
      <c r="BC2" s="235"/>
      <c r="BD2" s="235"/>
      <c r="BE2" s="235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04" t="s">
        <v>14</v>
      </c>
      <c r="L5" s="235"/>
      <c r="M5" s="235"/>
      <c r="N5" s="235"/>
      <c r="O5" s="235"/>
      <c r="P5" s="235"/>
      <c r="Q5" s="235"/>
      <c r="R5" s="235"/>
      <c r="S5" s="235"/>
      <c r="T5" s="235"/>
      <c r="U5" s="235"/>
      <c r="V5" s="235"/>
      <c r="W5" s="235"/>
      <c r="X5" s="235"/>
      <c r="Y5" s="235"/>
      <c r="Z5" s="235"/>
      <c r="AA5" s="235"/>
      <c r="AB5" s="235"/>
      <c r="AC5" s="235"/>
      <c r="AD5" s="235"/>
      <c r="AE5" s="235"/>
      <c r="AF5" s="235"/>
      <c r="AG5" s="235"/>
      <c r="AH5" s="235"/>
      <c r="AI5" s="235"/>
      <c r="AJ5" s="235"/>
      <c r="AR5" s="19"/>
      <c r="BE5" s="201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205" t="s">
        <v>17</v>
      </c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  <c r="X6" s="235"/>
      <c r="Y6" s="235"/>
      <c r="Z6" s="235"/>
      <c r="AA6" s="235"/>
      <c r="AB6" s="235"/>
      <c r="AC6" s="235"/>
      <c r="AD6" s="235"/>
      <c r="AE6" s="235"/>
      <c r="AF6" s="235"/>
      <c r="AG6" s="235"/>
      <c r="AH6" s="235"/>
      <c r="AI6" s="235"/>
      <c r="AJ6" s="235"/>
      <c r="AR6" s="19"/>
      <c r="BE6" s="202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02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202"/>
      <c r="BS8" s="16" t="s">
        <v>6</v>
      </c>
    </row>
    <row r="9" spans="1:74" ht="14.45" customHeight="1">
      <c r="B9" s="19"/>
      <c r="AR9" s="19"/>
      <c r="BE9" s="202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26</v>
      </c>
      <c r="AR10" s="19"/>
      <c r="BE10" s="202"/>
      <c r="BS10" s="16" t="s">
        <v>6</v>
      </c>
    </row>
    <row r="11" spans="1:74" ht="18.399999999999999" customHeight="1">
      <c r="B11" s="19"/>
      <c r="E11" s="24" t="s">
        <v>27</v>
      </c>
      <c r="AK11" s="26" t="s">
        <v>28</v>
      </c>
      <c r="AN11" s="24" t="s">
        <v>29</v>
      </c>
      <c r="AR11" s="19"/>
      <c r="BE11" s="202"/>
      <c r="BS11" s="16" t="s">
        <v>6</v>
      </c>
    </row>
    <row r="12" spans="1:74" ht="6.95" customHeight="1">
      <c r="B12" s="19"/>
      <c r="AR12" s="19"/>
      <c r="BE12" s="202"/>
      <c r="BS12" s="16" t="s">
        <v>6</v>
      </c>
    </row>
    <row r="13" spans="1:74" ht="12" customHeight="1">
      <c r="B13" s="19"/>
      <c r="D13" s="26" t="s">
        <v>30</v>
      </c>
      <c r="AK13" s="26" t="s">
        <v>25</v>
      </c>
      <c r="AN13" s="28" t="s">
        <v>31</v>
      </c>
      <c r="AR13" s="19"/>
      <c r="BE13" s="202"/>
      <c r="BS13" s="16" t="s">
        <v>6</v>
      </c>
    </row>
    <row r="14" spans="1:74">
      <c r="B14" s="19"/>
      <c r="E14" s="206" t="s">
        <v>31</v>
      </c>
      <c r="F14" s="207"/>
      <c r="G14" s="207"/>
      <c r="H14" s="207"/>
      <c r="I14" s="207"/>
      <c r="J14" s="207"/>
      <c r="K14" s="207"/>
      <c r="L14" s="207"/>
      <c r="M14" s="207"/>
      <c r="N14" s="207"/>
      <c r="O14" s="207"/>
      <c r="P14" s="207"/>
      <c r="Q14" s="207"/>
      <c r="R14" s="207"/>
      <c r="S14" s="207"/>
      <c r="T14" s="207"/>
      <c r="U14" s="207"/>
      <c r="V14" s="207"/>
      <c r="W14" s="207"/>
      <c r="X14" s="207"/>
      <c r="Y14" s="207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6" t="s">
        <v>28</v>
      </c>
      <c r="AN14" s="28" t="s">
        <v>31</v>
      </c>
      <c r="AR14" s="19"/>
      <c r="BE14" s="202"/>
      <c r="BS14" s="16" t="s">
        <v>6</v>
      </c>
    </row>
    <row r="15" spans="1:74" ht="6.95" customHeight="1">
      <c r="B15" s="19"/>
      <c r="AR15" s="19"/>
      <c r="BE15" s="202"/>
      <c r="BS15" s="16" t="s">
        <v>4</v>
      </c>
    </row>
    <row r="16" spans="1:74" ht="12" customHeight="1">
      <c r="B16" s="19"/>
      <c r="D16" s="26" t="s">
        <v>32</v>
      </c>
      <c r="AK16" s="26" t="s">
        <v>25</v>
      </c>
      <c r="AN16" s="24" t="s">
        <v>33</v>
      </c>
      <c r="AR16" s="19"/>
      <c r="BE16" s="202"/>
      <c r="BS16" s="16" t="s">
        <v>4</v>
      </c>
    </row>
    <row r="17" spans="2:71" ht="18.399999999999999" customHeight="1">
      <c r="B17" s="19"/>
      <c r="E17" s="24" t="s">
        <v>34</v>
      </c>
      <c r="AK17" s="26" t="s">
        <v>28</v>
      </c>
      <c r="AN17" s="24" t="s">
        <v>35</v>
      </c>
      <c r="AR17" s="19"/>
      <c r="BE17" s="202"/>
      <c r="BS17" s="16" t="s">
        <v>36</v>
      </c>
    </row>
    <row r="18" spans="2:71" ht="6.95" customHeight="1">
      <c r="B18" s="19"/>
      <c r="AR18" s="19"/>
      <c r="BE18" s="202"/>
      <c r="BS18" s="16" t="s">
        <v>6</v>
      </c>
    </row>
    <row r="19" spans="2:71" ht="12" customHeight="1">
      <c r="B19" s="19"/>
      <c r="D19" s="26" t="s">
        <v>37</v>
      </c>
      <c r="AK19" s="26" t="s">
        <v>25</v>
      </c>
      <c r="AN19" s="24" t="s">
        <v>33</v>
      </c>
      <c r="AR19" s="19"/>
      <c r="BE19" s="202"/>
      <c r="BS19" s="16" t="s">
        <v>6</v>
      </c>
    </row>
    <row r="20" spans="2:71" ht="18.399999999999999" customHeight="1">
      <c r="B20" s="19"/>
      <c r="E20" s="24" t="s">
        <v>34</v>
      </c>
      <c r="AK20" s="26" t="s">
        <v>28</v>
      </c>
      <c r="AN20" s="24" t="s">
        <v>35</v>
      </c>
      <c r="AR20" s="19"/>
      <c r="BE20" s="202"/>
      <c r="BS20" s="16" t="s">
        <v>36</v>
      </c>
    </row>
    <row r="21" spans="2:71" ht="6.95" customHeight="1">
      <c r="B21" s="19"/>
      <c r="AR21" s="19"/>
      <c r="BE21" s="202"/>
    </row>
    <row r="22" spans="2:71" ht="12" customHeight="1">
      <c r="B22" s="19"/>
      <c r="D22" s="26" t="s">
        <v>38</v>
      </c>
      <c r="AR22" s="19"/>
      <c r="BE22" s="202"/>
    </row>
    <row r="23" spans="2:71" ht="16.5" customHeight="1">
      <c r="B23" s="19"/>
      <c r="E23" s="208" t="s">
        <v>1</v>
      </c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R23" s="19"/>
      <c r="BE23" s="202"/>
    </row>
    <row r="24" spans="2:71" ht="6.95" customHeight="1">
      <c r="B24" s="19"/>
      <c r="AR24" s="19"/>
      <c r="BE24" s="202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02"/>
    </row>
    <row r="26" spans="2:71" s="1" customFormat="1" ht="25.9" customHeight="1">
      <c r="B26" s="31"/>
      <c r="D26" s="32" t="s">
        <v>39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09">
        <f>ROUND(AG94,2)</f>
        <v>0</v>
      </c>
      <c r="AL26" s="210"/>
      <c r="AM26" s="210"/>
      <c r="AN26" s="210"/>
      <c r="AO26" s="210"/>
      <c r="AR26" s="31"/>
      <c r="BE26" s="202"/>
    </row>
    <row r="27" spans="2:71" s="1" customFormat="1" ht="6.95" customHeight="1">
      <c r="B27" s="31"/>
      <c r="AR27" s="31"/>
      <c r="BE27" s="202"/>
    </row>
    <row r="28" spans="2:71" s="1" customFormat="1">
      <c r="B28" s="31"/>
      <c r="L28" s="211" t="s">
        <v>40</v>
      </c>
      <c r="M28" s="211"/>
      <c r="N28" s="211"/>
      <c r="O28" s="211"/>
      <c r="P28" s="211"/>
      <c r="W28" s="211" t="s">
        <v>41</v>
      </c>
      <c r="X28" s="211"/>
      <c r="Y28" s="211"/>
      <c r="Z28" s="211"/>
      <c r="AA28" s="211"/>
      <c r="AB28" s="211"/>
      <c r="AC28" s="211"/>
      <c r="AD28" s="211"/>
      <c r="AE28" s="211"/>
      <c r="AK28" s="211" t="s">
        <v>42</v>
      </c>
      <c r="AL28" s="211"/>
      <c r="AM28" s="211"/>
      <c r="AN28" s="211"/>
      <c r="AO28" s="211"/>
      <c r="AR28" s="31"/>
      <c r="BE28" s="202"/>
    </row>
    <row r="29" spans="2:71" s="2" customFormat="1" ht="14.45" customHeight="1">
      <c r="B29" s="35"/>
      <c r="D29" s="26" t="s">
        <v>43</v>
      </c>
      <c r="F29" s="26" t="s">
        <v>44</v>
      </c>
      <c r="L29" s="196">
        <v>0.21</v>
      </c>
      <c r="M29" s="195"/>
      <c r="N29" s="195"/>
      <c r="O29" s="195"/>
      <c r="P29" s="195"/>
      <c r="W29" s="194">
        <f>ROUND(AZ94, 2)</f>
        <v>0</v>
      </c>
      <c r="X29" s="195"/>
      <c r="Y29" s="195"/>
      <c r="Z29" s="195"/>
      <c r="AA29" s="195"/>
      <c r="AB29" s="195"/>
      <c r="AC29" s="195"/>
      <c r="AD29" s="195"/>
      <c r="AE29" s="195"/>
      <c r="AK29" s="194">
        <f>ROUND(AV94, 2)</f>
        <v>0</v>
      </c>
      <c r="AL29" s="195"/>
      <c r="AM29" s="195"/>
      <c r="AN29" s="195"/>
      <c r="AO29" s="195"/>
      <c r="AR29" s="35"/>
      <c r="BE29" s="203"/>
    </row>
    <row r="30" spans="2:71" s="2" customFormat="1" ht="14.45" customHeight="1">
      <c r="B30" s="35"/>
      <c r="F30" s="26" t="s">
        <v>45</v>
      </c>
      <c r="L30" s="196">
        <v>0.12</v>
      </c>
      <c r="M30" s="195"/>
      <c r="N30" s="195"/>
      <c r="O30" s="195"/>
      <c r="P30" s="195"/>
      <c r="W30" s="194">
        <f>ROUND(BA94, 2)</f>
        <v>0</v>
      </c>
      <c r="X30" s="195"/>
      <c r="Y30" s="195"/>
      <c r="Z30" s="195"/>
      <c r="AA30" s="195"/>
      <c r="AB30" s="195"/>
      <c r="AC30" s="195"/>
      <c r="AD30" s="195"/>
      <c r="AE30" s="195"/>
      <c r="AK30" s="194">
        <f>ROUND(AW94, 2)</f>
        <v>0</v>
      </c>
      <c r="AL30" s="195"/>
      <c r="AM30" s="195"/>
      <c r="AN30" s="195"/>
      <c r="AO30" s="195"/>
      <c r="AR30" s="35"/>
      <c r="BE30" s="203"/>
    </row>
    <row r="31" spans="2:71" s="2" customFormat="1" ht="14.45" hidden="1" customHeight="1">
      <c r="B31" s="35"/>
      <c r="F31" s="26" t="s">
        <v>46</v>
      </c>
      <c r="L31" s="196">
        <v>0.21</v>
      </c>
      <c r="M31" s="195"/>
      <c r="N31" s="195"/>
      <c r="O31" s="195"/>
      <c r="P31" s="195"/>
      <c r="W31" s="194">
        <f>ROUND(BB94, 2)</f>
        <v>0</v>
      </c>
      <c r="X31" s="195"/>
      <c r="Y31" s="195"/>
      <c r="Z31" s="195"/>
      <c r="AA31" s="195"/>
      <c r="AB31" s="195"/>
      <c r="AC31" s="195"/>
      <c r="AD31" s="195"/>
      <c r="AE31" s="195"/>
      <c r="AK31" s="194">
        <v>0</v>
      </c>
      <c r="AL31" s="195"/>
      <c r="AM31" s="195"/>
      <c r="AN31" s="195"/>
      <c r="AO31" s="195"/>
      <c r="AR31" s="35"/>
      <c r="BE31" s="203"/>
    </row>
    <row r="32" spans="2:71" s="2" customFormat="1" ht="14.45" hidden="1" customHeight="1">
      <c r="B32" s="35"/>
      <c r="F32" s="26" t="s">
        <v>47</v>
      </c>
      <c r="L32" s="196">
        <v>0.12</v>
      </c>
      <c r="M32" s="195"/>
      <c r="N32" s="195"/>
      <c r="O32" s="195"/>
      <c r="P32" s="195"/>
      <c r="W32" s="194">
        <f>ROUND(BC94, 2)</f>
        <v>0</v>
      </c>
      <c r="X32" s="195"/>
      <c r="Y32" s="195"/>
      <c r="Z32" s="195"/>
      <c r="AA32" s="195"/>
      <c r="AB32" s="195"/>
      <c r="AC32" s="195"/>
      <c r="AD32" s="195"/>
      <c r="AE32" s="195"/>
      <c r="AK32" s="194">
        <v>0</v>
      </c>
      <c r="AL32" s="195"/>
      <c r="AM32" s="195"/>
      <c r="AN32" s="195"/>
      <c r="AO32" s="195"/>
      <c r="AR32" s="35"/>
      <c r="BE32" s="203"/>
    </row>
    <row r="33" spans="2:57" s="2" customFormat="1" ht="14.45" hidden="1" customHeight="1">
      <c r="B33" s="35"/>
      <c r="F33" s="26" t="s">
        <v>48</v>
      </c>
      <c r="L33" s="196">
        <v>0</v>
      </c>
      <c r="M33" s="195"/>
      <c r="N33" s="195"/>
      <c r="O33" s="195"/>
      <c r="P33" s="195"/>
      <c r="W33" s="194">
        <f>ROUND(BD94, 2)</f>
        <v>0</v>
      </c>
      <c r="X33" s="195"/>
      <c r="Y33" s="195"/>
      <c r="Z33" s="195"/>
      <c r="AA33" s="195"/>
      <c r="AB33" s="195"/>
      <c r="AC33" s="195"/>
      <c r="AD33" s="195"/>
      <c r="AE33" s="195"/>
      <c r="AK33" s="194">
        <v>0</v>
      </c>
      <c r="AL33" s="195"/>
      <c r="AM33" s="195"/>
      <c r="AN33" s="195"/>
      <c r="AO33" s="195"/>
      <c r="AR33" s="35"/>
      <c r="BE33" s="203"/>
    </row>
    <row r="34" spans="2:57" s="1" customFormat="1" ht="6.95" customHeight="1">
      <c r="B34" s="31"/>
      <c r="AR34" s="31"/>
      <c r="BE34" s="202"/>
    </row>
    <row r="35" spans="2:57" s="1" customFormat="1" ht="25.9" customHeight="1">
      <c r="B35" s="31"/>
      <c r="C35" s="36"/>
      <c r="D35" s="37" t="s">
        <v>49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50</v>
      </c>
      <c r="U35" s="38"/>
      <c r="V35" s="38"/>
      <c r="W35" s="38"/>
      <c r="X35" s="200" t="s">
        <v>51</v>
      </c>
      <c r="Y35" s="198"/>
      <c r="Z35" s="198"/>
      <c r="AA35" s="198"/>
      <c r="AB35" s="198"/>
      <c r="AC35" s="38"/>
      <c r="AD35" s="38"/>
      <c r="AE35" s="38"/>
      <c r="AF35" s="38"/>
      <c r="AG35" s="38"/>
      <c r="AH35" s="38"/>
      <c r="AI35" s="38"/>
      <c r="AJ35" s="38"/>
      <c r="AK35" s="197">
        <f>SUM(AK26:AK33)</f>
        <v>0</v>
      </c>
      <c r="AL35" s="198"/>
      <c r="AM35" s="198"/>
      <c r="AN35" s="198"/>
      <c r="AO35" s="199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52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53</v>
      </c>
      <c r="AI49" s="41"/>
      <c r="AJ49" s="41"/>
      <c r="AK49" s="41"/>
      <c r="AL49" s="41"/>
      <c r="AM49" s="41"/>
      <c r="AN49" s="41"/>
      <c r="AO49" s="41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>
      <c r="B60" s="31"/>
      <c r="D60" s="42" t="s">
        <v>54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55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54</v>
      </c>
      <c r="AI60" s="33"/>
      <c r="AJ60" s="33"/>
      <c r="AK60" s="33"/>
      <c r="AL60" s="33"/>
      <c r="AM60" s="42" t="s">
        <v>55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>
      <c r="B64" s="31"/>
      <c r="D64" s="40" t="s">
        <v>56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57</v>
      </c>
      <c r="AI64" s="41"/>
      <c r="AJ64" s="41"/>
      <c r="AK64" s="41"/>
      <c r="AL64" s="41"/>
      <c r="AM64" s="41"/>
      <c r="AN64" s="41"/>
      <c r="AO64" s="41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>
      <c r="B75" s="31"/>
      <c r="D75" s="42" t="s">
        <v>54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55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54</v>
      </c>
      <c r="AI75" s="33"/>
      <c r="AJ75" s="33"/>
      <c r="AK75" s="33"/>
      <c r="AL75" s="33"/>
      <c r="AM75" s="42" t="s">
        <v>55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58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24-012/1</v>
      </c>
      <c r="AR84" s="47"/>
    </row>
    <row r="85" spans="1:91" s="4" customFormat="1" ht="36.950000000000003" customHeight="1">
      <c r="B85" s="48"/>
      <c r="C85" s="49" t="s">
        <v>16</v>
      </c>
      <c r="L85" s="222" t="str">
        <f>K6</f>
        <v>Celoplošné opravy MK v Ostrově, U Nemocnice Severní/Luční – Borecká</v>
      </c>
      <c r="M85" s="223"/>
      <c r="N85" s="223"/>
      <c r="O85" s="223"/>
      <c r="P85" s="223"/>
      <c r="Q85" s="223"/>
      <c r="R85" s="223"/>
      <c r="S85" s="223"/>
      <c r="T85" s="223"/>
      <c r="U85" s="223"/>
      <c r="V85" s="223"/>
      <c r="W85" s="223"/>
      <c r="X85" s="223"/>
      <c r="Y85" s="223"/>
      <c r="Z85" s="223"/>
      <c r="AA85" s="223"/>
      <c r="AB85" s="223"/>
      <c r="AC85" s="223"/>
      <c r="AD85" s="223"/>
      <c r="AE85" s="223"/>
      <c r="AF85" s="223"/>
      <c r="AG85" s="223"/>
      <c r="AH85" s="223"/>
      <c r="AI85" s="223"/>
      <c r="AJ85" s="223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>Ostrov</v>
      </c>
      <c r="AI87" s="26" t="s">
        <v>22</v>
      </c>
      <c r="AM87" s="224" t="str">
        <f>IF(AN8= "","",AN8)</f>
        <v>19. 3. 2024</v>
      </c>
      <c r="AN87" s="224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24</v>
      </c>
      <c r="L89" s="3" t="str">
        <f>IF(E11= "","",E11)</f>
        <v>Město Ostrov</v>
      </c>
      <c r="AI89" s="26" t="s">
        <v>32</v>
      </c>
      <c r="AM89" s="225" t="str">
        <f>IF(E17="","",E17)</f>
        <v>Ing. Igor Hrazdil</v>
      </c>
      <c r="AN89" s="226"/>
      <c r="AO89" s="226"/>
      <c r="AP89" s="226"/>
      <c r="AR89" s="31"/>
      <c r="AS89" s="227" t="s">
        <v>59</v>
      </c>
      <c r="AT89" s="228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30</v>
      </c>
      <c r="L90" s="3" t="str">
        <f>IF(E14= "Vyplň údaj","",E14)</f>
        <v/>
      </c>
      <c r="AI90" s="26" t="s">
        <v>37</v>
      </c>
      <c r="AM90" s="225" t="str">
        <f>IF(E20="","",E20)</f>
        <v>Ing. Igor Hrazdil</v>
      </c>
      <c r="AN90" s="226"/>
      <c r="AO90" s="226"/>
      <c r="AP90" s="226"/>
      <c r="AR90" s="31"/>
      <c r="AS90" s="229"/>
      <c r="AT90" s="230"/>
      <c r="BD90" s="55"/>
    </row>
    <row r="91" spans="1:91" s="1" customFormat="1" ht="10.9" customHeight="1">
      <c r="B91" s="31"/>
      <c r="AR91" s="31"/>
      <c r="AS91" s="229"/>
      <c r="AT91" s="230"/>
      <c r="BD91" s="55"/>
    </row>
    <row r="92" spans="1:91" s="1" customFormat="1" ht="29.25" customHeight="1">
      <c r="B92" s="31"/>
      <c r="C92" s="217" t="s">
        <v>60</v>
      </c>
      <c r="D92" s="218"/>
      <c r="E92" s="218"/>
      <c r="F92" s="218"/>
      <c r="G92" s="218"/>
      <c r="H92" s="56"/>
      <c r="I92" s="220" t="s">
        <v>61</v>
      </c>
      <c r="J92" s="218"/>
      <c r="K92" s="218"/>
      <c r="L92" s="218"/>
      <c r="M92" s="218"/>
      <c r="N92" s="218"/>
      <c r="O92" s="218"/>
      <c r="P92" s="218"/>
      <c r="Q92" s="218"/>
      <c r="R92" s="218"/>
      <c r="S92" s="218"/>
      <c r="T92" s="218"/>
      <c r="U92" s="218"/>
      <c r="V92" s="218"/>
      <c r="W92" s="218"/>
      <c r="X92" s="218"/>
      <c r="Y92" s="218"/>
      <c r="Z92" s="218"/>
      <c r="AA92" s="218"/>
      <c r="AB92" s="218"/>
      <c r="AC92" s="218"/>
      <c r="AD92" s="218"/>
      <c r="AE92" s="218"/>
      <c r="AF92" s="218"/>
      <c r="AG92" s="219" t="s">
        <v>62</v>
      </c>
      <c r="AH92" s="218"/>
      <c r="AI92" s="218"/>
      <c r="AJ92" s="218"/>
      <c r="AK92" s="218"/>
      <c r="AL92" s="218"/>
      <c r="AM92" s="218"/>
      <c r="AN92" s="220" t="s">
        <v>63</v>
      </c>
      <c r="AO92" s="218"/>
      <c r="AP92" s="221"/>
      <c r="AQ92" s="57" t="s">
        <v>64</v>
      </c>
      <c r="AR92" s="31"/>
      <c r="AS92" s="58" t="s">
        <v>65</v>
      </c>
      <c r="AT92" s="59" t="s">
        <v>66</v>
      </c>
      <c r="AU92" s="59" t="s">
        <v>67</v>
      </c>
      <c r="AV92" s="59" t="s">
        <v>68</v>
      </c>
      <c r="AW92" s="59" t="s">
        <v>69</v>
      </c>
      <c r="AX92" s="59" t="s">
        <v>70</v>
      </c>
      <c r="AY92" s="59" t="s">
        <v>71</v>
      </c>
      <c r="AZ92" s="59" t="s">
        <v>72</v>
      </c>
      <c r="BA92" s="59" t="s">
        <v>73</v>
      </c>
      <c r="BB92" s="59" t="s">
        <v>74</v>
      </c>
      <c r="BC92" s="59" t="s">
        <v>75</v>
      </c>
      <c r="BD92" s="60" t="s">
        <v>76</v>
      </c>
    </row>
    <row r="93" spans="1:91" s="1" customFormat="1" ht="10.9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77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15">
        <f>ROUND(SUM(AG95:AG98),2)</f>
        <v>0</v>
      </c>
      <c r="AH94" s="215"/>
      <c r="AI94" s="215"/>
      <c r="AJ94" s="215"/>
      <c r="AK94" s="215"/>
      <c r="AL94" s="215"/>
      <c r="AM94" s="215"/>
      <c r="AN94" s="216">
        <f>SUM(AG94,AT94)</f>
        <v>0</v>
      </c>
      <c r="AO94" s="216"/>
      <c r="AP94" s="216"/>
      <c r="AQ94" s="66" t="s">
        <v>1</v>
      </c>
      <c r="AR94" s="62"/>
      <c r="AS94" s="67">
        <f>ROUND(SUM(AS95:AS98),2)</f>
        <v>0</v>
      </c>
      <c r="AT94" s="68">
        <f>ROUND(SUM(AV94:AW94),2)</f>
        <v>0</v>
      </c>
      <c r="AU94" s="69">
        <f>ROUND(SUM(AU95:AU98),5)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ROUND(SUM(AZ95:AZ98),2)</f>
        <v>0</v>
      </c>
      <c r="BA94" s="68">
        <f>ROUND(SUM(BA95:BA98),2)</f>
        <v>0</v>
      </c>
      <c r="BB94" s="68">
        <f>ROUND(SUM(BB95:BB98),2)</f>
        <v>0</v>
      </c>
      <c r="BC94" s="68">
        <f>ROUND(SUM(BC95:BC98),2)</f>
        <v>0</v>
      </c>
      <c r="BD94" s="70">
        <f>ROUND(SUM(BD95:BD98),2)</f>
        <v>0</v>
      </c>
      <c r="BS94" s="71" t="s">
        <v>78</v>
      </c>
      <c r="BT94" s="71" t="s">
        <v>79</v>
      </c>
      <c r="BU94" s="72" t="s">
        <v>80</v>
      </c>
      <c r="BV94" s="71" t="s">
        <v>81</v>
      </c>
      <c r="BW94" s="71" t="s">
        <v>5</v>
      </c>
      <c r="BX94" s="71" t="s">
        <v>82</v>
      </c>
      <c r="CL94" s="71" t="s">
        <v>1</v>
      </c>
    </row>
    <row r="95" spans="1:91" s="6" customFormat="1" ht="16.5" customHeight="1">
      <c r="A95" s="73" t="s">
        <v>83</v>
      </c>
      <c r="B95" s="74"/>
      <c r="C95" s="75"/>
      <c r="D95" s="214" t="s">
        <v>84</v>
      </c>
      <c r="E95" s="214"/>
      <c r="F95" s="214"/>
      <c r="G95" s="214"/>
      <c r="H95" s="214"/>
      <c r="I95" s="76"/>
      <c r="J95" s="214" t="s">
        <v>85</v>
      </c>
      <c r="K95" s="214"/>
      <c r="L95" s="214"/>
      <c r="M95" s="214"/>
      <c r="N95" s="214"/>
      <c r="O95" s="214"/>
      <c r="P95" s="214"/>
      <c r="Q95" s="214"/>
      <c r="R95" s="214"/>
      <c r="S95" s="214"/>
      <c r="T95" s="214"/>
      <c r="U95" s="214"/>
      <c r="V95" s="214"/>
      <c r="W95" s="214"/>
      <c r="X95" s="214"/>
      <c r="Y95" s="214"/>
      <c r="Z95" s="214"/>
      <c r="AA95" s="214"/>
      <c r="AB95" s="214"/>
      <c r="AC95" s="214"/>
      <c r="AD95" s="214"/>
      <c r="AE95" s="214"/>
      <c r="AF95" s="214"/>
      <c r="AG95" s="212">
        <f>'SO 001 - DIO'!J30</f>
        <v>0</v>
      </c>
      <c r="AH95" s="213"/>
      <c r="AI95" s="213"/>
      <c r="AJ95" s="213"/>
      <c r="AK95" s="213"/>
      <c r="AL95" s="213"/>
      <c r="AM95" s="213"/>
      <c r="AN95" s="212">
        <f>SUM(AG95,AT95)</f>
        <v>0</v>
      </c>
      <c r="AO95" s="213"/>
      <c r="AP95" s="213"/>
      <c r="AQ95" s="77" t="s">
        <v>86</v>
      </c>
      <c r="AR95" s="74"/>
      <c r="AS95" s="78">
        <v>0</v>
      </c>
      <c r="AT95" s="79">
        <f>ROUND(SUM(AV95:AW95),2)</f>
        <v>0</v>
      </c>
      <c r="AU95" s="80">
        <f>'SO 001 - DIO'!P118</f>
        <v>0</v>
      </c>
      <c r="AV95" s="79">
        <f>'SO 001 - DIO'!J33</f>
        <v>0</v>
      </c>
      <c r="AW95" s="79">
        <f>'SO 001 - DIO'!J34</f>
        <v>0</v>
      </c>
      <c r="AX95" s="79">
        <f>'SO 001 - DIO'!J35</f>
        <v>0</v>
      </c>
      <c r="AY95" s="79">
        <f>'SO 001 - DIO'!J36</f>
        <v>0</v>
      </c>
      <c r="AZ95" s="79">
        <f>'SO 001 - DIO'!F33</f>
        <v>0</v>
      </c>
      <c r="BA95" s="79">
        <f>'SO 001 - DIO'!F34</f>
        <v>0</v>
      </c>
      <c r="BB95" s="79">
        <f>'SO 001 - DIO'!F35</f>
        <v>0</v>
      </c>
      <c r="BC95" s="79">
        <f>'SO 001 - DIO'!F36</f>
        <v>0</v>
      </c>
      <c r="BD95" s="81">
        <f>'SO 001 - DIO'!F37</f>
        <v>0</v>
      </c>
      <c r="BT95" s="82" t="s">
        <v>87</v>
      </c>
      <c r="BV95" s="82" t="s">
        <v>81</v>
      </c>
      <c r="BW95" s="82" t="s">
        <v>88</v>
      </c>
      <c r="BX95" s="82" t="s">
        <v>5</v>
      </c>
      <c r="CL95" s="82" t="s">
        <v>1</v>
      </c>
      <c r="CM95" s="82" t="s">
        <v>89</v>
      </c>
    </row>
    <row r="96" spans="1:91" s="6" customFormat="1" ht="16.5" customHeight="1">
      <c r="A96" s="73" t="s">
        <v>83</v>
      </c>
      <c r="B96" s="74"/>
      <c r="C96" s="75"/>
      <c r="D96" s="214" t="s">
        <v>90</v>
      </c>
      <c r="E96" s="214"/>
      <c r="F96" s="214"/>
      <c r="G96" s="214"/>
      <c r="H96" s="214"/>
      <c r="I96" s="76"/>
      <c r="J96" s="214" t="s">
        <v>91</v>
      </c>
      <c r="K96" s="214"/>
      <c r="L96" s="214"/>
      <c r="M96" s="214"/>
      <c r="N96" s="214"/>
      <c r="O96" s="214"/>
      <c r="P96" s="214"/>
      <c r="Q96" s="214"/>
      <c r="R96" s="214"/>
      <c r="S96" s="214"/>
      <c r="T96" s="214"/>
      <c r="U96" s="214"/>
      <c r="V96" s="214"/>
      <c r="W96" s="214"/>
      <c r="X96" s="214"/>
      <c r="Y96" s="214"/>
      <c r="Z96" s="214"/>
      <c r="AA96" s="214"/>
      <c r="AB96" s="214"/>
      <c r="AC96" s="214"/>
      <c r="AD96" s="214"/>
      <c r="AE96" s="214"/>
      <c r="AF96" s="214"/>
      <c r="AG96" s="212">
        <f>'SO 101 - Komunikace'!J30</f>
        <v>0</v>
      </c>
      <c r="AH96" s="213"/>
      <c r="AI96" s="213"/>
      <c r="AJ96" s="213"/>
      <c r="AK96" s="213"/>
      <c r="AL96" s="213"/>
      <c r="AM96" s="213"/>
      <c r="AN96" s="212">
        <f>SUM(AG96,AT96)</f>
        <v>0</v>
      </c>
      <c r="AO96" s="213"/>
      <c r="AP96" s="213"/>
      <c r="AQ96" s="77" t="s">
        <v>86</v>
      </c>
      <c r="AR96" s="74"/>
      <c r="AS96" s="78">
        <v>0</v>
      </c>
      <c r="AT96" s="79">
        <f>ROUND(SUM(AV96:AW96),2)</f>
        <v>0</v>
      </c>
      <c r="AU96" s="80">
        <f>'SO 101 - Komunikace'!P123</f>
        <v>0</v>
      </c>
      <c r="AV96" s="79">
        <f>'SO 101 - Komunikace'!J33</f>
        <v>0</v>
      </c>
      <c r="AW96" s="79">
        <f>'SO 101 - Komunikace'!J34</f>
        <v>0</v>
      </c>
      <c r="AX96" s="79">
        <f>'SO 101 - Komunikace'!J35</f>
        <v>0</v>
      </c>
      <c r="AY96" s="79">
        <f>'SO 101 - Komunikace'!J36</f>
        <v>0</v>
      </c>
      <c r="AZ96" s="79">
        <f>'SO 101 - Komunikace'!F33</f>
        <v>0</v>
      </c>
      <c r="BA96" s="79">
        <f>'SO 101 - Komunikace'!F34</f>
        <v>0</v>
      </c>
      <c r="BB96" s="79">
        <f>'SO 101 - Komunikace'!F35</f>
        <v>0</v>
      </c>
      <c r="BC96" s="79">
        <f>'SO 101 - Komunikace'!F36</f>
        <v>0</v>
      </c>
      <c r="BD96" s="81">
        <f>'SO 101 - Komunikace'!F37</f>
        <v>0</v>
      </c>
      <c r="BT96" s="82" t="s">
        <v>87</v>
      </c>
      <c r="BV96" s="82" t="s">
        <v>81</v>
      </c>
      <c r="BW96" s="82" t="s">
        <v>92</v>
      </c>
      <c r="BX96" s="82" t="s">
        <v>5</v>
      </c>
      <c r="CL96" s="82" t="s">
        <v>1</v>
      </c>
      <c r="CM96" s="82" t="s">
        <v>89</v>
      </c>
    </row>
    <row r="97" spans="1:91" s="6" customFormat="1" ht="16.5" customHeight="1">
      <c r="A97" s="73" t="s">
        <v>83</v>
      </c>
      <c r="B97" s="74"/>
      <c r="C97" s="75"/>
      <c r="D97" s="214" t="s">
        <v>93</v>
      </c>
      <c r="E97" s="214"/>
      <c r="F97" s="214"/>
      <c r="G97" s="214"/>
      <c r="H97" s="214"/>
      <c r="I97" s="76"/>
      <c r="J97" s="214" t="s">
        <v>94</v>
      </c>
      <c r="K97" s="214"/>
      <c r="L97" s="214"/>
      <c r="M97" s="214"/>
      <c r="N97" s="214"/>
      <c r="O97" s="214"/>
      <c r="P97" s="214"/>
      <c r="Q97" s="214"/>
      <c r="R97" s="214"/>
      <c r="S97" s="214"/>
      <c r="T97" s="214"/>
      <c r="U97" s="214"/>
      <c r="V97" s="214"/>
      <c r="W97" s="214"/>
      <c r="X97" s="214"/>
      <c r="Y97" s="214"/>
      <c r="Z97" s="214"/>
      <c r="AA97" s="214"/>
      <c r="AB97" s="214"/>
      <c r="AC97" s="214"/>
      <c r="AD97" s="214"/>
      <c r="AE97" s="214"/>
      <c r="AF97" s="214"/>
      <c r="AG97" s="212">
        <f>'SO 801 - Vegetační úpravy'!J30</f>
        <v>0</v>
      </c>
      <c r="AH97" s="213"/>
      <c r="AI97" s="213"/>
      <c r="AJ97" s="213"/>
      <c r="AK97" s="213"/>
      <c r="AL97" s="213"/>
      <c r="AM97" s="213"/>
      <c r="AN97" s="212">
        <f>SUM(AG97,AT97)</f>
        <v>0</v>
      </c>
      <c r="AO97" s="213"/>
      <c r="AP97" s="213"/>
      <c r="AQ97" s="77" t="s">
        <v>86</v>
      </c>
      <c r="AR97" s="74"/>
      <c r="AS97" s="78">
        <v>0</v>
      </c>
      <c r="AT97" s="79">
        <f>ROUND(SUM(AV97:AW97),2)</f>
        <v>0</v>
      </c>
      <c r="AU97" s="80">
        <f>'SO 801 - Vegetační úpravy'!P119</f>
        <v>0</v>
      </c>
      <c r="AV97" s="79">
        <f>'SO 801 - Vegetační úpravy'!J33</f>
        <v>0</v>
      </c>
      <c r="AW97" s="79">
        <f>'SO 801 - Vegetační úpravy'!J34</f>
        <v>0</v>
      </c>
      <c r="AX97" s="79">
        <f>'SO 801 - Vegetační úpravy'!J35</f>
        <v>0</v>
      </c>
      <c r="AY97" s="79">
        <f>'SO 801 - Vegetační úpravy'!J36</f>
        <v>0</v>
      </c>
      <c r="AZ97" s="79">
        <f>'SO 801 - Vegetační úpravy'!F33</f>
        <v>0</v>
      </c>
      <c r="BA97" s="79">
        <f>'SO 801 - Vegetační úpravy'!F34</f>
        <v>0</v>
      </c>
      <c r="BB97" s="79">
        <f>'SO 801 - Vegetační úpravy'!F35</f>
        <v>0</v>
      </c>
      <c r="BC97" s="79">
        <f>'SO 801 - Vegetační úpravy'!F36</f>
        <v>0</v>
      </c>
      <c r="BD97" s="81">
        <f>'SO 801 - Vegetační úpravy'!F37</f>
        <v>0</v>
      </c>
      <c r="BT97" s="82" t="s">
        <v>87</v>
      </c>
      <c r="BV97" s="82" t="s">
        <v>81</v>
      </c>
      <c r="BW97" s="82" t="s">
        <v>95</v>
      </c>
      <c r="BX97" s="82" t="s">
        <v>5</v>
      </c>
      <c r="CL97" s="82" t="s">
        <v>1</v>
      </c>
      <c r="CM97" s="82" t="s">
        <v>89</v>
      </c>
    </row>
    <row r="98" spans="1:91" s="6" customFormat="1" ht="16.5" customHeight="1">
      <c r="A98" s="73" t="s">
        <v>83</v>
      </c>
      <c r="B98" s="74"/>
      <c r="C98" s="75"/>
      <c r="D98" s="214" t="s">
        <v>96</v>
      </c>
      <c r="E98" s="214"/>
      <c r="F98" s="214"/>
      <c r="G98" s="214"/>
      <c r="H98" s="214"/>
      <c r="I98" s="76"/>
      <c r="J98" s="214" t="s">
        <v>96</v>
      </c>
      <c r="K98" s="214"/>
      <c r="L98" s="214"/>
      <c r="M98" s="214"/>
      <c r="N98" s="214"/>
      <c r="O98" s="214"/>
      <c r="P98" s="214"/>
      <c r="Q98" s="214"/>
      <c r="R98" s="214"/>
      <c r="S98" s="214"/>
      <c r="T98" s="214"/>
      <c r="U98" s="214"/>
      <c r="V98" s="214"/>
      <c r="W98" s="214"/>
      <c r="X98" s="214"/>
      <c r="Y98" s="214"/>
      <c r="Z98" s="214"/>
      <c r="AA98" s="214"/>
      <c r="AB98" s="214"/>
      <c r="AC98" s="214"/>
      <c r="AD98" s="214"/>
      <c r="AE98" s="214"/>
      <c r="AF98" s="214"/>
      <c r="AG98" s="212">
        <f>'VRN - VRN'!J30</f>
        <v>0</v>
      </c>
      <c r="AH98" s="213"/>
      <c r="AI98" s="213"/>
      <c r="AJ98" s="213"/>
      <c r="AK98" s="213"/>
      <c r="AL98" s="213"/>
      <c r="AM98" s="213"/>
      <c r="AN98" s="212">
        <f>SUM(AG98,AT98)</f>
        <v>0</v>
      </c>
      <c r="AO98" s="213"/>
      <c r="AP98" s="213"/>
      <c r="AQ98" s="77" t="s">
        <v>86</v>
      </c>
      <c r="AR98" s="74"/>
      <c r="AS98" s="83">
        <v>0</v>
      </c>
      <c r="AT98" s="84">
        <f>ROUND(SUM(AV98:AW98),2)</f>
        <v>0</v>
      </c>
      <c r="AU98" s="85">
        <f>'VRN - VRN'!P118</f>
        <v>0</v>
      </c>
      <c r="AV98" s="84">
        <f>'VRN - VRN'!J33</f>
        <v>0</v>
      </c>
      <c r="AW98" s="84">
        <f>'VRN - VRN'!J34</f>
        <v>0</v>
      </c>
      <c r="AX98" s="84">
        <f>'VRN - VRN'!J35</f>
        <v>0</v>
      </c>
      <c r="AY98" s="84">
        <f>'VRN - VRN'!J36</f>
        <v>0</v>
      </c>
      <c r="AZ98" s="84">
        <f>'VRN - VRN'!F33</f>
        <v>0</v>
      </c>
      <c r="BA98" s="84">
        <f>'VRN - VRN'!F34</f>
        <v>0</v>
      </c>
      <c r="BB98" s="84">
        <f>'VRN - VRN'!F35</f>
        <v>0</v>
      </c>
      <c r="BC98" s="84">
        <f>'VRN - VRN'!F36</f>
        <v>0</v>
      </c>
      <c r="BD98" s="86">
        <f>'VRN - VRN'!F37</f>
        <v>0</v>
      </c>
      <c r="BT98" s="82" t="s">
        <v>87</v>
      </c>
      <c r="BV98" s="82" t="s">
        <v>81</v>
      </c>
      <c r="BW98" s="82" t="s">
        <v>97</v>
      </c>
      <c r="BX98" s="82" t="s">
        <v>5</v>
      </c>
      <c r="CL98" s="82" t="s">
        <v>1</v>
      </c>
      <c r="CM98" s="82" t="s">
        <v>89</v>
      </c>
    </row>
    <row r="99" spans="1:91" s="1" customFormat="1" ht="30" customHeight="1">
      <c r="B99" s="31"/>
      <c r="AR99" s="31"/>
    </row>
    <row r="100" spans="1:91" s="1" customFormat="1" ht="6.95" customHeight="1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31"/>
    </row>
  </sheetData>
  <sheetProtection algorithmName="SHA-512" hashValue="+qjU3DkGis+52IR0XzmSX38Qh4reOAl6JemhDaEfI1nydez43aCz2fdYxTHGgsQxNCPTPjI2Ny1xvCsKhkPV2Q==" saltValue="fCj4R3Hmrgap+mx0sFXXSkQDS/5Nc58NZsIcwNW6fdJFRdFQrwI40/YQvSbVl3o5QWr1pVjApiRskyDNh8QwWA==" spinCount="100000" sheet="1" objects="1" scenarios="1" formatColumns="0" formatRows="0"/>
  <mergeCells count="54"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D98:H98"/>
    <mergeCell ref="J98:AF98"/>
    <mergeCell ref="AG94:AM94"/>
    <mergeCell ref="AN94:AP94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K30:AO30"/>
    <mergeCell ref="L30:P30"/>
    <mergeCell ref="W30:AE30"/>
    <mergeCell ref="L31:P31"/>
    <mergeCell ref="AN98:AP98"/>
    <mergeCell ref="AG98:AM98"/>
    <mergeCell ref="L85:AJ85"/>
    <mergeCell ref="AM87:AN87"/>
    <mergeCell ref="AM89:AP89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J5"/>
    <mergeCell ref="K6:AJ6"/>
    <mergeCell ref="E14:AJ14"/>
    <mergeCell ref="E23:AN23"/>
  </mergeCells>
  <hyperlinks>
    <hyperlink ref="A95" location="'SO 001 - DIO'!C2" display="/" xr:uid="{00000000-0004-0000-0000-000000000000}"/>
    <hyperlink ref="A96" location="'SO 101 - Komunikace'!C2" display="/" xr:uid="{00000000-0004-0000-0000-000001000000}"/>
    <hyperlink ref="A97" location="'SO 801 - Vegetační úpravy'!C2" display="/" xr:uid="{00000000-0004-0000-0000-000002000000}"/>
    <hyperlink ref="A98" location="'VRN - VRN'!C2" display="/" xr:uid="{00000000-0004-0000-0000-00000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43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6" t="s">
        <v>88</v>
      </c>
      <c r="AZ2" s="87" t="s">
        <v>98</v>
      </c>
      <c r="BA2" s="87" t="s">
        <v>1</v>
      </c>
      <c r="BB2" s="87" t="s">
        <v>1</v>
      </c>
      <c r="BC2" s="87" t="s">
        <v>99</v>
      </c>
      <c r="BD2" s="87" t="s">
        <v>89</v>
      </c>
    </row>
    <row r="3" spans="2:5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89</v>
      </c>
      <c r="AZ3" s="87" t="s">
        <v>100</v>
      </c>
      <c r="BA3" s="87" t="s">
        <v>1</v>
      </c>
      <c r="BB3" s="87" t="s">
        <v>1</v>
      </c>
      <c r="BC3" s="87" t="s">
        <v>87</v>
      </c>
      <c r="BD3" s="87" t="s">
        <v>89</v>
      </c>
    </row>
    <row r="4" spans="2:56" ht="24.95" customHeight="1">
      <c r="B4" s="19"/>
      <c r="D4" s="20" t="s">
        <v>101</v>
      </c>
      <c r="L4" s="19"/>
      <c r="M4" s="88" t="s">
        <v>10</v>
      </c>
      <c r="AT4" s="16" t="s">
        <v>4</v>
      </c>
      <c r="AZ4" s="87" t="s">
        <v>102</v>
      </c>
      <c r="BA4" s="87" t="s">
        <v>1</v>
      </c>
      <c r="BB4" s="87" t="s">
        <v>1</v>
      </c>
      <c r="BC4" s="87" t="s">
        <v>99</v>
      </c>
      <c r="BD4" s="87" t="s">
        <v>89</v>
      </c>
    </row>
    <row r="5" spans="2:56" ht="6.95" customHeight="1">
      <c r="B5" s="19"/>
      <c r="L5" s="19"/>
      <c r="AZ5" s="87" t="s">
        <v>103</v>
      </c>
      <c r="BA5" s="87" t="s">
        <v>1</v>
      </c>
      <c r="BB5" s="87" t="s">
        <v>1</v>
      </c>
      <c r="BC5" s="87" t="s">
        <v>87</v>
      </c>
      <c r="BD5" s="87" t="s">
        <v>89</v>
      </c>
    </row>
    <row r="6" spans="2:56" ht="12" customHeight="1">
      <c r="B6" s="19"/>
      <c r="D6" s="26" t="s">
        <v>16</v>
      </c>
      <c r="L6" s="19"/>
      <c r="AZ6" s="87" t="s">
        <v>104</v>
      </c>
      <c r="BA6" s="87" t="s">
        <v>1</v>
      </c>
      <c r="BB6" s="87" t="s">
        <v>1</v>
      </c>
      <c r="BC6" s="87" t="s">
        <v>89</v>
      </c>
      <c r="BD6" s="87" t="s">
        <v>89</v>
      </c>
    </row>
    <row r="7" spans="2:56" ht="26.25" customHeight="1">
      <c r="B7" s="19"/>
      <c r="E7" s="232" t="str">
        <f>'Rekapitulace stavby'!K6</f>
        <v>Celoplošné opravy MK v Ostrově, U Nemocnice Severní/Luční – Borecká</v>
      </c>
      <c r="F7" s="233"/>
      <c r="G7" s="233"/>
      <c r="H7" s="233"/>
      <c r="L7" s="19"/>
      <c r="AZ7" s="87" t="s">
        <v>105</v>
      </c>
      <c r="BA7" s="87" t="s">
        <v>1</v>
      </c>
      <c r="BB7" s="87" t="s">
        <v>1</v>
      </c>
      <c r="BC7" s="87" t="s">
        <v>106</v>
      </c>
      <c r="BD7" s="87" t="s">
        <v>89</v>
      </c>
    </row>
    <row r="8" spans="2:56" s="1" customFormat="1" ht="12" customHeight="1">
      <c r="B8" s="31"/>
      <c r="D8" s="26" t="s">
        <v>107</v>
      </c>
      <c r="L8" s="31"/>
    </row>
    <row r="9" spans="2:56" s="1" customFormat="1" ht="16.5" customHeight="1">
      <c r="B9" s="31"/>
      <c r="E9" s="222" t="s">
        <v>108</v>
      </c>
      <c r="F9" s="231"/>
      <c r="G9" s="231"/>
      <c r="H9" s="231"/>
      <c r="L9" s="31"/>
    </row>
    <row r="10" spans="2:56" s="1" customFormat="1">
      <c r="B10" s="31"/>
      <c r="L10" s="31"/>
    </row>
    <row r="11" spans="2:5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5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19. 3. 2024</v>
      </c>
      <c r="L12" s="31"/>
    </row>
    <row r="13" spans="2:56" s="1" customFormat="1" ht="10.9" customHeight="1">
      <c r="B13" s="31"/>
      <c r="L13" s="31"/>
    </row>
    <row r="14" spans="2:56" s="1" customFormat="1" ht="12" customHeight="1">
      <c r="B14" s="31"/>
      <c r="D14" s="26" t="s">
        <v>24</v>
      </c>
      <c r="I14" s="26" t="s">
        <v>25</v>
      </c>
      <c r="J14" s="24" t="s">
        <v>26</v>
      </c>
      <c r="L14" s="31"/>
    </row>
    <row r="15" spans="2:56" s="1" customFormat="1" ht="18" customHeight="1">
      <c r="B15" s="31"/>
      <c r="E15" s="24" t="s">
        <v>27</v>
      </c>
      <c r="I15" s="26" t="s">
        <v>28</v>
      </c>
      <c r="J15" s="24" t="s">
        <v>29</v>
      </c>
      <c r="L15" s="31"/>
    </row>
    <row r="16" spans="2:56" s="1" customFormat="1" ht="6.95" customHeight="1">
      <c r="B16" s="31"/>
      <c r="L16" s="31"/>
    </row>
    <row r="17" spans="2:12" s="1" customFormat="1" ht="12" customHeight="1">
      <c r="B17" s="31"/>
      <c r="D17" s="26" t="s">
        <v>30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4" t="str">
        <f>'Rekapitulace stavby'!E14</f>
        <v>Vyplň údaj</v>
      </c>
      <c r="F18" s="204"/>
      <c r="G18" s="204"/>
      <c r="H18" s="204"/>
      <c r="I18" s="26" t="s">
        <v>28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32</v>
      </c>
      <c r="I20" s="26" t="s">
        <v>25</v>
      </c>
      <c r="J20" s="24" t="s">
        <v>33</v>
      </c>
      <c r="L20" s="31"/>
    </row>
    <row r="21" spans="2:12" s="1" customFormat="1" ht="18" customHeight="1">
      <c r="B21" s="31"/>
      <c r="E21" s="24" t="s">
        <v>34</v>
      </c>
      <c r="I21" s="26" t="s">
        <v>28</v>
      </c>
      <c r="J21" s="24" t="s">
        <v>35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37</v>
      </c>
      <c r="I23" s="26" t="s">
        <v>25</v>
      </c>
      <c r="J23" s="24" t="s">
        <v>33</v>
      </c>
      <c r="L23" s="31"/>
    </row>
    <row r="24" spans="2:12" s="1" customFormat="1" ht="18" customHeight="1">
      <c r="B24" s="31"/>
      <c r="E24" s="24" t="s">
        <v>34</v>
      </c>
      <c r="I24" s="26" t="s">
        <v>28</v>
      </c>
      <c r="J24" s="24" t="s">
        <v>35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38</v>
      </c>
      <c r="L26" s="31"/>
    </row>
    <row r="27" spans="2:12" s="7" customFormat="1" ht="16.5" customHeight="1">
      <c r="B27" s="89"/>
      <c r="E27" s="208" t="s">
        <v>1</v>
      </c>
      <c r="F27" s="208"/>
      <c r="G27" s="208"/>
      <c r="H27" s="208"/>
      <c r="L27" s="89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90" t="s">
        <v>39</v>
      </c>
      <c r="J30" s="65">
        <f>ROUND(J118,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41</v>
      </c>
      <c r="I32" s="34" t="s">
        <v>40</v>
      </c>
      <c r="J32" s="34" t="s">
        <v>42</v>
      </c>
      <c r="L32" s="31"/>
    </row>
    <row r="33" spans="2:12" s="1" customFormat="1" ht="14.45" customHeight="1">
      <c r="B33" s="31"/>
      <c r="D33" s="54" t="s">
        <v>43</v>
      </c>
      <c r="E33" s="26" t="s">
        <v>44</v>
      </c>
      <c r="F33" s="91">
        <f>ROUND((SUM(BE118:BE142)),  2)</f>
        <v>0</v>
      </c>
      <c r="I33" s="92">
        <v>0.21</v>
      </c>
      <c r="J33" s="91">
        <f>ROUND(((SUM(BE118:BE142))*I33),  2)</f>
        <v>0</v>
      </c>
      <c r="L33" s="31"/>
    </row>
    <row r="34" spans="2:12" s="1" customFormat="1" ht="14.45" customHeight="1">
      <c r="B34" s="31"/>
      <c r="E34" s="26" t="s">
        <v>45</v>
      </c>
      <c r="F34" s="91">
        <f>ROUND((SUM(BF118:BF142)),  2)</f>
        <v>0</v>
      </c>
      <c r="I34" s="92">
        <v>0.12</v>
      </c>
      <c r="J34" s="91">
        <f>ROUND(((SUM(BF118:BF142))*I34),  2)</f>
        <v>0</v>
      </c>
      <c r="L34" s="31"/>
    </row>
    <row r="35" spans="2:12" s="1" customFormat="1" ht="14.45" hidden="1" customHeight="1">
      <c r="B35" s="31"/>
      <c r="E35" s="26" t="s">
        <v>46</v>
      </c>
      <c r="F35" s="91">
        <f>ROUND((SUM(BG118:BG142)),  2)</f>
        <v>0</v>
      </c>
      <c r="I35" s="92">
        <v>0.21</v>
      </c>
      <c r="J35" s="91">
        <f>0</f>
        <v>0</v>
      </c>
      <c r="L35" s="31"/>
    </row>
    <row r="36" spans="2:12" s="1" customFormat="1" ht="14.45" hidden="1" customHeight="1">
      <c r="B36" s="31"/>
      <c r="E36" s="26" t="s">
        <v>47</v>
      </c>
      <c r="F36" s="91">
        <f>ROUND((SUM(BH118:BH142)),  2)</f>
        <v>0</v>
      </c>
      <c r="I36" s="92">
        <v>0.12</v>
      </c>
      <c r="J36" s="91">
        <f>0</f>
        <v>0</v>
      </c>
      <c r="L36" s="31"/>
    </row>
    <row r="37" spans="2:12" s="1" customFormat="1" ht="14.45" hidden="1" customHeight="1">
      <c r="B37" s="31"/>
      <c r="E37" s="26" t="s">
        <v>48</v>
      </c>
      <c r="F37" s="91">
        <f>ROUND((SUM(BI118:BI142)),  2)</f>
        <v>0</v>
      </c>
      <c r="I37" s="92">
        <v>0</v>
      </c>
      <c r="J37" s="91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3"/>
      <c r="D39" s="94" t="s">
        <v>49</v>
      </c>
      <c r="E39" s="56"/>
      <c r="F39" s="56"/>
      <c r="G39" s="95" t="s">
        <v>50</v>
      </c>
      <c r="H39" s="96" t="s">
        <v>51</v>
      </c>
      <c r="I39" s="56"/>
      <c r="J39" s="97">
        <f>SUM(J30:J37)</f>
        <v>0</v>
      </c>
      <c r="K39" s="98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>
      <c r="B61" s="31"/>
      <c r="D61" s="42" t="s">
        <v>54</v>
      </c>
      <c r="E61" s="33"/>
      <c r="F61" s="99" t="s">
        <v>55</v>
      </c>
      <c r="G61" s="42" t="s">
        <v>54</v>
      </c>
      <c r="H61" s="33"/>
      <c r="I61" s="33"/>
      <c r="J61" s="100" t="s">
        <v>55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>
      <c r="B65" s="31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>
      <c r="B76" s="31"/>
      <c r="D76" s="42" t="s">
        <v>54</v>
      </c>
      <c r="E76" s="33"/>
      <c r="F76" s="99" t="s">
        <v>55</v>
      </c>
      <c r="G76" s="42" t="s">
        <v>54</v>
      </c>
      <c r="H76" s="33"/>
      <c r="I76" s="33"/>
      <c r="J76" s="100" t="s">
        <v>55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109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26.25" customHeight="1">
      <c r="B85" s="31"/>
      <c r="E85" s="232" t="str">
        <f>E7</f>
        <v>Celoplošné opravy MK v Ostrově, U Nemocnice Severní/Luční – Borecká</v>
      </c>
      <c r="F85" s="233"/>
      <c r="G85" s="233"/>
      <c r="H85" s="233"/>
      <c r="L85" s="31"/>
    </row>
    <row r="86" spans="2:47" s="1" customFormat="1" ht="12" customHeight="1">
      <c r="B86" s="31"/>
      <c r="C86" s="26" t="s">
        <v>107</v>
      </c>
      <c r="L86" s="31"/>
    </row>
    <row r="87" spans="2:47" s="1" customFormat="1" ht="16.5" customHeight="1">
      <c r="B87" s="31"/>
      <c r="E87" s="222" t="str">
        <f>E9</f>
        <v>SO 001 - DIO</v>
      </c>
      <c r="F87" s="231"/>
      <c r="G87" s="231"/>
      <c r="H87" s="231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>Ostrov</v>
      </c>
      <c r="I89" s="26" t="s">
        <v>22</v>
      </c>
      <c r="J89" s="51" t="str">
        <f>IF(J12="","",J12)</f>
        <v>19. 3. 2024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>Město Ostrov</v>
      </c>
      <c r="I91" s="26" t="s">
        <v>32</v>
      </c>
      <c r="J91" s="29" t="str">
        <f>E21</f>
        <v>Ing. Igor Hrazdil</v>
      </c>
      <c r="L91" s="31"/>
    </row>
    <row r="92" spans="2:47" s="1" customFormat="1" ht="15.2" customHeight="1">
      <c r="B92" s="31"/>
      <c r="C92" s="26" t="s">
        <v>30</v>
      </c>
      <c r="F92" s="24" t="str">
        <f>IF(E18="","",E18)</f>
        <v>Vyplň údaj</v>
      </c>
      <c r="I92" s="26" t="s">
        <v>37</v>
      </c>
      <c r="J92" s="29" t="str">
        <f>E24</f>
        <v>Ing. Igor Hrazdil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1" t="s">
        <v>110</v>
      </c>
      <c r="D94" s="93"/>
      <c r="E94" s="93"/>
      <c r="F94" s="93"/>
      <c r="G94" s="93"/>
      <c r="H94" s="93"/>
      <c r="I94" s="93"/>
      <c r="J94" s="102" t="s">
        <v>111</v>
      </c>
      <c r="K94" s="93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3" t="s">
        <v>112</v>
      </c>
      <c r="J96" s="65">
        <f>J118</f>
        <v>0</v>
      </c>
      <c r="L96" s="31"/>
      <c r="AU96" s="16" t="s">
        <v>113</v>
      </c>
    </row>
    <row r="97" spans="2:12" s="8" customFormat="1" ht="24.95" customHeight="1">
      <c r="B97" s="104"/>
      <c r="D97" s="105" t="s">
        <v>114</v>
      </c>
      <c r="E97" s="106"/>
      <c r="F97" s="106"/>
      <c r="G97" s="106"/>
      <c r="H97" s="106"/>
      <c r="I97" s="106"/>
      <c r="J97" s="107">
        <f>J119</f>
        <v>0</v>
      </c>
      <c r="L97" s="104"/>
    </row>
    <row r="98" spans="2:12" s="9" customFormat="1" ht="19.899999999999999" customHeight="1">
      <c r="B98" s="108"/>
      <c r="D98" s="109" t="s">
        <v>115</v>
      </c>
      <c r="E98" s="110"/>
      <c r="F98" s="110"/>
      <c r="G98" s="110"/>
      <c r="H98" s="110"/>
      <c r="I98" s="110"/>
      <c r="J98" s="111">
        <f>J120</f>
        <v>0</v>
      </c>
      <c r="L98" s="108"/>
    </row>
    <row r="99" spans="2:12" s="1" customFormat="1" ht="21.75" customHeight="1">
      <c r="B99" s="31"/>
      <c r="L99" s="31"/>
    </row>
    <row r="100" spans="2:12" s="1" customFormat="1" ht="6.95" customHeight="1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31"/>
    </row>
    <row r="104" spans="2:12" s="1" customFormat="1" ht="6.95" customHeight="1">
      <c r="B104" s="45"/>
      <c r="C104" s="46"/>
      <c r="D104" s="46"/>
      <c r="E104" s="46"/>
      <c r="F104" s="46"/>
      <c r="G104" s="46"/>
      <c r="H104" s="46"/>
      <c r="I104" s="46"/>
      <c r="J104" s="46"/>
      <c r="K104" s="46"/>
      <c r="L104" s="31"/>
    </row>
    <row r="105" spans="2:12" s="1" customFormat="1" ht="24.95" customHeight="1">
      <c r="B105" s="31"/>
      <c r="C105" s="20" t="s">
        <v>116</v>
      </c>
      <c r="L105" s="31"/>
    </row>
    <row r="106" spans="2:12" s="1" customFormat="1" ht="6.95" customHeight="1">
      <c r="B106" s="31"/>
      <c r="L106" s="31"/>
    </row>
    <row r="107" spans="2:12" s="1" customFormat="1" ht="12" customHeight="1">
      <c r="B107" s="31"/>
      <c r="C107" s="26" t="s">
        <v>16</v>
      </c>
      <c r="L107" s="31"/>
    </row>
    <row r="108" spans="2:12" s="1" customFormat="1" ht="26.25" customHeight="1">
      <c r="B108" s="31"/>
      <c r="E108" s="232" t="str">
        <f>E7</f>
        <v>Celoplošné opravy MK v Ostrově, U Nemocnice Severní/Luční – Borecká</v>
      </c>
      <c r="F108" s="233"/>
      <c r="G108" s="233"/>
      <c r="H108" s="233"/>
      <c r="L108" s="31"/>
    </row>
    <row r="109" spans="2:12" s="1" customFormat="1" ht="12" customHeight="1">
      <c r="B109" s="31"/>
      <c r="C109" s="26" t="s">
        <v>107</v>
      </c>
      <c r="L109" s="31"/>
    </row>
    <row r="110" spans="2:12" s="1" customFormat="1" ht="16.5" customHeight="1">
      <c r="B110" s="31"/>
      <c r="E110" s="222" t="str">
        <f>E9</f>
        <v>SO 001 - DIO</v>
      </c>
      <c r="F110" s="231"/>
      <c r="G110" s="231"/>
      <c r="H110" s="231"/>
      <c r="L110" s="31"/>
    </row>
    <row r="111" spans="2:12" s="1" customFormat="1" ht="6.95" customHeight="1">
      <c r="B111" s="31"/>
      <c r="L111" s="31"/>
    </row>
    <row r="112" spans="2:12" s="1" customFormat="1" ht="12" customHeight="1">
      <c r="B112" s="31"/>
      <c r="C112" s="26" t="s">
        <v>20</v>
      </c>
      <c r="F112" s="24" t="str">
        <f>F12</f>
        <v>Ostrov</v>
      </c>
      <c r="I112" s="26" t="s">
        <v>22</v>
      </c>
      <c r="J112" s="51" t="str">
        <f>IF(J12="","",J12)</f>
        <v>19. 3. 2024</v>
      </c>
      <c r="L112" s="31"/>
    </row>
    <row r="113" spans="2:65" s="1" customFormat="1" ht="6.95" customHeight="1">
      <c r="B113" s="31"/>
      <c r="L113" s="31"/>
    </row>
    <row r="114" spans="2:65" s="1" customFormat="1" ht="15.2" customHeight="1">
      <c r="B114" s="31"/>
      <c r="C114" s="26" t="s">
        <v>24</v>
      </c>
      <c r="F114" s="24" t="str">
        <f>E15</f>
        <v>Město Ostrov</v>
      </c>
      <c r="I114" s="26" t="s">
        <v>32</v>
      </c>
      <c r="J114" s="29" t="str">
        <f>E21</f>
        <v>Ing. Igor Hrazdil</v>
      </c>
      <c r="L114" s="31"/>
    </row>
    <row r="115" spans="2:65" s="1" customFormat="1" ht="15.2" customHeight="1">
      <c r="B115" s="31"/>
      <c r="C115" s="26" t="s">
        <v>30</v>
      </c>
      <c r="F115" s="24" t="str">
        <f>IF(E18="","",E18)</f>
        <v>Vyplň údaj</v>
      </c>
      <c r="I115" s="26" t="s">
        <v>37</v>
      </c>
      <c r="J115" s="29" t="str">
        <f>E24</f>
        <v>Ing. Igor Hrazdil</v>
      </c>
      <c r="L115" s="31"/>
    </row>
    <row r="116" spans="2:65" s="1" customFormat="1" ht="10.35" customHeight="1">
      <c r="B116" s="31"/>
      <c r="L116" s="31"/>
    </row>
    <row r="117" spans="2:65" s="10" customFormat="1" ht="29.25" customHeight="1">
      <c r="B117" s="112"/>
      <c r="C117" s="113" t="s">
        <v>117</v>
      </c>
      <c r="D117" s="114" t="s">
        <v>64</v>
      </c>
      <c r="E117" s="114" t="s">
        <v>60</v>
      </c>
      <c r="F117" s="114" t="s">
        <v>61</v>
      </c>
      <c r="G117" s="114" t="s">
        <v>118</v>
      </c>
      <c r="H117" s="114" t="s">
        <v>119</v>
      </c>
      <c r="I117" s="114" t="s">
        <v>120</v>
      </c>
      <c r="J117" s="114" t="s">
        <v>111</v>
      </c>
      <c r="K117" s="115" t="s">
        <v>121</v>
      </c>
      <c r="L117" s="112"/>
      <c r="M117" s="58" t="s">
        <v>1</v>
      </c>
      <c r="N117" s="59" t="s">
        <v>43</v>
      </c>
      <c r="O117" s="59" t="s">
        <v>122</v>
      </c>
      <c r="P117" s="59" t="s">
        <v>123</v>
      </c>
      <c r="Q117" s="59" t="s">
        <v>124</v>
      </c>
      <c r="R117" s="59" t="s">
        <v>125</v>
      </c>
      <c r="S117" s="59" t="s">
        <v>126</v>
      </c>
      <c r="T117" s="60" t="s">
        <v>127</v>
      </c>
    </row>
    <row r="118" spans="2:65" s="1" customFormat="1" ht="22.9" customHeight="1">
      <c r="B118" s="31"/>
      <c r="C118" s="63" t="s">
        <v>128</v>
      </c>
      <c r="J118" s="116">
        <f>BK118</f>
        <v>0</v>
      </c>
      <c r="L118" s="31"/>
      <c r="M118" s="61"/>
      <c r="N118" s="52"/>
      <c r="O118" s="52"/>
      <c r="P118" s="117">
        <f>P119</f>
        <v>0</v>
      </c>
      <c r="Q118" s="52"/>
      <c r="R118" s="117">
        <f>R119</f>
        <v>0</v>
      </c>
      <c r="S118" s="52"/>
      <c r="T118" s="118">
        <f>T119</f>
        <v>0</v>
      </c>
      <c r="AT118" s="16" t="s">
        <v>78</v>
      </c>
      <c r="AU118" s="16" t="s">
        <v>113</v>
      </c>
      <c r="BK118" s="119">
        <f>BK119</f>
        <v>0</v>
      </c>
    </row>
    <row r="119" spans="2:65" s="11" customFormat="1" ht="25.9" customHeight="1">
      <c r="B119" s="120"/>
      <c r="D119" s="121" t="s">
        <v>78</v>
      </c>
      <c r="E119" s="122" t="s">
        <v>129</v>
      </c>
      <c r="F119" s="122" t="s">
        <v>130</v>
      </c>
      <c r="I119" s="123"/>
      <c r="J119" s="124">
        <f>BK119</f>
        <v>0</v>
      </c>
      <c r="L119" s="120"/>
      <c r="M119" s="125"/>
      <c r="P119" s="126">
        <f>P120</f>
        <v>0</v>
      </c>
      <c r="R119" s="126">
        <f>R120</f>
        <v>0</v>
      </c>
      <c r="T119" s="127">
        <f>T120</f>
        <v>0</v>
      </c>
      <c r="AR119" s="121" t="s">
        <v>87</v>
      </c>
      <c r="AT119" s="128" t="s">
        <v>78</v>
      </c>
      <c r="AU119" s="128" t="s">
        <v>79</v>
      </c>
      <c r="AY119" s="121" t="s">
        <v>131</v>
      </c>
      <c r="BK119" s="129">
        <f>BK120</f>
        <v>0</v>
      </c>
    </row>
    <row r="120" spans="2:65" s="11" customFormat="1" ht="22.9" customHeight="1">
      <c r="B120" s="120"/>
      <c r="D120" s="121" t="s">
        <v>78</v>
      </c>
      <c r="E120" s="130" t="s">
        <v>132</v>
      </c>
      <c r="F120" s="130" t="s">
        <v>133</v>
      </c>
      <c r="I120" s="123"/>
      <c r="J120" s="131">
        <f>BK120</f>
        <v>0</v>
      </c>
      <c r="L120" s="120"/>
      <c r="M120" s="125"/>
      <c r="P120" s="126">
        <f>SUM(P121:P142)</f>
        <v>0</v>
      </c>
      <c r="R120" s="126">
        <f>SUM(R121:R142)</f>
        <v>0</v>
      </c>
      <c r="T120" s="127">
        <f>SUM(T121:T142)</f>
        <v>0</v>
      </c>
      <c r="AR120" s="121" t="s">
        <v>87</v>
      </c>
      <c r="AT120" s="128" t="s">
        <v>78</v>
      </c>
      <c r="AU120" s="128" t="s">
        <v>87</v>
      </c>
      <c r="AY120" s="121" t="s">
        <v>131</v>
      </c>
      <c r="BK120" s="129">
        <f>SUM(BK121:BK142)</f>
        <v>0</v>
      </c>
    </row>
    <row r="121" spans="2:65" s="1" customFormat="1" ht="24.2" customHeight="1">
      <c r="B121" s="31"/>
      <c r="C121" s="132" t="s">
        <v>87</v>
      </c>
      <c r="D121" s="132" t="s">
        <v>134</v>
      </c>
      <c r="E121" s="133" t="s">
        <v>135</v>
      </c>
      <c r="F121" s="134" t="s">
        <v>136</v>
      </c>
      <c r="G121" s="135" t="s">
        <v>137</v>
      </c>
      <c r="H121" s="136">
        <v>20</v>
      </c>
      <c r="I121" s="137"/>
      <c r="J121" s="138">
        <f>ROUND(I121*H121,2)</f>
        <v>0</v>
      </c>
      <c r="K121" s="134" t="s">
        <v>138</v>
      </c>
      <c r="L121" s="31"/>
      <c r="M121" s="139" t="s">
        <v>1</v>
      </c>
      <c r="N121" s="140" t="s">
        <v>44</v>
      </c>
      <c r="P121" s="141">
        <f>O121*H121</f>
        <v>0</v>
      </c>
      <c r="Q121" s="141">
        <v>0</v>
      </c>
      <c r="R121" s="141">
        <f>Q121*H121</f>
        <v>0</v>
      </c>
      <c r="S121" s="141">
        <v>0</v>
      </c>
      <c r="T121" s="142">
        <f>S121*H121</f>
        <v>0</v>
      </c>
      <c r="AR121" s="143" t="s">
        <v>139</v>
      </c>
      <c r="AT121" s="143" t="s">
        <v>134</v>
      </c>
      <c r="AU121" s="143" t="s">
        <v>89</v>
      </c>
      <c r="AY121" s="16" t="s">
        <v>131</v>
      </c>
      <c r="BE121" s="144">
        <f>IF(N121="základní",J121,0)</f>
        <v>0</v>
      </c>
      <c r="BF121" s="144">
        <f>IF(N121="snížená",J121,0)</f>
        <v>0</v>
      </c>
      <c r="BG121" s="144">
        <f>IF(N121="zákl. přenesená",J121,0)</f>
        <v>0</v>
      </c>
      <c r="BH121" s="144">
        <f>IF(N121="sníž. přenesená",J121,0)</f>
        <v>0</v>
      </c>
      <c r="BI121" s="144">
        <f>IF(N121="nulová",J121,0)</f>
        <v>0</v>
      </c>
      <c r="BJ121" s="16" t="s">
        <v>87</v>
      </c>
      <c r="BK121" s="144">
        <f>ROUND(I121*H121,2)</f>
        <v>0</v>
      </c>
      <c r="BL121" s="16" t="s">
        <v>139</v>
      </c>
      <c r="BM121" s="143" t="s">
        <v>140</v>
      </c>
    </row>
    <row r="122" spans="2:65" s="1" customFormat="1">
      <c r="B122" s="31"/>
      <c r="D122" s="145" t="s">
        <v>141</v>
      </c>
      <c r="F122" s="146" t="s">
        <v>142</v>
      </c>
      <c r="I122" s="147"/>
      <c r="L122" s="31"/>
      <c r="M122" s="148"/>
      <c r="T122" s="55"/>
      <c r="AT122" s="16" t="s">
        <v>141</v>
      </c>
      <c r="AU122" s="16" t="s">
        <v>89</v>
      </c>
    </row>
    <row r="123" spans="2:65" s="12" customFormat="1">
      <c r="B123" s="149"/>
      <c r="D123" s="145" t="s">
        <v>143</v>
      </c>
      <c r="E123" s="150" t="s">
        <v>144</v>
      </c>
      <c r="F123" s="151" t="s">
        <v>89</v>
      </c>
      <c r="H123" s="152">
        <v>2</v>
      </c>
      <c r="I123" s="153"/>
      <c r="L123" s="149"/>
      <c r="M123" s="154"/>
      <c r="T123" s="155"/>
      <c r="AT123" s="150" t="s">
        <v>143</v>
      </c>
      <c r="AU123" s="150" t="s">
        <v>89</v>
      </c>
      <c r="AV123" s="12" t="s">
        <v>89</v>
      </c>
      <c r="AW123" s="12" t="s">
        <v>36</v>
      </c>
      <c r="AX123" s="12" t="s">
        <v>79</v>
      </c>
      <c r="AY123" s="150" t="s">
        <v>131</v>
      </c>
    </row>
    <row r="124" spans="2:65" s="12" customFormat="1">
      <c r="B124" s="149"/>
      <c r="D124" s="145" t="s">
        <v>143</v>
      </c>
      <c r="E124" s="150" t="s">
        <v>145</v>
      </c>
      <c r="F124" s="151" t="s">
        <v>89</v>
      </c>
      <c r="H124" s="152">
        <v>2</v>
      </c>
      <c r="I124" s="153"/>
      <c r="L124" s="149"/>
      <c r="M124" s="154"/>
      <c r="T124" s="155"/>
      <c r="AT124" s="150" t="s">
        <v>143</v>
      </c>
      <c r="AU124" s="150" t="s">
        <v>89</v>
      </c>
      <c r="AV124" s="12" t="s">
        <v>89</v>
      </c>
      <c r="AW124" s="12" t="s">
        <v>36</v>
      </c>
      <c r="AX124" s="12" t="s">
        <v>79</v>
      </c>
      <c r="AY124" s="150" t="s">
        <v>131</v>
      </c>
    </row>
    <row r="125" spans="2:65" s="12" customFormat="1">
      <c r="B125" s="149"/>
      <c r="D125" s="145" t="s">
        <v>143</v>
      </c>
      <c r="E125" s="150" t="s">
        <v>146</v>
      </c>
      <c r="F125" s="151" t="s">
        <v>87</v>
      </c>
      <c r="H125" s="152">
        <v>1</v>
      </c>
      <c r="I125" s="153"/>
      <c r="L125" s="149"/>
      <c r="M125" s="154"/>
      <c r="T125" s="155"/>
      <c r="AT125" s="150" t="s">
        <v>143</v>
      </c>
      <c r="AU125" s="150" t="s">
        <v>89</v>
      </c>
      <c r="AV125" s="12" t="s">
        <v>89</v>
      </c>
      <c r="AW125" s="12" t="s">
        <v>36</v>
      </c>
      <c r="AX125" s="12" t="s">
        <v>79</v>
      </c>
      <c r="AY125" s="150" t="s">
        <v>131</v>
      </c>
    </row>
    <row r="126" spans="2:65" s="12" customFormat="1">
      <c r="B126" s="149"/>
      <c r="D126" s="145" t="s">
        <v>143</v>
      </c>
      <c r="E126" s="150" t="s">
        <v>147</v>
      </c>
      <c r="F126" s="151" t="s">
        <v>148</v>
      </c>
      <c r="H126" s="152">
        <v>8</v>
      </c>
      <c r="I126" s="153"/>
      <c r="L126" s="149"/>
      <c r="M126" s="154"/>
      <c r="T126" s="155"/>
      <c r="AT126" s="150" t="s">
        <v>143</v>
      </c>
      <c r="AU126" s="150" t="s">
        <v>89</v>
      </c>
      <c r="AV126" s="12" t="s">
        <v>89</v>
      </c>
      <c r="AW126" s="12" t="s">
        <v>36</v>
      </c>
      <c r="AX126" s="12" t="s">
        <v>79</v>
      </c>
      <c r="AY126" s="150" t="s">
        <v>131</v>
      </c>
    </row>
    <row r="127" spans="2:65" s="13" customFormat="1">
      <c r="B127" s="156"/>
      <c r="D127" s="145" t="s">
        <v>143</v>
      </c>
      <c r="E127" s="157" t="s">
        <v>105</v>
      </c>
      <c r="F127" s="158" t="s">
        <v>149</v>
      </c>
      <c r="H127" s="159">
        <v>13</v>
      </c>
      <c r="I127" s="160"/>
      <c r="L127" s="156"/>
      <c r="M127" s="161"/>
      <c r="T127" s="162"/>
      <c r="AT127" s="157" t="s">
        <v>143</v>
      </c>
      <c r="AU127" s="157" t="s">
        <v>89</v>
      </c>
      <c r="AV127" s="13" t="s">
        <v>99</v>
      </c>
      <c r="AW127" s="13" t="s">
        <v>36</v>
      </c>
      <c r="AX127" s="13" t="s">
        <v>79</v>
      </c>
      <c r="AY127" s="157" t="s">
        <v>131</v>
      </c>
    </row>
    <row r="128" spans="2:65" s="12" customFormat="1">
      <c r="B128" s="149"/>
      <c r="D128" s="145" t="s">
        <v>143</v>
      </c>
      <c r="E128" s="150" t="s">
        <v>100</v>
      </c>
      <c r="F128" s="151" t="s">
        <v>87</v>
      </c>
      <c r="H128" s="152">
        <v>1</v>
      </c>
      <c r="I128" s="153"/>
      <c r="L128" s="149"/>
      <c r="M128" s="154"/>
      <c r="T128" s="155"/>
      <c r="AT128" s="150" t="s">
        <v>143</v>
      </c>
      <c r="AU128" s="150" t="s">
        <v>89</v>
      </c>
      <c r="AV128" s="12" t="s">
        <v>89</v>
      </c>
      <c r="AW128" s="12" t="s">
        <v>36</v>
      </c>
      <c r="AX128" s="12" t="s">
        <v>79</v>
      </c>
      <c r="AY128" s="150" t="s">
        <v>131</v>
      </c>
    </row>
    <row r="129" spans="2:65" s="12" customFormat="1">
      <c r="B129" s="149"/>
      <c r="D129" s="145" t="s">
        <v>143</v>
      </c>
      <c r="E129" s="150" t="s">
        <v>98</v>
      </c>
      <c r="F129" s="151" t="s">
        <v>99</v>
      </c>
      <c r="H129" s="152">
        <v>3</v>
      </c>
      <c r="I129" s="153"/>
      <c r="L129" s="149"/>
      <c r="M129" s="154"/>
      <c r="T129" s="155"/>
      <c r="AT129" s="150" t="s">
        <v>143</v>
      </c>
      <c r="AU129" s="150" t="s">
        <v>89</v>
      </c>
      <c r="AV129" s="12" t="s">
        <v>89</v>
      </c>
      <c r="AW129" s="12" t="s">
        <v>36</v>
      </c>
      <c r="AX129" s="12" t="s">
        <v>79</v>
      </c>
      <c r="AY129" s="150" t="s">
        <v>131</v>
      </c>
    </row>
    <row r="130" spans="2:65" s="12" customFormat="1">
      <c r="B130" s="149"/>
      <c r="D130" s="145" t="s">
        <v>143</v>
      </c>
      <c r="E130" s="150" t="s">
        <v>102</v>
      </c>
      <c r="F130" s="151" t="s">
        <v>99</v>
      </c>
      <c r="H130" s="152">
        <v>3</v>
      </c>
      <c r="I130" s="153"/>
      <c r="L130" s="149"/>
      <c r="M130" s="154"/>
      <c r="T130" s="155"/>
      <c r="AT130" s="150" t="s">
        <v>143</v>
      </c>
      <c r="AU130" s="150" t="s">
        <v>89</v>
      </c>
      <c r="AV130" s="12" t="s">
        <v>89</v>
      </c>
      <c r="AW130" s="12" t="s">
        <v>36</v>
      </c>
      <c r="AX130" s="12" t="s">
        <v>79</v>
      </c>
      <c r="AY130" s="150" t="s">
        <v>131</v>
      </c>
    </row>
    <row r="131" spans="2:65" s="14" customFormat="1">
      <c r="B131" s="163"/>
      <c r="D131" s="145" t="s">
        <v>143</v>
      </c>
      <c r="E131" s="164" t="s">
        <v>1</v>
      </c>
      <c r="F131" s="165" t="s">
        <v>150</v>
      </c>
      <c r="H131" s="166">
        <v>20</v>
      </c>
      <c r="I131" s="167"/>
      <c r="L131" s="163"/>
      <c r="M131" s="168"/>
      <c r="T131" s="169"/>
      <c r="AT131" s="164" t="s">
        <v>143</v>
      </c>
      <c r="AU131" s="164" t="s">
        <v>89</v>
      </c>
      <c r="AV131" s="14" t="s">
        <v>139</v>
      </c>
      <c r="AW131" s="14" t="s">
        <v>36</v>
      </c>
      <c r="AX131" s="14" t="s">
        <v>87</v>
      </c>
      <c r="AY131" s="164" t="s">
        <v>131</v>
      </c>
    </row>
    <row r="132" spans="2:65" s="1" customFormat="1" ht="24.2" customHeight="1">
      <c r="B132" s="31"/>
      <c r="C132" s="132" t="s">
        <v>89</v>
      </c>
      <c r="D132" s="132" t="s">
        <v>134</v>
      </c>
      <c r="E132" s="133" t="s">
        <v>151</v>
      </c>
      <c r="F132" s="134" t="s">
        <v>152</v>
      </c>
      <c r="G132" s="135" t="s">
        <v>137</v>
      </c>
      <c r="H132" s="136">
        <v>322</v>
      </c>
      <c r="I132" s="137"/>
      <c r="J132" s="138">
        <f>ROUND(I132*H132,2)</f>
        <v>0</v>
      </c>
      <c r="K132" s="134" t="s">
        <v>138</v>
      </c>
      <c r="L132" s="31"/>
      <c r="M132" s="139" t="s">
        <v>1</v>
      </c>
      <c r="N132" s="140" t="s">
        <v>44</v>
      </c>
      <c r="P132" s="141">
        <f>O132*H132</f>
        <v>0</v>
      </c>
      <c r="Q132" s="141">
        <v>0</v>
      </c>
      <c r="R132" s="141">
        <f>Q132*H132</f>
        <v>0</v>
      </c>
      <c r="S132" s="141">
        <v>0</v>
      </c>
      <c r="T132" s="142">
        <f>S132*H132</f>
        <v>0</v>
      </c>
      <c r="AR132" s="143" t="s">
        <v>139</v>
      </c>
      <c r="AT132" s="143" t="s">
        <v>134</v>
      </c>
      <c r="AU132" s="143" t="s">
        <v>89</v>
      </c>
      <c r="AY132" s="16" t="s">
        <v>131</v>
      </c>
      <c r="BE132" s="144">
        <f>IF(N132="základní",J132,0)</f>
        <v>0</v>
      </c>
      <c r="BF132" s="144">
        <f>IF(N132="snížená",J132,0)</f>
        <v>0</v>
      </c>
      <c r="BG132" s="144">
        <f>IF(N132="zákl. přenesená",J132,0)</f>
        <v>0</v>
      </c>
      <c r="BH132" s="144">
        <f>IF(N132="sníž. přenesená",J132,0)</f>
        <v>0</v>
      </c>
      <c r="BI132" s="144">
        <f>IF(N132="nulová",J132,0)</f>
        <v>0</v>
      </c>
      <c r="BJ132" s="16" t="s">
        <v>87</v>
      </c>
      <c r="BK132" s="144">
        <f>ROUND(I132*H132,2)</f>
        <v>0</v>
      </c>
      <c r="BL132" s="16" t="s">
        <v>139</v>
      </c>
      <c r="BM132" s="143" t="s">
        <v>153</v>
      </c>
    </row>
    <row r="133" spans="2:65" s="1" customFormat="1">
      <c r="B133" s="31"/>
      <c r="D133" s="145" t="s">
        <v>141</v>
      </c>
      <c r="F133" s="146" t="s">
        <v>154</v>
      </c>
      <c r="I133" s="147"/>
      <c r="L133" s="31"/>
      <c r="M133" s="148"/>
      <c r="T133" s="55"/>
      <c r="AT133" s="16" t="s">
        <v>141</v>
      </c>
      <c r="AU133" s="16" t="s">
        <v>89</v>
      </c>
    </row>
    <row r="134" spans="2:65" s="12" customFormat="1">
      <c r="B134" s="149"/>
      <c r="D134" s="145" t="s">
        <v>143</v>
      </c>
      <c r="E134" s="150" t="s">
        <v>1</v>
      </c>
      <c r="F134" s="151" t="s">
        <v>155</v>
      </c>
      <c r="H134" s="152">
        <v>322</v>
      </c>
      <c r="I134" s="153"/>
      <c r="L134" s="149"/>
      <c r="M134" s="154"/>
      <c r="T134" s="155"/>
      <c r="AT134" s="150" t="s">
        <v>143</v>
      </c>
      <c r="AU134" s="150" t="s">
        <v>89</v>
      </c>
      <c r="AV134" s="12" t="s">
        <v>89</v>
      </c>
      <c r="AW134" s="12" t="s">
        <v>36</v>
      </c>
      <c r="AX134" s="12" t="s">
        <v>87</v>
      </c>
      <c r="AY134" s="150" t="s">
        <v>131</v>
      </c>
    </row>
    <row r="135" spans="2:65" s="1" customFormat="1" ht="24.2" customHeight="1">
      <c r="B135" s="31"/>
      <c r="C135" s="132" t="s">
        <v>99</v>
      </c>
      <c r="D135" s="132" t="s">
        <v>134</v>
      </c>
      <c r="E135" s="133" t="s">
        <v>156</v>
      </c>
      <c r="F135" s="134" t="s">
        <v>157</v>
      </c>
      <c r="G135" s="135" t="s">
        <v>137</v>
      </c>
      <c r="H135" s="136">
        <v>3</v>
      </c>
      <c r="I135" s="137"/>
      <c r="J135" s="138">
        <f>ROUND(I135*H135,2)</f>
        <v>0</v>
      </c>
      <c r="K135" s="134" t="s">
        <v>138</v>
      </c>
      <c r="L135" s="31"/>
      <c r="M135" s="139" t="s">
        <v>1</v>
      </c>
      <c r="N135" s="140" t="s">
        <v>44</v>
      </c>
      <c r="P135" s="141">
        <f>O135*H135</f>
        <v>0</v>
      </c>
      <c r="Q135" s="141">
        <v>0</v>
      </c>
      <c r="R135" s="141">
        <f>Q135*H135</f>
        <v>0</v>
      </c>
      <c r="S135" s="141">
        <v>0</v>
      </c>
      <c r="T135" s="142">
        <f>S135*H135</f>
        <v>0</v>
      </c>
      <c r="AR135" s="143" t="s">
        <v>139</v>
      </c>
      <c r="AT135" s="143" t="s">
        <v>134</v>
      </c>
      <c r="AU135" s="143" t="s">
        <v>89</v>
      </c>
      <c r="AY135" s="16" t="s">
        <v>131</v>
      </c>
      <c r="BE135" s="144">
        <f>IF(N135="základní",J135,0)</f>
        <v>0</v>
      </c>
      <c r="BF135" s="144">
        <f>IF(N135="snížená",J135,0)</f>
        <v>0</v>
      </c>
      <c r="BG135" s="144">
        <f>IF(N135="zákl. přenesená",J135,0)</f>
        <v>0</v>
      </c>
      <c r="BH135" s="144">
        <f>IF(N135="sníž. přenesená",J135,0)</f>
        <v>0</v>
      </c>
      <c r="BI135" s="144">
        <f>IF(N135="nulová",J135,0)</f>
        <v>0</v>
      </c>
      <c r="BJ135" s="16" t="s">
        <v>87</v>
      </c>
      <c r="BK135" s="144">
        <f>ROUND(I135*H135,2)</f>
        <v>0</v>
      </c>
      <c r="BL135" s="16" t="s">
        <v>139</v>
      </c>
      <c r="BM135" s="143" t="s">
        <v>158</v>
      </c>
    </row>
    <row r="136" spans="2:65" s="1" customFormat="1">
      <c r="B136" s="31"/>
      <c r="D136" s="145" t="s">
        <v>141</v>
      </c>
      <c r="F136" s="146" t="s">
        <v>159</v>
      </c>
      <c r="I136" s="147"/>
      <c r="L136" s="31"/>
      <c r="M136" s="148"/>
      <c r="T136" s="55"/>
      <c r="AT136" s="16" t="s">
        <v>141</v>
      </c>
      <c r="AU136" s="16" t="s">
        <v>89</v>
      </c>
    </row>
    <row r="137" spans="2:65" s="12" customFormat="1">
      <c r="B137" s="149"/>
      <c r="D137" s="145" t="s">
        <v>143</v>
      </c>
      <c r="E137" s="150" t="s">
        <v>103</v>
      </c>
      <c r="F137" s="151" t="s">
        <v>87</v>
      </c>
      <c r="H137" s="152">
        <v>1</v>
      </c>
      <c r="I137" s="153"/>
      <c r="L137" s="149"/>
      <c r="M137" s="154"/>
      <c r="T137" s="155"/>
      <c r="AT137" s="150" t="s">
        <v>143</v>
      </c>
      <c r="AU137" s="150" t="s">
        <v>89</v>
      </c>
      <c r="AV137" s="12" t="s">
        <v>89</v>
      </c>
      <c r="AW137" s="12" t="s">
        <v>36</v>
      </c>
      <c r="AX137" s="12" t="s">
        <v>79</v>
      </c>
      <c r="AY137" s="150" t="s">
        <v>131</v>
      </c>
    </row>
    <row r="138" spans="2:65" s="12" customFormat="1">
      <c r="B138" s="149"/>
      <c r="D138" s="145" t="s">
        <v>143</v>
      </c>
      <c r="E138" s="150" t="s">
        <v>104</v>
      </c>
      <c r="F138" s="151" t="s">
        <v>89</v>
      </c>
      <c r="H138" s="152">
        <v>2</v>
      </c>
      <c r="I138" s="153"/>
      <c r="L138" s="149"/>
      <c r="M138" s="154"/>
      <c r="T138" s="155"/>
      <c r="AT138" s="150" t="s">
        <v>143</v>
      </c>
      <c r="AU138" s="150" t="s">
        <v>89</v>
      </c>
      <c r="AV138" s="12" t="s">
        <v>89</v>
      </c>
      <c r="AW138" s="12" t="s">
        <v>36</v>
      </c>
      <c r="AX138" s="12" t="s">
        <v>79</v>
      </c>
      <c r="AY138" s="150" t="s">
        <v>131</v>
      </c>
    </row>
    <row r="139" spans="2:65" s="14" customFormat="1">
      <c r="B139" s="163"/>
      <c r="D139" s="145" t="s">
        <v>143</v>
      </c>
      <c r="E139" s="164" t="s">
        <v>1</v>
      </c>
      <c r="F139" s="165" t="s">
        <v>150</v>
      </c>
      <c r="H139" s="166">
        <v>3</v>
      </c>
      <c r="I139" s="167"/>
      <c r="L139" s="163"/>
      <c r="M139" s="168"/>
      <c r="T139" s="169"/>
      <c r="AT139" s="164" t="s">
        <v>143</v>
      </c>
      <c r="AU139" s="164" t="s">
        <v>89</v>
      </c>
      <c r="AV139" s="14" t="s">
        <v>139</v>
      </c>
      <c r="AW139" s="14" t="s">
        <v>36</v>
      </c>
      <c r="AX139" s="14" t="s">
        <v>87</v>
      </c>
      <c r="AY139" s="164" t="s">
        <v>131</v>
      </c>
    </row>
    <row r="140" spans="2:65" s="1" customFormat="1" ht="24.2" customHeight="1">
      <c r="B140" s="31"/>
      <c r="C140" s="132" t="s">
        <v>139</v>
      </c>
      <c r="D140" s="132" t="s">
        <v>134</v>
      </c>
      <c r="E140" s="133" t="s">
        <v>160</v>
      </c>
      <c r="F140" s="134" t="s">
        <v>161</v>
      </c>
      <c r="G140" s="135" t="s">
        <v>137</v>
      </c>
      <c r="H140" s="136">
        <v>42</v>
      </c>
      <c r="I140" s="137"/>
      <c r="J140" s="138">
        <f>ROUND(I140*H140,2)</f>
        <v>0</v>
      </c>
      <c r="K140" s="134" t="s">
        <v>138</v>
      </c>
      <c r="L140" s="31"/>
      <c r="M140" s="139" t="s">
        <v>1</v>
      </c>
      <c r="N140" s="140" t="s">
        <v>44</v>
      </c>
      <c r="P140" s="141">
        <f>O140*H140</f>
        <v>0</v>
      </c>
      <c r="Q140" s="141">
        <v>0</v>
      </c>
      <c r="R140" s="141">
        <f>Q140*H140</f>
        <v>0</v>
      </c>
      <c r="S140" s="141">
        <v>0</v>
      </c>
      <c r="T140" s="142">
        <f>S140*H140</f>
        <v>0</v>
      </c>
      <c r="AR140" s="143" t="s">
        <v>139</v>
      </c>
      <c r="AT140" s="143" t="s">
        <v>134</v>
      </c>
      <c r="AU140" s="143" t="s">
        <v>89</v>
      </c>
      <c r="AY140" s="16" t="s">
        <v>131</v>
      </c>
      <c r="BE140" s="144">
        <f>IF(N140="základní",J140,0)</f>
        <v>0</v>
      </c>
      <c r="BF140" s="144">
        <f>IF(N140="snížená",J140,0)</f>
        <v>0</v>
      </c>
      <c r="BG140" s="144">
        <f>IF(N140="zákl. přenesená",J140,0)</f>
        <v>0</v>
      </c>
      <c r="BH140" s="144">
        <f>IF(N140="sníž. přenesená",J140,0)</f>
        <v>0</v>
      </c>
      <c r="BI140" s="144">
        <f>IF(N140="nulová",J140,0)</f>
        <v>0</v>
      </c>
      <c r="BJ140" s="16" t="s">
        <v>87</v>
      </c>
      <c r="BK140" s="144">
        <f>ROUND(I140*H140,2)</f>
        <v>0</v>
      </c>
      <c r="BL140" s="16" t="s">
        <v>139</v>
      </c>
      <c r="BM140" s="143" t="s">
        <v>162</v>
      </c>
    </row>
    <row r="141" spans="2:65" s="1" customFormat="1">
      <c r="B141" s="31"/>
      <c r="D141" s="145" t="s">
        <v>141</v>
      </c>
      <c r="F141" s="146" t="s">
        <v>163</v>
      </c>
      <c r="I141" s="147"/>
      <c r="L141" s="31"/>
      <c r="M141" s="148"/>
      <c r="T141" s="55"/>
      <c r="AT141" s="16" t="s">
        <v>141</v>
      </c>
      <c r="AU141" s="16" t="s">
        <v>89</v>
      </c>
    </row>
    <row r="142" spans="2:65" s="12" customFormat="1">
      <c r="B142" s="149"/>
      <c r="D142" s="145" t="s">
        <v>143</v>
      </c>
      <c r="E142" s="150" t="s">
        <v>1</v>
      </c>
      <c r="F142" s="151" t="s">
        <v>164</v>
      </c>
      <c r="H142" s="152">
        <v>42</v>
      </c>
      <c r="I142" s="153"/>
      <c r="L142" s="149"/>
      <c r="M142" s="170"/>
      <c r="N142" s="171"/>
      <c r="O142" s="171"/>
      <c r="P142" s="171"/>
      <c r="Q142" s="171"/>
      <c r="R142" s="171"/>
      <c r="S142" s="171"/>
      <c r="T142" s="172"/>
      <c r="AT142" s="150" t="s">
        <v>143</v>
      </c>
      <c r="AU142" s="150" t="s">
        <v>89</v>
      </c>
      <c r="AV142" s="12" t="s">
        <v>89</v>
      </c>
      <c r="AW142" s="12" t="s">
        <v>36</v>
      </c>
      <c r="AX142" s="12" t="s">
        <v>87</v>
      </c>
      <c r="AY142" s="150" t="s">
        <v>131</v>
      </c>
    </row>
    <row r="143" spans="2:65" s="1" customFormat="1" ht="6.95" customHeight="1">
      <c r="B143" s="43"/>
      <c r="C143" s="44"/>
      <c r="D143" s="44"/>
      <c r="E143" s="44"/>
      <c r="F143" s="44"/>
      <c r="G143" s="44"/>
      <c r="H143" s="44"/>
      <c r="I143" s="44"/>
      <c r="J143" s="44"/>
      <c r="K143" s="44"/>
      <c r="L143" s="31"/>
    </row>
  </sheetData>
  <sheetProtection algorithmName="SHA-512" hashValue="QFA1YPLJfiOMyV1Y8hlQTZB6rxPqT5OLR8hDRRTVH6hN1YODGSTO0llBqMaDzI15pNJTwxPJt3c1CWV1U6pSgw==" saltValue="Ze47iIb5z5OQFaCGDi7vp3KbIa72rRnbH0aGTbrfgwP1nNqP8mtHhVLLxfdOVOxoWITHBPl55SF2mQj3bSWOqg==" spinCount="100000" sheet="1" objects="1" scenarios="1" formatColumns="0" formatRows="0" autoFilter="0"/>
  <autoFilter ref="C117:K142" xr:uid="{00000000-0009-0000-0000-000001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63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6" t="s">
        <v>92</v>
      </c>
      <c r="AZ2" s="87" t="s">
        <v>165</v>
      </c>
      <c r="BA2" s="87" t="s">
        <v>1</v>
      </c>
      <c r="BB2" s="87" t="s">
        <v>1</v>
      </c>
      <c r="BC2" s="87" t="s">
        <v>166</v>
      </c>
      <c r="BD2" s="87" t="s">
        <v>89</v>
      </c>
    </row>
    <row r="3" spans="2:5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89</v>
      </c>
      <c r="AZ3" s="87" t="s">
        <v>167</v>
      </c>
      <c r="BA3" s="87" t="s">
        <v>1</v>
      </c>
      <c r="BB3" s="87" t="s">
        <v>1</v>
      </c>
      <c r="BC3" s="87" t="s">
        <v>168</v>
      </c>
      <c r="BD3" s="87" t="s">
        <v>89</v>
      </c>
    </row>
    <row r="4" spans="2:56" ht="24.95" customHeight="1">
      <c r="B4" s="19"/>
      <c r="D4" s="20" t="s">
        <v>101</v>
      </c>
      <c r="L4" s="19"/>
      <c r="M4" s="88" t="s">
        <v>10</v>
      </c>
      <c r="AT4" s="16" t="s">
        <v>4</v>
      </c>
      <c r="AZ4" s="87" t="s">
        <v>169</v>
      </c>
      <c r="BA4" s="87" t="s">
        <v>1</v>
      </c>
      <c r="BB4" s="87" t="s">
        <v>1</v>
      </c>
      <c r="BC4" s="87" t="s">
        <v>170</v>
      </c>
      <c r="BD4" s="87" t="s">
        <v>89</v>
      </c>
    </row>
    <row r="5" spans="2:56" ht="6.95" customHeight="1">
      <c r="B5" s="19"/>
      <c r="L5" s="19"/>
      <c r="AZ5" s="87" t="s">
        <v>171</v>
      </c>
      <c r="BA5" s="87" t="s">
        <v>1</v>
      </c>
      <c r="BB5" s="87" t="s">
        <v>1</v>
      </c>
      <c r="BC5" s="87" t="s">
        <v>172</v>
      </c>
      <c r="BD5" s="87" t="s">
        <v>89</v>
      </c>
    </row>
    <row r="6" spans="2:56" ht="12" customHeight="1">
      <c r="B6" s="19"/>
      <c r="D6" s="26" t="s">
        <v>16</v>
      </c>
      <c r="L6" s="19"/>
      <c r="AZ6" s="87" t="s">
        <v>173</v>
      </c>
      <c r="BA6" s="87" t="s">
        <v>1</v>
      </c>
      <c r="BB6" s="87" t="s">
        <v>1</v>
      </c>
      <c r="BC6" s="87" t="s">
        <v>174</v>
      </c>
      <c r="BD6" s="87" t="s">
        <v>89</v>
      </c>
    </row>
    <row r="7" spans="2:56" ht="26.25" customHeight="1">
      <c r="B7" s="19"/>
      <c r="E7" s="232" t="str">
        <f>'Rekapitulace stavby'!K6</f>
        <v>Celoplošné opravy MK v Ostrově, U Nemocnice Severní/Luční – Borecká</v>
      </c>
      <c r="F7" s="233"/>
      <c r="G7" s="233"/>
      <c r="H7" s="233"/>
      <c r="L7" s="19"/>
      <c r="AZ7" s="87" t="s">
        <v>175</v>
      </c>
      <c r="BA7" s="87" t="s">
        <v>1</v>
      </c>
      <c r="BB7" s="87" t="s">
        <v>1</v>
      </c>
      <c r="BC7" s="87" t="s">
        <v>176</v>
      </c>
      <c r="BD7" s="87" t="s">
        <v>89</v>
      </c>
    </row>
    <row r="8" spans="2:56" s="1" customFormat="1" ht="12" customHeight="1">
      <c r="B8" s="31"/>
      <c r="D8" s="26" t="s">
        <v>107</v>
      </c>
      <c r="L8" s="31"/>
      <c r="AZ8" s="87" t="s">
        <v>177</v>
      </c>
      <c r="BA8" s="87" t="s">
        <v>1</v>
      </c>
      <c r="BB8" s="87" t="s">
        <v>1</v>
      </c>
      <c r="BC8" s="87" t="s">
        <v>178</v>
      </c>
      <c r="BD8" s="87" t="s">
        <v>89</v>
      </c>
    </row>
    <row r="9" spans="2:56" s="1" customFormat="1" ht="16.5" customHeight="1">
      <c r="B9" s="31"/>
      <c r="E9" s="222" t="s">
        <v>179</v>
      </c>
      <c r="F9" s="231"/>
      <c r="G9" s="231"/>
      <c r="H9" s="231"/>
      <c r="L9" s="31"/>
      <c r="AZ9" s="87" t="s">
        <v>180</v>
      </c>
      <c r="BA9" s="87" t="s">
        <v>1</v>
      </c>
      <c r="BB9" s="87" t="s">
        <v>1</v>
      </c>
      <c r="BC9" s="87" t="s">
        <v>89</v>
      </c>
      <c r="BD9" s="87" t="s">
        <v>89</v>
      </c>
    </row>
    <row r="10" spans="2:56" s="1" customFormat="1">
      <c r="B10" s="31"/>
      <c r="L10" s="31"/>
      <c r="AZ10" s="87" t="s">
        <v>181</v>
      </c>
      <c r="BA10" s="87" t="s">
        <v>1</v>
      </c>
      <c r="BB10" s="87" t="s">
        <v>1</v>
      </c>
      <c r="BC10" s="87" t="s">
        <v>182</v>
      </c>
      <c r="BD10" s="87" t="s">
        <v>89</v>
      </c>
    </row>
    <row r="11" spans="2:5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  <c r="AZ11" s="87" t="s">
        <v>183</v>
      </c>
      <c r="BA11" s="87" t="s">
        <v>1</v>
      </c>
      <c r="BB11" s="87" t="s">
        <v>1</v>
      </c>
      <c r="BC11" s="87" t="s">
        <v>139</v>
      </c>
      <c r="BD11" s="87" t="s">
        <v>89</v>
      </c>
    </row>
    <row r="12" spans="2:5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19. 3. 2024</v>
      </c>
      <c r="L12" s="31"/>
      <c r="AZ12" s="87" t="s">
        <v>184</v>
      </c>
      <c r="BA12" s="87" t="s">
        <v>1</v>
      </c>
      <c r="BB12" s="87" t="s">
        <v>1</v>
      </c>
      <c r="BC12" s="87" t="s">
        <v>185</v>
      </c>
      <c r="BD12" s="87" t="s">
        <v>89</v>
      </c>
    </row>
    <row r="13" spans="2:56" s="1" customFormat="1" ht="10.9" customHeight="1">
      <c r="B13" s="31"/>
      <c r="L13" s="31"/>
      <c r="AZ13" s="87" t="s">
        <v>186</v>
      </c>
      <c r="BA13" s="87" t="s">
        <v>1</v>
      </c>
      <c r="BB13" s="87" t="s">
        <v>1</v>
      </c>
      <c r="BC13" s="87" t="s">
        <v>187</v>
      </c>
      <c r="BD13" s="87" t="s">
        <v>89</v>
      </c>
    </row>
    <row r="14" spans="2:56" s="1" customFormat="1" ht="12" customHeight="1">
      <c r="B14" s="31"/>
      <c r="D14" s="26" t="s">
        <v>24</v>
      </c>
      <c r="I14" s="26" t="s">
        <v>25</v>
      </c>
      <c r="J14" s="24" t="s">
        <v>26</v>
      </c>
      <c r="L14" s="31"/>
      <c r="AZ14" s="87" t="s">
        <v>188</v>
      </c>
      <c r="BA14" s="87" t="s">
        <v>1</v>
      </c>
      <c r="BB14" s="87" t="s">
        <v>1</v>
      </c>
      <c r="BC14" s="87" t="s">
        <v>189</v>
      </c>
      <c r="BD14" s="87" t="s">
        <v>89</v>
      </c>
    </row>
    <row r="15" spans="2:56" s="1" customFormat="1" ht="18" customHeight="1">
      <c r="B15" s="31"/>
      <c r="E15" s="24" t="s">
        <v>27</v>
      </c>
      <c r="I15" s="26" t="s">
        <v>28</v>
      </c>
      <c r="J15" s="24" t="s">
        <v>29</v>
      </c>
      <c r="L15" s="31"/>
      <c r="AZ15" s="87" t="s">
        <v>190</v>
      </c>
      <c r="BA15" s="87" t="s">
        <v>1</v>
      </c>
      <c r="BB15" s="87" t="s">
        <v>1</v>
      </c>
      <c r="BC15" s="87" t="s">
        <v>191</v>
      </c>
      <c r="BD15" s="87" t="s">
        <v>89</v>
      </c>
    </row>
    <row r="16" spans="2:56" s="1" customFormat="1" ht="6.95" customHeight="1">
      <c r="B16" s="31"/>
      <c r="L16" s="31"/>
      <c r="AZ16" s="87" t="s">
        <v>192</v>
      </c>
      <c r="BA16" s="87" t="s">
        <v>1</v>
      </c>
      <c r="BB16" s="87" t="s">
        <v>1</v>
      </c>
      <c r="BC16" s="87" t="s">
        <v>193</v>
      </c>
      <c r="BD16" s="87" t="s">
        <v>89</v>
      </c>
    </row>
    <row r="17" spans="2:56" s="1" customFormat="1" ht="12" customHeight="1">
      <c r="B17" s="31"/>
      <c r="D17" s="26" t="s">
        <v>30</v>
      </c>
      <c r="I17" s="26" t="s">
        <v>25</v>
      </c>
      <c r="J17" s="27" t="str">
        <f>'Rekapitulace stavby'!AN13</f>
        <v>Vyplň údaj</v>
      </c>
      <c r="L17" s="31"/>
      <c r="AZ17" s="87" t="s">
        <v>194</v>
      </c>
      <c r="BA17" s="87" t="s">
        <v>1</v>
      </c>
      <c r="BB17" s="87" t="s">
        <v>1</v>
      </c>
      <c r="BC17" s="87" t="s">
        <v>195</v>
      </c>
      <c r="BD17" s="87" t="s">
        <v>89</v>
      </c>
    </row>
    <row r="18" spans="2:56" s="1" customFormat="1" ht="18" customHeight="1">
      <c r="B18" s="31"/>
      <c r="E18" s="234" t="str">
        <f>'Rekapitulace stavby'!E14</f>
        <v>Vyplň údaj</v>
      </c>
      <c r="F18" s="204"/>
      <c r="G18" s="204"/>
      <c r="H18" s="204"/>
      <c r="I18" s="26" t="s">
        <v>28</v>
      </c>
      <c r="J18" s="27" t="str">
        <f>'Rekapitulace stavby'!AN14</f>
        <v>Vyplň údaj</v>
      </c>
      <c r="L18" s="31"/>
      <c r="AZ18" s="87" t="s">
        <v>196</v>
      </c>
      <c r="BA18" s="87" t="s">
        <v>1</v>
      </c>
      <c r="BB18" s="87" t="s">
        <v>1</v>
      </c>
      <c r="BC18" s="87" t="s">
        <v>132</v>
      </c>
      <c r="BD18" s="87" t="s">
        <v>89</v>
      </c>
    </row>
    <row r="19" spans="2:56" s="1" customFormat="1" ht="6.95" customHeight="1">
      <c r="B19" s="31"/>
      <c r="L19" s="31"/>
      <c r="AZ19" s="87" t="s">
        <v>197</v>
      </c>
      <c r="BA19" s="87" t="s">
        <v>1</v>
      </c>
      <c r="BB19" s="87" t="s">
        <v>1</v>
      </c>
      <c r="BC19" s="87" t="s">
        <v>198</v>
      </c>
      <c r="BD19" s="87" t="s">
        <v>89</v>
      </c>
    </row>
    <row r="20" spans="2:56" s="1" customFormat="1" ht="12" customHeight="1">
      <c r="B20" s="31"/>
      <c r="D20" s="26" t="s">
        <v>32</v>
      </c>
      <c r="I20" s="26" t="s">
        <v>25</v>
      </c>
      <c r="J20" s="24" t="s">
        <v>33</v>
      </c>
      <c r="L20" s="31"/>
      <c r="AZ20" s="87" t="s">
        <v>199</v>
      </c>
      <c r="BA20" s="87" t="s">
        <v>1</v>
      </c>
      <c r="BB20" s="87" t="s">
        <v>1</v>
      </c>
      <c r="BC20" s="87" t="s">
        <v>200</v>
      </c>
      <c r="BD20" s="87" t="s">
        <v>89</v>
      </c>
    </row>
    <row r="21" spans="2:56" s="1" customFormat="1" ht="18" customHeight="1">
      <c r="B21" s="31"/>
      <c r="E21" s="24" t="s">
        <v>34</v>
      </c>
      <c r="I21" s="26" t="s">
        <v>28</v>
      </c>
      <c r="J21" s="24" t="s">
        <v>35</v>
      </c>
      <c r="L21" s="31"/>
      <c r="AZ21" s="87" t="s">
        <v>201</v>
      </c>
      <c r="BA21" s="87" t="s">
        <v>1</v>
      </c>
      <c r="BB21" s="87" t="s">
        <v>1</v>
      </c>
      <c r="BC21" s="87" t="s">
        <v>202</v>
      </c>
      <c r="BD21" s="87" t="s">
        <v>89</v>
      </c>
    </row>
    <row r="22" spans="2:56" s="1" customFormat="1" ht="6.95" customHeight="1">
      <c r="B22" s="31"/>
      <c r="L22" s="31"/>
      <c r="AZ22" s="87" t="s">
        <v>203</v>
      </c>
      <c r="BA22" s="87" t="s">
        <v>1</v>
      </c>
      <c r="BB22" s="87" t="s">
        <v>1</v>
      </c>
      <c r="BC22" s="87" t="s">
        <v>204</v>
      </c>
      <c r="BD22" s="87" t="s">
        <v>89</v>
      </c>
    </row>
    <row r="23" spans="2:56" s="1" customFormat="1" ht="12" customHeight="1">
      <c r="B23" s="31"/>
      <c r="D23" s="26" t="s">
        <v>37</v>
      </c>
      <c r="I23" s="26" t="s">
        <v>25</v>
      </c>
      <c r="J23" s="24" t="s">
        <v>33</v>
      </c>
      <c r="L23" s="31"/>
      <c r="AZ23" s="87" t="s">
        <v>205</v>
      </c>
      <c r="BA23" s="87" t="s">
        <v>1</v>
      </c>
      <c r="BB23" s="87" t="s">
        <v>1</v>
      </c>
      <c r="BC23" s="87" t="s">
        <v>206</v>
      </c>
      <c r="BD23" s="87" t="s">
        <v>89</v>
      </c>
    </row>
    <row r="24" spans="2:56" s="1" customFormat="1" ht="18" customHeight="1">
      <c r="B24" s="31"/>
      <c r="E24" s="24" t="s">
        <v>34</v>
      </c>
      <c r="I24" s="26" t="s">
        <v>28</v>
      </c>
      <c r="J24" s="24" t="s">
        <v>35</v>
      </c>
      <c r="L24" s="31"/>
    </row>
    <row r="25" spans="2:56" s="1" customFormat="1" ht="6.95" customHeight="1">
      <c r="B25" s="31"/>
      <c r="L25" s="31"/>
    </row>
    <row r="26" spans="2:56" s="1" customFormat="1" ht="12" customHeight="1">
      <c r="B26" s="31"/>
      <c r="D26" s="26" t="s">
        <v>38</v>
      </c>
      <c r="L26" s="31"/>
    </row>
    <row r="27" spans="2:56" s="7" customFormat="1" ht="16.5" customHeight="1">
      <c r="B27" s="89"/>
      <c r="E27" s="208" t="s">
        <v>1</v>
      </c>
      <c r="F27" s="208"/>
      <c r="G27" s="208"/>
      <c r="H27" s="208"/>
      <c r="L27" s="89"/>
    </row>
    <row r="28" spans="2:56" s="1" customFormat="1" ht="6.95" customHeight="1">
      <c r="B28" s="31"/>
      <c r="L28" s="31"/>
    </row>
    <row r="29" spans="2:56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56" s="1" customFormat="1" ht="25.35" customHeight="1">
      <c r="B30" s="31"/>
      <c r="D30" s="90" t="s">
        <v>39</v>
      </c>
      <c r="J30" s="65">
        <f>ROUND(J123, 2)</f>
        <v>0</v>
      </c>
      <c r="L30" s="31"/>
    </row>
    <row r="31" spans="2:56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56" s="1" customFormat="1" ht="14.45" customHeight="1">
      <c r="B32" s="31"/>
      <c r="F32" s="34" t="s">
        <v>41</v>
      </c>
      <c r="I32" s="34" t="s">
        <v>40</v>
      </c>
      <c r="J32" s="34" t="s">
        <v>42</v>
      </c>
      <c r="L32" s="31"/>
    </row>
    <row r="33" spans="2:12" s="1" customFormat="1" ht="14.45" customHeight="1">
      <c r="B33" s="31"/>
      <c r="D33" s="54" t="s">
        <v>43</v>
      </c>
      <c r="E33" s="26" t="s">
        <v>44</v>
      </c>
      <c r="F33" s="91">
        <f>ROUND((SUM(BE123:BE262)),  2)</f>
        <v>0</v>
      </c>
      <c r="I33" s="92">
        <v>0.21</v>
      </c>
      <c r="J33" s="91">
        <f>ROUND(((SUM(BE123:BE262))*I33),  2)</f>
        <v>0</v>
      </c>
      <c r="L33" s="31"/>
    </row>
    <row r="34" spans="2:12" s="1" customFormat="1" ht="14.45" customHeight="1">
      <c r="B34" s="31"/>
      <c r="E34" s="26" t="s">
        <v>45</v>
      </c>
      <c r="F34" s="91">
        <f>ROUND((SUM(BF123:BF262)),  2)</f>
        <v>0</v>
      </c>
      <c r="I34" s="92">
        <v>0.12</v>
      </c>
      <c r="J34" s="91">
        <f>ROUND(((SUM(BF123:BF262))*I34),  2)</f>
        <v>0</v>
      </c>
      <c r="L34" s="31"/>
    </row>
    <row r="35" spans="2:12" s="1" customFormat="1" ht="14.45" hidden="1" customHeight="1">
      <c r="B35" s="31"/>
      <c r="E35" s="26" t="s">
        <v>46</v>
      </c>
      <c r="F35" s="91">
        <f>ROUND((SUM(BG123:BG262)),  2)</f>
        <v>0</v>
      </c>
      <c r="I35" s="92">
        <v>0.21</v>
      </c>
      <c r="J35" s="91">
        <f>0</f>
        <v>0</v>
      </c>
      <c r="L35" s="31"/>
    </row>
    <row r="36" spans="2:12" s="1" customFormat="1" ht="14.45" hidden="1" customHeight="1">
      <c r="B36" s="31"/>
      <c r="E36" s="26" t="s">
        <v>47</v>
      </c>
      <c r="F36" s="91">
        <f>ROUND((SUM(BH123:BH262)),  2)</f>
        <v>0</v>
      </c>
      <c r="I36" s="92">
        <v>0.12</v>
      </c>
      <c r="J36" s="91">
        <f>0</f>
        <v>0</v>
      </c>
      <c r="L36" s="31"/>
    </row>
    <row r="37" spans="2:12" s="1" customFormat="1" ht="14.45" hidden="1" customHeight="1">
      <c r="B37" s="31"/>
      <c r="E37" s="26" t="s">
        <v>48</v>
      </c>
      <c r="F37" s="91">
        <f>ROUND((SUM(BI123:BI262)),  2)</f>
        <v>0</v>
      </c>
      <c r="I37" s="92">
        <v>0</v>
      </c>
      <c r="J37" s="91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3"/>
      <c r="D39" s="94" t="s">
        <v>49</v>
      </c>
      <c r="E39" s="56"/>
      <c r="F39" s="56"/>
      <c r="G39" s="95" t="s">
        <v>50</v>
      </c>
      <c r="H39" s="96" t="s">
        <v>51</v>
      </c>
      <c r="I39" s="56"/>
      <c r="J39" s="97">
        <f>SUM(J30:J37)</f>
        <v>0</v>
      </c>
      <c r="K39" s="98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>
      <c r="B61" s="31"/>
      <c r="D61" s="42" t="s">
        <v>54</v>
      </c>
      <c r="E61" s="33"/>
      <c r="F61" s="99" t="s">
        <v>55</v>
      </c>
      <c r="G61" s="42" t="s">
        <v>54</v>
      </c>
      <c r="H61" s="33"/>
      <c r="I61" s="33"/>
      <c r="J61" s="100" t="s">
        <v>55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>
      <c r="B65" s="31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>
      <c r="B76" s="31"/>
      <c r="D76" s="42" t="s">
        <v>54</v>
      </c>
      <c r="E76" s="33"/>
      <c r="F76" s="99" t="s">
        <v>55</v>
      </c>
      <c r="G76" s="42" t="s">
        <v>54</v>
      </c>
      <c r="H76" s="33"/>
      <c r="I76" s="33"/>
      <c r="J76" s="100" t="s">
        <v>55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109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26.25" customHeight="1">
      <c r="B85" s="31"/>
      <c r="E85" s="232" t="str">
        <f>E7</f>
        <v>Celoplošné opravy MK v Ostrově, U Nemocnice Severní/Luční – Borecká</v>
      </c>
      <c r="F85" s="233"/>
      <c r="G85" s="233"/>
      <c r="H85" s="233"/>
      <c r="L85" s="31"/>
    </row>
    <row r="86" spans="2:47" s="1" customFormat="1" ht="12" customHeight="1">
      <c r="B86" s="31"/>
      <c r="C86" s="26" t="s">
        <v>107</v>
      </c>
      <c r="L86" s="31"/>
    </row>
    <row r="87" spans="2:47" s="1" customFormat="1" ht="16.5" customHeight="1">
      <c r="B87" s="31"/>
      <c r="E87" s="222" t="str">
        <f>E9</f>
        <v>SO 101 - Komunikace</v>
      </c>
      <c r="F87" s="231"/>
      <c r="G87" s="231"/>
      <c r="H87" s="231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>Ostrov</v>
      </c>
      <c r="I89" s="26" t="s">
        <v>22</v>
      </c>
      <c r="J89" s="51" t="str">
        <f>IF(J12="","",J12)</f>
        <v>19. 3. 2024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>Město Ostrov</v>
      </c>
      <c r="I91" s="26" t="s">
        <v>32</v>
      </c>
      <c r="J91" s="29" t="str">
        <f>E21</f>
        <v>Ing. Igor Hrazdil</v>
      </c>
      <c r="L91" s="31"/>
    </row>
    <row r="92" spans="2:47" s="1" customFormat="1" ht="15.2" customHeight="1">
      <c r="B92" s="31"/>
      <c r="C92" s="26" t="s">
        <v>30</v>
      </c>
      <c r="F92" s="24" t="str">
        <f>IF(E18="","",E18)</f>
        <v>Vyplň údaj</v>
      </c>
      <c r="I92" s="26" t="s">
        <v>37</v>
      </c>
      <c r="J92" s="29" t="str">
        <f>E24</f>
        <v>Ing. Igor Hrazdil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1" t="s">
        <v>110</v>
      </c>
      <c r="D94" s="93"/>
      <c r="E94" s="93"/>
      <c r="F94" s="93"/>
      <c r="G94" s="93"/>
      <c r="H94" s="93"/>
      <c r="I94" s="93"/>
      <c r="J94" s="102" t="s">
        <v>111</v>
      </c>
      <c r="K94" s="93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3" t="s">
        <v>112</v>
      </c>
      <c r="J96" s="65">
        <f>J123</f>
        <v>0</v>
      </c>
      <c r="L96" s="31"/>
      <c r="AU96" s="16" t="s">
        <v>113</v>
      </c>
    </row>
    <row r="97" spans="2:12" s="8" customFormat="1" ht="24.95" customHeight="1">
      <c r="B97" s="104"/>
      <c r="D97" s="105" t="s">
        <v>114</v>
      </c>
      <c r="E97" s="106"/>
      <c r="F97" s="106"/>
      <c r="G97" s="106"/>
      <c r="H97" s="106"/>
      <c r="I97" s="106"/>
      <c r="J97" s="107">
        <f>J124</f>
        <v>0</v>
      </c>
      <c r="L97" s="104"/>
    </row>
    <row r="98" spans="2:12" s="9" customFormat="1" ht="19.899999999999999" customHeight="1">
      <c r="B98" s="108"/>
      <c r="D98" s="109" t="s">
        <v>207</v>
      </c>
      <c r="E98" s="110"/>
      <c r="F98" s="110"/>
      <c r="G98" s="110"/>
      <c r="H98" s="110"/>
      <c r="I98" s="110"/>
      <c r="J98" s="111">
        <f>J125</f>
        <v>0</v>
      </c>
      <c r="L98" s="108"/>
    </row>
    <row r="99" spans="2:12" s="9" customFormat="1" ht="19.899999999999999" customHeight="1">
      <c r="B99" s="108"/>
      <c r="D99" s="109" t="s">
        <v>208</v>
      </c>
      <c r="E99" s="110"/>
      <c r="F99" s="110"/>
      <c r="G99" s="110"/>
      <c r="H99" s="110"/>
      <c r="I99" s="110"/>
      <c r="J99" s="111">
        <f>J141</f>
        <v>0</v>
      </c>
      <c r="L99" s="108"/>
    </row>
    <row r="100" spans="2:12" s="9" customFormat="1" ht="19.899999999999999" customHeight="1">
      <c r="B100" s="108"/>
      <c r="D100" s="109" t="s">
        <v>209</v>
      </c>
      <c r="E100" s="110"/>
      <c r="F100" s="110"/>
      <c r="G100" s="110"/>
      <c r="H100" s="110"/>
      <c r="I100" s="110"/>
      <c r="J100" s="111">
        <f>J157</f>
        <v>0</v>
      </c>
      <c r="L100" s="108"/>
    </row>
    <row r="101" spans="2:12" s="9" customFormat="1" ht="19.899999999999999" customHeight="1">
      <c r="B101" s="108"/>
      <c r="D101" s="109" t="s">
        <v>115</v>
      </c>
      <c r="E101" s="110"/>
      <c r="F101" s="110"/>
      <c r="G101" s="110"/>
      <c r="H101" s="110"/>
      <c r="I101" s="110"/>
      <c r="J101" s="111">
        <f>J174</f>
        <v>0</v>
      </c>
      <c r="L101" s="108"/>
    </row>
    <row r="102" spans="2:12" s="9" customFormat="1" ht="19.899999999999999" customHeight="1">
      <c r="B102" s="108"/>
      <c r="D102" s="109" t="s">
        <v>210</v>
      </c>
      <c r="E102" s="110"/>
      <c r="F102" s="110"/>
      <c r="G102" s="110"/>
      <c r="H102" s="110"/>
      <c r="I102" s="110"/>
      <c r="J102" s="111">
        <f>J234</f>
        <v>0</v>
      </c>
      <c r="L102" s="108"/>
    </row>
    <row r="103" spans="2:12" s="9" customFormat="1" ht="19.899999999999999" customHeight="1">
      <c r="B103" s="108"/>
      <c r="D103" s="109" t="s">
        <v>211</v>
      </c>
      <c r="E103" s="110"/>
      <c r="F103" s="110"/>
      <c r="G103" s="110"/>
      <c r="H103" s="110"/>
      <c r="I103" s="110"/>
      <c r="J103" s="111">
        <f>J260</f>
        <v>0</v>
      </c>
      <c r="L103" s="108"/>
    </row>
    <row r="104" spans="2:12" s="1" customFormat="1" ht="21.75" customHeight="1">
      <c r="B104" s="31"/>
      <c r="L104" s="31"/>
    </row>
    <row r="105" spans="2:12" s="1" customFormat="1" ht="6.95" customHeight="1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31"/>
    </row>
    <row r="109" spans="2:12" s="1" customFormat="1" ht="6.95" customHeight="1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31"/>
    </row>
    <row r="110" spans="2:12" s="1" customFormat="1" ht="24.95" customHeight="1">
      <c r="B110" s="31"/>
      <c r="C110" s="20" t="s">
        <v>116</v>
      </c>
      <c r="L110" s="31"/>
    </row>
    <row r="111" spans="2:12" s="1" customFormat="1" ht="6.95" customHeight="1">
      <c r="B111" s="31"/>
      <c r="L111" s="31"/>
    </row>
    <row r="112" spans="2:12" s="1" customFormat="1" ht="12" customHeight="1">
      <c r="B112" s="31"/>
      <c r="C112" s="26" t="s">
        <v>16</v>
      </c>
      <c r="L112" s="31"/>
    </row>
    <row r="113" spans="2:65" s="1" customFormat="1" ht="26.25" customHeight="1">
      <c r="B113" s="31"/>
      <c r="E113" s="232" t="str">
        <f>E7</f>
        <v>Celoplošné opravy MK v Ostrově, U Nemocnice Severní/Luční – Borecká</v>
      </c>
      <c r="F113" s="233"/>
      <c r="G113" s="233"/>
      <c r="H113" s="233"/>
      <c r="L113" s="31"/>
    </row>
    <row r="114" spans="2:65" s="1" customFormat="1" ht="12" customHeight="1">
      <c r="B114" s="31"/>
      <c r="C114" s="26" t="s">
        <v>107</v>
      </c>
      <c r="L114" s="31"/>
    </row>
    <row r="115" spans="2:65" s="1" customFormat="1" ht="16.5" customHeight="1">
      <c r="B115" s="31"/>
      <c r="E115" s="222" t="str">
        <f>E9</f>
        <v>SO 101 - Komunikace</v>
      </c>
      <c r="F115" s="231"/>
      <c r="G115" s="231"/>
      <c r="H115" s="231"/>
      <c r="L115" s="31"/>
    </row>
    <row r="116" spans="2:65" s="1" customFormat="1" ht="6.95" customHeight="1">
      <c r="B116" s="31"/>
      <c r="L116" s="31"/>
    </row>
    <row r="117" spans="2:65" s="1" customFormat="1" ht="12" customHeight="1">
      <c r="B117" s="31"/>
      <c r="C117" s="26" t="s">
        <v>20</v>
      </c>
      <c r="F117" s="24" t="str">
        <f>F12</f>
        <v>Ostrov</v>
      </c>
      <c r="I117" s="26" t="s">
        <v>22</v>
      </c>
      <c r="J117" s="51" t="str">
        <f>IF(J12="","",J12)</f>
        <v>19. 3. 2024</v>
      </c>
      <c r="L117" s="31"/>
    </row>
    <row r="118" spans="2:65" s="1" customFormat="1" ht="6.95" customHeight="1">
      <c r="B118" s="31"/>
      <c r="L118" s="31"/>
    </row>
    <row r="119" spans="2:65" s="1" customFormat="1" ht="15.2" customHeight="1">
      <c r="B119" s="31"/>
      <c r="C119" s="26" t="s">
        <v>24</v>
      </c>
      <c r="F119" s="24" t="str">
        <f>E15</f>
        <v>Město Ostrov</v>
      </c>
      <c r="I119" s="26" t="s">
        <v>32</v>
      </c>
      <c r="J119" s="29" t="str">
        <f>E21</f>
        <v>Ing. Igor Hrazdil</v>
      </c>
      <c r="L119" s="31"/>
    </row>
    <row r="120" spans="2:65" s="1" customFormat="1" ht="15.2" customHeight="1">
      <c r="B120" s="31"/>
      <c r="C120" s="26" t="s">
        <v>30</v>
      </c>
      <c r="F120" s="24" t="str">
        <f>IF(E18="","",E18)</f>
        <v>Vyplň údaj</v>
      </c>
      <c r="I120" s="26" t="s">
        <v>37</v>
      </c>
      <c r="J120" s="29" t="str">
        <f>E24</f>
        <v>Ing. Igor Hrazdil</v>
      </c>
      <c r="L120" s="31"/>
    </row>
    <row r="121" spans="2:65" s="1" customFormat="1" ht="10.35" customHeight="1">
      <c r="B121" s="31"/>
      <c r="L121" s="31"/>
    </row>
    <row r="122" spans="2:65" s="10" customFormat="1" ht="29.25" customHeight="1">
      <c r="B122" s="112"/>
      <c r="C122" s="113" t="s">
        <v>117</v>
      </c>
      <c r="D122" s="114" t="s">
        <v>64</v>
      </c>
      <c r="E122" s="114" t="s">
        <v>60</v>
      </c>
      <c r="F122" s="114" t="s">
        <v>61</v>
      </c>
      <c r="G122" s="114" t="s">
        <v>118</v>
      </c>
      <c r="H122" s="114" t="s">
        <v>119</v>
      </c>
      <c r="I122" s="114" t="s">
        <v>120</v>
      </c>
      <c r="J122" s="114" t="s">
        <v>111</v>
      </c>
      <c r="K122" s="115" t="s">
        <v>121</v>
      </c>
      <c r="L122" s="112"/>
      <c r="M122" s="58" t="s">
        <v>1</v>
      </c>
      <c r="N122" s="59" t="s">
        <v>43</v>
      </c>
      <c r="O122" s="59" t="s">
        <v>122</v>
      </c>
      <c r="P122" s="59" t="s">
        <v>123</v>
      </c>
      <c r="Q122" s="59" t="s">
        <v>124</v>
      </c>
      <c r="R122" s="59" t="s">
        <v>125</v>
      </c>
      <c r="S122" s="59" t="s">
        <v>126</v>
      </c>
      <c r="T122" s="60" t="s">
        <v>127</v>
      </c>
    </row>
    <row r="123" spans="2:65" s="1" customFormat="1" ht="22.9" customHeight="1">
      <c r="B123" s="31"/>
      <c r="C123" s="63" t="s">
        <v>128</v>
      </c>
      <c r="J123" s="116">
        <f>BK123</f>
        <v>0</v>
      </c>
      <c r="L123" s="31"/>
      <c r="M123" s="61"/>
      <c r="N123" s="52"/>
      <c r="O123" s="52"/>
      <c r="P123" s="117">
        <f>P124</f>
        <v>0</v>
      </c>
      <c r="Q123" s="52"/>
      <c r="R123" s="117">
        <f>R124</f>
        <v>263.25274190000005</v>
      </c>
      <c r="S123" s="52"/>
      <c r="T123" s="118">
        <f>T124</f>
        <v>773.35500000000002</v>
      </c>
      <c r="AT123" s="16" t="s">
        <v>78</v>
      </c>
      <c r="AU123" s="16" t="s">
        <v>113</v>
      </c>
      <c r="BK123" s="119">
        <f>BK124</f>
        <v>0</v>
      </c>
    </row>
    <row r="124" spans="2:65" s="11" customFormat="1" ht="25.9" customHeight="1">
      <c r="B124" s="120"/>
      <c r="D124" s="121" t="s">
        <v>78</v>
      </c>
      <c r="E124" s="122" t="s">
        <v>129</v>
      </c>
      <c r="F124" s="122" t="s">
        <v>130</v>
      </c>
      <c r="I124" s="123"/>
      <c r="J124" s="124">
        <f>BK124</f>
        <v>0</v>
      </c>
      <c r="L124" s="120"/>
      <c r="M124" s="125"/>
      <c r="P124" s="126">
        <f>P125+P141+P157+P174+P234+P260</f>
        <v>0</v>
      </c>
      <c r="R124" s="126">
        <f>R125+R141+R157+R174+R234+R260</f>
        <v>263.25274190000005</v>
      </c>
      <c r="T124" s="127">
        <f>T125+T141+T157+T174+T234+T260</f>
        <v>773.35500000000002</v>
      </c>
      <c r="AR124" s="121" t="s">
        <v>87</v>
      </c>
      <c r="AT124" s="128" t="s">
        <v>78</v>
      </c>
      <c r="AU124" s="128" t="s">
        <v>79</v>
      </c>
      <c r="AY124" s="121" t="s">
        <v>131</v>
      </c>
      <c r="BK124" s="129">
        <f>BK125+BK141+BK157+BK174+BK234+BK260</f>
        <v>0</v>
      </c>
    </row>
    <row r="125" spans="2:65" s="11" customFormat="1" ht="22.9" customHeight="1">
      <c r="B125" s="120"/>
      <c r="D125" s="121" t="s">
        <v>78</v>
      </c>
      <c r="E125" s="130" t="s">
        <v>87</v>
      </c>
      <c r="F125" s="130" t="s">
        <v>212</v>
      </c>
      <c r="I125" s="123"/>
      <c r="J125" s="131">
        <f>BK125</f>
        <v>0</v>
      </c>
      <c r="L125" s="120"/>
      <c r="M125" s="125"/>
      <c r="P125" s="126">
        <f>SUM(P126:P140)</f>
        <v>0</v>
      </c>
      <c r="R125" s="126">
        <f>SUM(R126:R140)</f>
        <v>0.30691999999999997</v>
      </c>
      <c r="T125" s="127">
        <f>SUM(T126:T140)</f>
        <v>772.85500000000002</v>
      </c>
      <c r="AR125" s="121" t="s">
        <v>87</v>
      </c>
      <c r="AT125" s="128" t="s">
        <v>78</v>
      </c>
      <c r="AU125" s="128" t="s">
        <v>87</v>
      </c>
      <c r="AY125" s="121" t="s">
        <v>131</v>
      </c>
      <c r="BK125" s="129">
        <f>SUM(BK126:BK140)</f>
        <v>0</v>
      </c>
    </row>
    <row r="126" spans="2:65" s="1" customFormat="1" ht="24.2" customHeight="1">
      <c r="B126" s="31"/>
      <c r="C126" s="132" t="s">
        <v>87</v>
      </c>
      <c r="D126" s="132" t="s">
        <v>134</v>
      </c>
      <c r="E126" s="133" t="s">
        <v>213</v>
      </c>
      <c r="F126" s="134" t="s">
        <v>214</v>
      </c>
      <c r="G126" s="135" t="s">
        <v>215</v>
      </c>
      <c r="H126" s="136">
        <v>203</v>
      </c>
      <c r="I126" s="137"/>
      <c r="J126" s="138">
        <f>ROUND(I126*H126,2)</f>
        <v>0</v>
      </c>
      <c r="K126" s="134" t="s">
        <v>138</v>
      </c>
      <c r="L126" s="31"/>
      <c r="M126" s="139" t="s">
        <v>1</v>
      </c>
      <c r="N126" s="140" t="s">
        <v>44</v>
      </c>
      <c r="P126" s="141">
        <f>O126*H126</f>
        <v>0</v>
      </c>
      <c r="Q126" s="141">
        <v>0</v>
      </c>
      <c r="R126" s="141">
        <f>Q126*H126</f>
        <v>0</v>
      </c>
      <c r="S126" s="141">
        <v>0.44</v>
      </c>
      <c r="T126" s="142">
        <f>S126*H126</f>
        <v>89.320000000000007</v>
      </c>
      <c r="AR126" s="143" t="s">
        <v>139</v>
      </c>
      <c r="AT126" s="143" t="s">
        <v>134</v>
      </c>
      <c r="AU126" s="143" t="s">
        <v>89</v>
      </c>
      <c r="AY126" s="16" t="s">
        <v>131</v>
      </c>
      <c r="BE126" s="144">
        <f>IF(N126="základní",J126,0)</f>
        <v>0</v>
      </c>
      <c r="BF126" s="144">
        <f>IF(N126="snížená",J126,0)</f>
        <v>0</v>
      </c>
      <c r="BG126" s="144">
        <f>IF(N126="zákl. přenesená",J126,0)</f>
        <v>0</v>
      </c>
      <c r="BH126" s="144">
        <f>IF(N126="sníž. přenesená",J126,0)</f>
        <v>0</v>
      </c>
      <c r="BI126" s="144">
        <f>IF(N126="nulová",J126,0)</f>
        <v>0</v>
      </c>
      <c r="BJ126" s="16" t="s">
        <v>87</v>
      </c>
      <c r="BK126" s="144">
        <f>ROUND(I126*H126,2)</f>
        <v>0</v>
      </c>
      <c r="BL126" s="16" t="s">
        <v>139</v>
      </c>
      <c r="BM126" s="143" t="s">
        <v>216</v>
      </c>
    </row>
    <row r="127" spans="2:65" s="1" customFormat="1">
      <c r="B127" s="31"/>
      <c r="D127" s="145" t="s">
        <v>141</v>
      </c>
      <c r="F127" s="146" t="s">
        <v>217</v>
      </c>
      <c r="I127" s="147"/>
      <c r="L127" s="31"/>
      <c r="M127" s="148"/>
      <c r="T127" s="55"/>
      <c r="AT127" s="16" t="s">
        <v>141</v>
      </c>
      <c r="AU127" s="16" t="s">
        <v>89</v>
      </c>
    </row>
    <row r="128" spans="2:65" s="12" customFormat="1">
      <c r="B128" s="149"/>
      <c r="D128" s="145" t="s">
        <v>143</v>
      </c>
      <c r="E128" s="150" t="s">
        <v>1</v>
      </c>
      <c r="F128" s="151" t="s">
        <v>184</v>
      </c>
      <c r="H128" s="152">
        <v>203</v>
      </c>
      <c r="I128" s="153"/>
      <c r="L128" s="149"/>
      <c r="M128" s="154"/>
      <c r="T128" s="155"/>
      <c r="AT128" s="150" t="s">
        <v>143</v>
      </c>
      <c r="AU128" s="150" t="s">
        <v>89</v>
      </c>
      <c r="AV128" s="12" t="s">
        <v>89</v>
      </c>
      <c r="AW128" s="12" t="s">
        <v>36</v>
      </c>
      <c r="AX128" s="12" t="s">
        <v>87</v>
      </c>
      <c r="AY128" s="150" t="s">
        <v>131</v>
      </c>
    </row>
    <row r="129" spans="2:65" s="1" customFormat="1" ht="24.2" customHeight="1">
      <c r="B129" s="31"/>
      <c r="C129" s="132" t="s">
        <v>89</v>
      </c>
      <c r="D129" s="132" t="s">
        <v>134</v>
      </c>
      <c r="E129" s="133" t="s">
        <v>218</v>
      </c>
      <c r="F129" s="134" t="s">
        <v>219</v>
      </c>
      <c r="G129" s="135" t="s">
        <v>215</v>
      </c>
      <c r="H129" s="136">
        <v>323</v>
      </c>
      <c r="I129" s="137"/>
      <c r="J129" s="138">
        <f>ROUND(I129*H129,2)</f>
        <v>0</v>
      </c>
      <c r="K129" s="134" t="s">
        <v>138</v>
      </c>
      <c r="L129" s="31"/>
      <c r="M129" s="139" t="s">
        <v>1</v>
      </c>
      <c r="N129" s="140" t="s">
        <v>44</v>
      </c>
      <c r="P129" s="141">
        <f>O129*H129</f>
        <v>0</v>
      </c>
      <c r="Q129" s="141">
        <v>0</v>
      </c>
      <c r="R129" s="141">
        <f>Q129*H129</f>
        <v>0</v>
      </c>
      <c r="S129" s="141">
        <v>0.22</v>
      </c>
      <c r="T129" s="142">
        <f>S129*H129</f>
        <v>71.06</v>
      </c>
      <c r="AR129" s="143" t="s">
        <v>139</v>
      </c>
      <c r="AT129" s="143" t="s">
        <v>134</v>
      </c>
      <c r="AU129" s="143" t="s">
        <v>89</v>
      </c>
      <c r="AY129" s="16" t="s">
        <v>131</v>
      </c>
      <c r="BE129" s="144">
        <f>IF(N129="základní",J129,0)</f>
        <v>0</v>
      </c>
      <c r="BF129" s="144">
        <f>IF(N129="snížená",J129,0)</f>
        <v>0</v>
      </c>
      <c r="BG129" s="144">
        <f>IF(N129="zákl. přenesená",J129,0)</f>
        <v>0</v>
      </c>
      <c r="BH129" s="144">
        <f>IF(N129="sníž. přenesená",J129,0)</f>
        <v>0</v>
      </c>
      <c r="BI129" s="144">
        <f>IF(N129="nulová",J129,0)</f>
        <v>0</v>
      </c>
      <c r="BJ129" s="16" t="s">
        <v>87</v>
      </c>
      <c r="BK129" s="144">
        <f>ROUND(I129*H129,2)</f>
        <v>0</v>
      </c>
      <c r="BL129" s="16" t="s">
        <v>139</v>
      </c>
      <c r="BM129" s="143" t="s">
        <v>220</v>
      </c>
    </row>
    <row r="130" spans="2:65" s="1" customFormat="1">
      <c r="B130" s="31"/>
      <c r="D130" s="145" t="s">
        <v>141</v>
      </c>
      <c r="F130" s="146" t="s">
        <v>221</v>
      </c>
      <c r="I130" s="147"/>
      <c r="L130" s="31"/>
      <c r="M130" s="148"/>
      <c r="T130" s="55"/>
      <c r="AT130" s="16" t="s">
        <v>141</v>
      </c>
      <c r="AU130" s="16" t="s">
        <v>89</v>
      </c>
    </row>
    <row r="131" spans="2:65" s="12" customFormat="1">
      <c r="B131" s="149"/>
      <c r="D131" s="145" t="s">
        <v>143</v>
      </c>
      <c r="E131" s="150" t="s">
        <v>222</v>
      </c>
      <c r="F131" s="151" t="s">
        <v>223</v>
      </c>
      <c r="H131" s="152">
        <v>19</v>
      </c>
      <c r="I131" s="153"/>
      <c r="L131" s="149"/>
      <c r="M131" s="154"/>
      <c r="T131" s="155"/>
      <c r="AT131" s="150" t="s">
        <v>143</v>
      </c>
      <c r="AU131" s="150" t="s">
        <v>89</v>
      </c>
      <c r="AV131" s="12" t="s">
        <v>89</v>
      </c>
      <c r="AW131" s="12" t="s">
        <v>36</v>
      </c>
      <c r="AX131" s="12" t="s">
        <v>79</v>
      </c>
      <c r="AY131" s="150" t="s">
        <v>131</v>
      </c>
    </row>
    <row r="132" spans="2:65" s="12" customFormat="1">
      <c r="B132" s="149"/>
      <c r="D132" s="145" t="s">
        <v>143</v>
      </c>
      <c r="E132" s="150" t="s">
        <v>171</v>
      </c>
      <c r="F132" s="151" t="s">
        <v>172</v>
      </c>
      <c r="H132" s="152">
        <v>304</v>
      </c>
      <c r="I132" s="153"/>
      <c r="L132" s="149"/>
      <c r="M132" s="154"/>
      <c r="T132" s="155"/>
      <c r="AT132" s="150" t="s">
        <v>143</v>
      </c>
      <c r="AU132" s="150" t="s">
        <v>89</v>
      </c>
      <c r="AV132" s="12" t="s">
        <v>89</v>
      </c>
      <c r="AW132" s="12" t="s">
        <v>36</v>
      </c>
      <c r="AX132" s="12" t="s">
        <v>79</v>
      </c>
      <c r="AY132" s="150" t="s">
        <v>131</v>
      </c>
    </row>
    <row r="133" spans="2:65" s="14" customFormat="1">
      <c r="B133" s="163"/>
      <c r="D133" s="145" t="s">
        <v>143</v>
      </c>
      <c r="E133" s="164" t="s">
        <v>1</v>
      </c>
      <c r="F133" s="165" t="s">
        <v>150</v>
      </c>
      <c r="H133" s="166">
        <v>323</v>
      </c>
      <c r="I133" s="167"/>
      <c r="L133" s="163"/>
      <c r="M133" s="168"/>
      <c r="T133" s="169"/>
      <c r="AT133" s="164" t="s">
        <v>143</v>
      </c>
      <c r="AU133" s="164" t="s">
        <v>89</v>
      </c>
      <c r="AV133" s="14" t="s">
        <v>139</v>
      </c>
      <c r="AW133" s="14" t="s">
        <v>36</v>
      </c>
      <c r="AX133" s="14" t="s">
        <v>87</v>
      </c>
      <c r="AY133" s="164" t="s">
        <v>131</v>
      </c>
    </row>
    <row r="134" spans="2:65" s="1" customFormat="1" ht="33" customHeight="1">
      <c r="B134" s="31"/>
      <c r="C134" s="132" t="s">
        <v>99</v>
      </c>
      <c r="D134" s="132" t="s">
        <v>134</v>
      </c>
      <c r="E134" s="133" t="s">
        <v>224</v>
      </c>
      <c r="F134" s="134" t="s">
        <v>225</v>
      </c>
      <c r="G134" s="135" t="s">
        <v>215</v>
      </c>
      <c r="H134" s="136">
        <v>583</v>
      </c>
      <c r="I134" s="137"/>
      <c r="J134" s="138">
        <f>ROUND(I134*H134,2)</f>
        <v>0</v>
      </c>
      <c r="K134" s="134" t="s">
        <v>226</v>
      </c>
      <c r="L134" s="31"/>
      <c r="M134" s="139" t="s">
        <v>1</v>
      </c>
      <c r="N134" s="140" t="s">
        <v>44</v>
      </c>
      <c r="P134" s="141">
        <f>O134*H134</f>
        <v>0</v>
      </c>
      <c r="Q134" s="141">
        <v>6.9999999999999994E-5</v>
      </c>
      <c r="R134" s="141">
        <f>Q134*H134</f>
        <v>4.0809999999999999E-2</v>
      </c>
      <c r="S134" s="141">
        <v>0.115</v>
      </c>
      <c r="T134" s="142">
        <f>S134*H134</f>
        <v>67.045000000000002</v>
      </c>
      <c r="AR134" s="143" t="s">
        <v>139</v>
      </c>
      <c r="AT134" s="143" t="s">
        <v>134</v>
      </c>
      <c r="AU134" s="143" t="s">
        <v>89</v>
      </c>
      <c r="AY134" s="16" t="s">
        <v>131</v>
      </c>
      <c r="BE134" s="144">
        <f>IF(N134="základní",J134,0)</f>
        <v>0</v>
      </c>
      <c r="BF134" s="144">
        <f>IF(N134="snížená",J134,0)</f>
        <v>0</v>
      </c>
      <c r="BG134" s="144">
        <f>IF(N134="zákl. přenesená",J134,0)</f>
        <v>0</v>
      </c>
      <c r="BH134" s="144">
        <f>IF(N134="sníž. přenesená",J134,0)</f>
        <v>0</v>
      </c>
      <c r="BI134" s="144">
        <f>IF(N134="nulová",J134,0)</f>
        <v>0</v>
      </c>
      <c r="BJ134" s="16" t="s">
        <v>87</v>
      </c>
      <c r="BK134" s="144">
        <f>ROUND(I134*H134,2)</f>
        <v>0</v>
      </c>
      <c r="BL134" s="16" t="s">
        <v>139</v>
      </c>
      <c r="BM134" s="143" t="s">
        <v>227</v>
      </c>
    </row>
    <row r="135" spans="2:65" s="1" customFormat="1">
      <c r="B135" s="31"/>
      <c r="D135" s="145" t="s">
        <v>141</v>
      </c>
      <c r="F135" s="146" t="s">
        <v>228</v>
      </c>
      <c r="I135" s="147"/>
      <c r="L135" s="31"/>
      <c r="M135" s="148"/>
      <c r="T135" s="55"/>
      <c r="AT135" s="16" t="s">
        <v>141</v>
      </c>
      <c r="AU135" s="16" t="s">
        <v>89</v>
      </c>
    </row>
    <row r="136" spans="2:65" s="1" customFormat="1" ht="33" customHeight="1">
      <c r="B136" s="31"/>
      <c r="C136" s="132" t="s">
        <v>139</v>
      </c>
      <c r="D136" s="132" t="s">
        <v>134</v>
      </c>
      <c r="E136" s="133" t="s">
        <v>229</v>
      </c>
      <c r="F136" s="134" t="s">
        <v>230</v>
      </c>
      <c r="G136" s="135" t="s">
        <v>215</v>
      </c>
      <c r="H136" s="136">
        <v>2047</v>
      </c>
      <c r="I136" s="137"/>
      <c r="J136" s="138">
        <f>ROUND(I136*H136,2)</f>
        <v>0</v>
      </c>
      <c r="K136" s="134" t="s">
        <v>226</v>
      </c>
      <c r="L136" s="31"/>
      <c r="M136" s="139" t="s">
        <v>1</v>
      </c>
      <c r="N136" s="140" t="s">
        <v>44</v>
      </c>
      <c r="P136" s="141">
        <f>O136*H136</f>
        <v>0</v>
      </c>
      <c r="Q136" s="141">
        <v>1.2999999999999999E-4</v>
      </c>
      <c r="R136" s="141">
        <f>Q136*H136</f>
        <v>0.26610999999999996</v>
      </c>
      <c r="S136" s="141">
        <v>0.23</v>
      </c>
      <c r="T136" s="142">
        <f>S136*H136</f>
        <v>470.81</v>
      </c>
      <c r="AR136" s="143" t="s">
        <v>139</v>
      </c>
      <c r="AT136" s="143" t="s">
        <v>134</v>
      </c>
      <c r="AU136" s="143" t="s">
        <v>89</v>
      </c>
      <c r="AY136" s="16" t="s">
        <v>131</v>
      </c>
      <c r="BE136" s="144">
        <f>IF(N136="základní",J136,0)</f>
        <v>0</v>
      </c>
      <c r="BF136" s="144">
        <f>IF(N136="snížená",J136,0)</f>
        <v>0</v>
      </c>
      <c r="BG136" s="144">
        <f>IF(N136="zákl. přenesená",J136,0)</f>
        <v>0</v>
      </c>
      <c r="BH136" s="144">
        <f>IF(N136="sníž. přenesená",J136,0)</f>
        <v>0</v>
      </c>
      <c r="BI136" s="144">
        <f>IF(N136="nulová",J136,0)</f>
        <v>0</v>
      </c>
      <c r="BJ136" s="16" t="s">
        <v>87</v>
      </c>
      <c r="BK136" s="144">
        <f>ROUND(I136*H136,2)</f>
        <v>0</v>
      </c>
      <c r="BL136" s="16" t="s">
        <v>139</v>
      </c>
      <c r="BM136" s="143" t="s">
        <v>231</v>
      </c>
    </row>
    <row r="137" spans="2:65" s="1" customFormat="1">
      <c r="B137" s="31"/>
      <c r="D137" s="145" t="s">
        <v>141</v>
      </c>
      <c r="F137" s="146" t="s">
        <v>232</v>
      </c>
      <c r="I137" s="147"/>
      <c r="L137" s="31"/>
      <c r="M137" s="148"/>
      <c r="T137" s="55"/>
      <c r="AT137" s="16" t="s">
        <v>141</v>
      </c>
      <c r="AU137" s="16" t="s">
        <v>89</v>
      </c>
    </row>
    <row r="138" spans="2:65" s="1" customFormat="1" ht="16.5" customHeight="1">
      <c r="B138" s="31"/>
      <c r="C138" s="132" t="s">
        <v>233</v>
      </c>
      <c r="D138" s="132" t="s">
        <v>134</v>
      </c>
      <c r="E138" s="133" t="s">
        <v>234</v>
      </c>
      <c r="F138" s="134" t="s">
        <v>235</v>
      </c>
      <c r="G138" s="135" t="s">
        <v>236</v>
      </c>
      <c r="H138" s="136">
        <v>364</v>
      </c>
      <c r="I138" s="137"/>
      <c r="J138" s="138">
        <f>ROUND(I138*H138,2)</f>
        <v>0</v>
      </c>
      <c r="K138" s="134" t="s">
        <v>138</v>
      </c>
      <c r="L138" s="31"/>
      <c r="M138" s="139" t="s">
        <v>1</v>
      </c>
      <c r="N138" s="140" t="s">
        <v>44</v>
      </c>
      <c r="P138" s="141">
        <f>O138*H138</f>
        <v>0</v>
      </c>
      <c r="Q138" s="141">
        <v>0</v>
      </c>
      <c r="R138" s="141">
        <f>Q138*H138</f>
        <v>0</v>
      </c>
      <c r="S138" s="141">
        <v>0.20499999999999999</v>
      </c>
      <c r="T138" s="142">
        <f>S138*H138</f>
        <v>74.61999999999999</v>
      </c>
      <c r="AR138" s="143" t="s">
        <v>139</v>
      </c>
      <c r="AT138" s="143" t="s">
        <v>134</v>
      </c>
      <c r="AU138" s="143" t="s">
        <v>89</v>
      </c>
      <c r="AY138" s="16" t="s">
        <v>131</v>
      </c>
      <c r="BE138" s="144">
        <f>IF(N138="základní",J138,0)</f>
        <v>0</v>
      </c>
      <c r="BF138" s="144">
        <f>IF(N138="snížená",J138,0)</f>
        <v>0</v>
      </c>
      <c r="BG138" s="144">
        <f>IF(N138="zákl. přenesená",J138,0)</f>
        <v>0</v>
      </c>
      <c r="BH138" s="144">
        <f>IF(N138="sníž. přenesená",J138,0)</f>
        <v>0</v>
      </c>
      <c r="BI138" s="144">
        <f>IF(N138="nulová",J138,0)</f>
        <v>0</v>
      </c>
      <c r="BJ138" s="16" t="s">
        <v>87</v>
      </c>
      <c r="BK138" s="144">
        <f>ROUND(I138*H138,2)</f>
        <v>0</v>
      </c>
      <c r="BL138" s="16" t="s">
        <v>139</v>
      </c>
      <c r="BM138" s="143" t="s">
        <v>237</v>
      </c>
    </row>
    <row r="139" spans="2:65" s="1" customFormat="1">
      <c r="B139" s="31"/>
      <c r="D139" s="145" t="s">
        <v>141</v>
      </c>
      <c r="F139" s="146" t="s">
        <v>238</v>
      </c>
      <c r="I139" s="147"/>
      <c r="L139" s="31"/>
      <c r="M139" s="148"/>
      <c r="T139" s="55"/>
      <c r="AT139" s="16" t="s">
        <v>141</v>
      </c>
      <c r="AU139" s="16" t="s">
        <v>89</v>
      </c>
    </row>
    <row r="140" spans="2:65" s="12" customFormat="1">
      <c r="B140" s="149"/>
      <c r="D140" s="145" t="s">
        <v>143</v>
      </c>
      <c r="E140" s="150" t="s">
        <v>169</v>
      </c>
      <c r="F140" s="151" t="s">
        <v>170</v>
      </c>
      <c r="H140" s="152">
        <v>364</v>
      </c>
      <c r="I140" s="153"/>
      <c r="L140" s="149"/>
      <c r="M140" s="154"/>
      <c r="T140" s="155"/>
      <c r="AT140" s="150" t="s">
        <v>143</v>
      </c>
      <c r="AU140" s="150" t="s">
        <v>89</v>
      </c>
      <c r="AV140" s="12" t="s">
        <v>89</v>
      </c>
      <c r="AW140" s="12" t="s">
        <v>36</v>
      </c>
      <c r="AX140" s="12" t="s">
        <v>87</v>
      </c>
      <c r="AY140" s="150" t="s">
        <v>131</v>
      </c>
    </row>
    <row r="141" spans="2:65" s="11" customFormat="1" ht="22.9" customHeight="1">
      <c r="B141" s="120"/>
      <c r="D141" s="121" t="s">
        <v>78</v>
      </c>
      <c r="E141" s="130" t="s">
        <v>233</v>
      </c>
      <c r="F141" s="130" t="s">
        <v>239</v>
      </c>
      <c r="I141" s="123"/>
      <c r="J141" s="131">
        <f>BK141</f>
        <v>0</v>
      </c>
      <c r="L141" s="120"/>
      <c r="M141" s="125"/>
      <c r="P141" s="126">
        <f>SUM(P142:P156)</f>
        <v>0</v>
      </c>
      <c r="R141" s="126">
        <f>SUM(R142:R156)</f>
        <v>156.81652</v>
      </c>
      <c r="T141" s="127">
        <f>SUM(T142:T156)</f>
        <v>0</v>
      </c>
      <c r="AR141" s="121" t="s">
        <v>87</v>
      </c>
      <c r="AT141" s="128" t="s">
        <v>78</v>
      </c>
      <c r="AU141" s="128" t="s">
        <v>87</v>
      </c>
      <c r="AY141" s="121" t="s">
        <v>131</v>
      </c>
      <c r="BK141" s="129">
        <f>SUM(BK142:BK156)</f>
        <v>0</v>
      </c>
    </row>
    <row r="142" spans="2:65" s="1" customFormat="1" ht="24.2" customHeight="1">
      <c r="B142" s="31"/>
      <c r="C142" s="132" t="s">
        <v>240</v>
      </c>
      <c r="D142" s="132" t="s">
        <v>134</v>
      </c>
      <c r="E142" s="133" t="s">
        <v>241</v>
      </c>
      <c r="F142" s="134" t="s">
        <v>242</v>
      </c>
      <c r="G142" s="135" t="s">
        <v>215</v>
      </c>
      <c r="H142" s="136">
        <v>203</v>
      </c>
      <c r="I142" s="137"/>
      <c r="J142" s="138">
        <f>ROUND(I142*H142,2)</f>
        <v>0</v>
      </c>
      <c r="K142" s="134" t="s">
        <v>138</v>
      </c>
      <c r="L142" s="31"/>
      <c r="M142" s="139" t="s">
        <v>1</v>
      </c>
      <c r="N142" s="140" t="s">
        <v>44</v>
      </c>
      <c r="P142" s="141">
        <f>O142*H142</f>
        <v>0</v>
      </c>
      <c r="Q142" s="141">
        <v>0.57499999999999996</v>
      </c>
      <c r="R142" s="141">
        <f>Q142*H142</f>
        <v>116.72499999999999</v>
      </c>
      <c r="S142" s="141">
        <v>0</v>
      </c>
      <c r="T142" s="142">
        <f>S142*H142</f>
        <v>0</v>
      </c>
      <c r="AR142" s="143" t="s">
        <v>139</v>
      </c>
      <c r="AT142" s="143" t="s">
        <v>134</v>
      </c>
      <c r="AU142" s="143" t="s">
        <v>89</v>
      </c>
      <c r="AY142" s="16" t="s">
        <v>131</v>
      </c>
      <c r="BE142" s="144">
        <f>IF(N142="základní",J142,0)</f>
        <v>0</v>
      </c>
      <c r="BF142" s="144">
        <f>IF(N142="snížená",J142,0)</f>
        <v>0</v>
      </c>
      <c r="BG142" s="144">
        <f>IF(N142="zákl. přenesená",J142,0)</f>
        <v>0</v>
      </c>
      <c r="BH142" s="144">
        <f>IF(N142="sníž. přenesená",J142,0)</f>
        <v>0</v>
      </c>
      <c r="BI142" s="144">
        <f>IF(N142="nulová",J142,0)</f>
        <v>0</v>
      </c>
      <c r="BJ142" s="16" t="s">
        <v>87</v>
      </c>
      <c r="BK142" s="144">
        <f>ROUND(I142*H142,2)</f>
        <v>0</v>
      </c>
      <c r="BL142" s="16" t="s">
        <v>139</v>
      </c>
      <c r="BM142" s="143" t="s">
        <v>243</v>
      </c>
    </row>
    <row r="143" spans="2:65" s="1" customFormat="1">
      <c r="B143" s="31"/>
      <c r="D143" s="145" t="s">
        <v>141</v>
      </c>
      <c r="F143" s="146" t="s">
        <v>244</v>
      </c>
      <c r="I143" s="147"/>
      <c r="L143" s="31"/>
      <c r="M143" s="148"/>
      <c r="T143" s="55"/>
      <c r="AT143" s="16" t="s">
        <v>141</v>
      </c>
      <c r="AU143" s="16" t="s">
        <v>89</v>
      </c>
    </row>
    <row r="144" spans="2:65" s="12" customFormat="1">
      <c r="B144" s="149"/>
      <c r="D144" s="145" t="s">
        <v>143</v>
      </c>
      <c r="E144" s="150" t="s">
        <v>184</v>
      </c>
      <c r="F144" s="151" t="s">
        <v>185</v>
      </c>
      <c r="H144" s="152">
        <v>203</v>
      </c>
      <c r="I144" s="153"/>
      <c r="L144" s="149"/>
      <c r="M144" s="154"/>
      <c r="T144" s="155"/>
      <c r="AT144" s="150" t="s">
        <v>143</v>
      </c>
      <c r="AU144" s="150" t="s">
        <v>89</v>
      </c>
      <c r="AV144" s="12" t="s">
        <v>89</v>
      </c>
      <c r="AW144" s="12" t="s">
        <v>36</v>
      </c>
      <c r="AX144" s="12" t="s">
        <v>87</v>
      </c>
      <c r="AY144" s="150" t="s">
        <v>131</v>
      </c>
    </row>
    <row r="145" spans="2:65" s="1" customFormat="1" ht="33" customHeight="1">
      <c r="B145" s="31"/>
      <c r="C145" s="132" t="s">
        <v>182</v>
      </c>
      <c r="D145" s="132" t="s">
        <v>134</v>
      </c>
      <c r="E145" s="133" t="s">
        <v>245</v>
      </c>
      <c r="F145" s="134" t="s">
        <v>246</v>
      </c>
      <c r="G145" s="135" t="s">
        <v>215</v>
      </c>
      <c r="H145" s="136">
        <v>304</v>
      </c>
      <c r="I145" s="137"/>
      <c r="J145" s="138">
        <f>ROUND(I145*H145,2)</f>
        <v>0</v>
      </c>
      <c r="K145" s="134" t="s">
        <v>138</v>
      </c>
      <c r="L145" s="31"/>
      <c r="M145" s="139" t="s">
        <v>1</v>
      </c>
      <c r="N145" s="140" t="s">
        <v>44</v>
      </c>
      <c r="P145" s="141">
        <f>O145*H145</f>
        <v>0</v>
      </c>
      <c r="Q145" s="141">
        <v>0.13188</v>
      </c>
      <c r="R145" s="141">
        <f>Q145*H145</f>
        <v>40.091520000000003</v>
      </c>
      <c r="S145" s="141">
        <v>0</v>
      </c>
      <c r="T145" s="142">
        <f>S145*H145</f>
        <v>0</v>
      </c>
      <c r="AR145" s="143" t="s">
        <v>139</v>
      </c>
      <c r="AT145" s="143" t="s">
        <v>134</v>
      </c>
      <c r="AU145" s="143" t="s">
        <v>89</v>
      </c>
      <c r="AY145" s="16" t="s">
        <v>131</v>
      </c>
      <c r="BE145" s="144">
        <f>IF(N145="základní",J145,0)</f>
        <v>0</v>
      </c>
      <c r="BF145" s="144">
        <f>IF(N145="snížená",J145,0)</f>
        <v>0</v>
      </c>
      <c r="BG145" s="144">
        <f>IF(N145="zákl. přenesená",J145,0)</f>
        <v>0</v>
      </c>
      <c r="BH145" s="144">
        <f>IF(N145="sníž. přenesená",J145,0)</f>
        <v>0</v>
      </c>
      <c r="BI145" s="144">
        <f>IF(N145="nulová",J145,0)</f>
        <v>0</v>
      </c>
      <c r="BJ145" s="16" t="s">
        <v>87</v>
      </c>
      <c r="BK145" s="144">
        <f>ROUND(I145*H145,2)</f>
        <v>0</v>
      </c>
      <c r="BL145" s="16" t="s">
        <v>139</v>
      </c>
      <c r="BM145" s="143" t="s">
        <v>247</v>
      </c>
    </row>
    <row r="146" spans="2:65" s="1" customFormat="1">
      <c r="B146" s="31"/>
      <c r="D146" s="145" t="s">
        <v>141</v>
      </c>
      <c r="F146" s="146" t="s">
        <v>248</v>
      </c>
      <c r="I146" s="147"/>
      <c r="L146" s="31"/>
      <c r="M146" s="148"/>
      <c r="T146" s="55"/>
      <c r="AT146" s="16" t="s">
        <v>141</v>
      </c>
      <c r="AU146" s="16" t="s">
        <v>89</v>
      </c>
    </row>
    <row r="147" spans="2:65" s="12" customFormat="1">
      <c r="B147" s="149"/>
      <c r="D147" s="145" t="s">
        <v>143</v>
      </c>
      <c r="E147" s="150" t="s">
        <v>1</v>
      </c>
      <c r="F147" s="151" t="s">
        <v>171</v>
      </c>
      <c r="H147" s="152">
        <v>304</v>
      </c>
      <c r="I147" s="153"/>
      <c r="L147" s="149"/>
      <c r="M147" s="154"/>
      <c r="T147" s="155"/>
      <c r="AT147" s="150" t="s">
        <v>143</v>
      </c>
      <c r="AU147" s="150" t="s">
        <v>89</v>
      </c>
      <c r="AV147" s="12" t="s">
        <v>89</v>
      </c>
      <c r="AW147" s="12" t="s">
        <v>36</v>
      </c>
      <c r="AX147" s="12" t="s">
        <v>87</v>
      </c>
      <c r="AY147" s="150" t="s">
        <v>131</v>
      </c>
    </row>
    <row r="148" spans="2:65" s="1" customFormat="1" ht="33" customHeight="1">
      <c r="B148" s="31"/>
      <c r="C148" s="132" t="s">
        <v>148</v>
      </c>
      <c r="D148" s="132" t="s">
        <v>134</v>
      </c>
      <c r="E148" s="133" t="s">
        <v>249</v>
      </c>
      <c r="F148" s="134" t="s">
        <v>250</v>
      </c>
      <c r="G148" s="135" t="s">
        <v>215</v>
      </c>
      <c r="H148" s="136">
        <v>2028</v>
      </c>
      <c r="I148" s="137"/>
      <c r="J148" s="138">
        <f>ROUND(I148*H148,2)</f>
        <v>0</v>
      </c>
      <c r="K148" s="134" t="s">
        <v>138</v>
      </c>
      <c r="L148" s="31"/>
      <c r="M148" s="139" t="s">
        <v>1</v>
      </c>
      <c r="N148" s="140" t="s">
        <v>44</v>
      </c>
      <c r="P148" s="141">
        <f>O148*H148</f>
        <v>0</v>
      </c>
      <c r="Q148" s="141">
        <v>0</v>
      </c>
      <c r="R148" s="141">
        <f>Q148*H148</f>
        <v>0</v>
      </c>
      <c r="S148" s="141">
        <v>0</v>
      </c>
      <c r="T148" s="142">
        <f>S148*H148</f>
        <v>0</v>
      </c>
      <c r="AR148" s="143" t="s">
        <v>139</v>
      </c>
      <c r="AT148" s="143" t="s">
        <v>134</v>
      </c>
      <c r="AU148" s="143" t="s">
        <v>89</v>
      </c>
      <c r="AY148" s="16" t="s">
        <v>131</v>
      </c>
      <c r="BE148" s="144">
        <f>IF(N148="základní",J148,0)</f>
        <v>0</v>
      </c>
      <c r="BF148" s="144">
        <f>IF(N148="snížená",J148,0)</f>
        <v>0</v>
      </c>
      <c r="BG148" s="144">
        <f>IF(N148="zákl. přenesená",J148,0)</f>
        <v>0</v>
      </c>
      <c r="BH148" s="144">
        <f>IF(N148="sníž. přenesená",J148,0)</f>
        <v>0</v>
      </c>
      <c r="BI148" s="144">
        <f>IF(N148="nulová",J148,0)</f>
        <v>0</v>
      </c>
      <c r="BJ148" s="16" t="s">
        <v>87</v>
      </c>
      <c r="BK148" s="144">
        <f>ROUND(I148*H148,2)</f>
        <v>0</v>
      </c>
      <c r="BL148" s="16" t="s">
        <v>139</v>
      </c>
      <c r="BM148" s="143" t="s">
        <v>251</v>
      </c>
    </row>
    <row r="149" spans="2:65" s="1" customFormat="1">
      <c r="B149" s="31"/>
      <c r="D149" s="145" t="s">
        <v>141</v>
      </c>
      <c r="F149" s="146" t="s">
        <v>252</v>
      </c>
      <c r="I149" s="147"/>
      <c r="L149" s="31"/>
      <c r="M149" s="148"/>
      <c r="T149" s="55"/>
      <c r="AT149" s="16" t="s">
        <v>141</v>
      </c>
      <c r="AU149" s="16" t="s">
        <v>89</v>
      </c>
    </row>
    <row r="150" spans="2:65" s="12" customFormat="1">
      <c r="B150" s="149"/>
      <c r="D150" s="145" t="s">
        <v>143</v>
      </c>
      <c r="E150" s="150" t="s">
        <v>167</v>
      </c>
      <c r="F150" s="151" t="s">
        <v>168</v>
      </c>
      <c r="H150" s="152">
        <v>2028</v>
      </c>
      <c r="I150" s="153"/>
      <c r="L150" s="149"/>
      <c r="M150" s="154"/>
      <c r="T150" s="155"/>
      <c r="AT150" s="150" t="s">
        <v>143</v>
      </c>
      <c r="AU150" s="150" t="s">
        <v>89</v>
      </c>
      <c r="AV150" s="12" t="s">
        <v>89</v>
      </c>
      <c r="AW150" s="12" t="s">
        <v>36</v>
      </c>
      <c r="AX150" s="12" t="s">
        <v>87</v>
      </c>
      <c r="AY150" s="150" t="s">
        <v>131</v>
      </c>
    </row>
    <row r="151" spans="2:65" s="1" customFormat="1" ht="37.9" customHeight="1">
      <c r="B151" s="31"/>
      <c r="C151" s="132" t="s">
        <v>132</v>
      </c>
      <c r="D151" s="132" t="s">
        <v>134</v>
      </c>
      <c r="E151" s="133" t="s">
        <v>253</v>
      </c>
      <c r="F151" s="134" t="s">
        <v>254</v>
      </c>
      <c r="G151" s="135" t="s">
        <v>215</v>
      </c>
      <c r="H151" s="136">
        <v>2612</v>
      </c>
      <c r="I151" s="137"/>
      <c r="J151" s="138">
        <f>ROUND(I151*H151,2)</f>
        <v>0</v>
      </c>
      <c r="K151" s="134" t="s">
        <v>226</v>
      </c>
      <c r="L151" s="31"/>
      <c r="M151" s="139" t="s">
        <v>1</v>
      </c>
      <c r="N151" s="140" t="s">
        <v>44</v>
      </c>
      <c r="P151" s="141">
        <f>O151*H151</f>
        <v>0</v>
      </c>
      <c r="Q151" s="141">
        <v>0</v>
      </c>
      <c r="R151" s="141">
        <f>Q151*H151</f>
        <v>0</v>
      </c>
      <c r="S151" s="141">
        <v>0</v>
      </c>
      <c r="T151" s="142">
        <f>S151*H151</f>
        <v>0</v>
      </c>
      <c r="AR151" s="143" t="s">
        <v>139</v>
      </c>
      <c r="AT151" s="143" t="s">
        <v>134</v>
      </c>
      <c r="AU151" s="143" t="s">
        <v>89</v>
      </c>
      <c r="AY151" s="16" t="s">
        <v>131</v>
      </c>
      <c r="BE151" s="144">
        <f>IF(N151="základní",J151,0)</f>
        <v>0</v>
      </c>
      <c r="BF151" s="144">
        <f>IF(N151="snížená",J151,0)</f>
        <v>0</v>
      </c>
      <c r="BG151" s="144">
        <f>IF(N151="zákl. přenesená",J151,0)</f>
        <v>0</v>
      </c>
      <c r="BH151" s="144">
        <f>IF(N151="sníž. přenesená",J151,0)</f>
        <v>0</v>
      </c>
      <c r="BI151" s="144">
        <f>IF(N151="nulová",J151,0)</f>
        <v>0</v>
      </c>
      <c r="BJ151" s="16" t="s">
        <v>87</v>
      </c>
      <c r="BK151" s="144">
        <f>ROUND(I151*H151,2)</f>
        <v>0</v>
      </c>
      <c r="BL151" s="16" t="s">
        <v>139</v>
      </c>
      <c r="BM151" s="143" t="s">
        <v>255</v>
      </c>
    </row>
    <row r="152" spans="2:65" s="1" customFormat="1">
      <c r="B152" s="31"/>
      <c r="D152" s="145" t="s">
        <v>141</v>
      </c>
      <c r="F152" s="146" t="s">
        <v>256</v>
      </c>
      <c r="I152" s="147"/>
      <c r="L152" s="31"/>
      <c r="M152" s="148"/>
      <c r="T152" s="55"/>
      <c r="AT152" s="16" t="s">
        <v>141</v>
      </c>
      <c r="AU152" s="16" t="s">
        <v>89</v>
      </c>
    </row>
    <row r="153" spans="2:65" s="12" customFormat="1">
      <c r="B153" s="149"/>
      <c r="D153" s="145" t="s">
        <v>143</v>
      </c>
      <c r="E153" s="150" t="s">
        <v>1</v>
      </c>
      <c r="F153" s="151" t="s">
        <v>165</v>
      </c>
      <c r="H153" s="152">
        <v>2612</v>
      </c>
      <c r="I153" s="153"/>
      <c r="L153" s="149"/>
      <c r="M153" s="154"/>
      <c r="T153" s="155"/>
      <c r="AT153" s="150" t="s">
        <v>143</v>
      </c>
      <c r="AU153" s="150" t="s">
        <v>89</v>
      </c>
      <c r="AV153" s="12" t="s">
        <v>89</v>
      </c>
      <c r="AW153" s="12" t="s">
        <v>36</v>
      </c>
      <c r="AX153" s="12" t="s">
        <v>87</v>
      </c>
      <c r="AY153" s="150" t="s">
        <v>131</v>
      </c>
    </row>
    <row r="154" spans="2:65" s="1" customFormat="1" ht="33" customHeight="1">
      <c r="B154" s="31"/>
      <c r="C154" s="132" t="s">
        <v>257</v>
      </c>
      <c r="D154" s="132" t="s">
        <v>134</v>
      </c>
      <c r="E154" s="133" t="s">
        <v>258</v>
      </c>
      <c r="F154" s="134" t="s">
        <v>259</v>
      </c>
      <c r="G154" s="135" t="s">
        <v>215</v>
      </c>
      <c r="H154" s="136">
        <v>2612</v>
      </c>
      <c r="I154" s="137"/>
      <c r="J154" s="138">
        <f>ROUND(I154*H154,2)</f>
        <v>0</v>
      </c>
      <c r="K154" s="134" t="s">
        <v>138</v>
      </c>
      <c r="L154" s="31"/>
      <c r="M154" s="139" t="s">
        <v>1</v>
      </c>
      <c r="N154" s="140" t="s">
        <v>44</v>
      </c>
      <c r="P154" s="141">
        <f>O154*H154</f>
        <v>0</v>
      </c>
      <c r="Q154" s="141">
        <v>0</v>
      </c>
      <c r="R154" s="141">
        <f>Q154*H154</f>
        <v>0</v>
      </c>
      <c r="S154" s="141">
        <v>0</v>
      </c>
      <c r="T154" s="142">
        <f>S154*H154</f>
        <v>0</v>
      </c>
      <c r="AR154" s="143" t="s">
        <v>139</v>
      </c>
      <c r="AT154" s="143" t="s">
        <v>134</v>
      </c>
      <c r="AU154" s="143" t="s">
        <v>89</v>
      </c>
      <c r="AY154" s="16" t="s">
        <v>131</v>
      </c>
      <c r="BE154" s="144">
        <f>IF(N154="základní",J154,0)</f>
        <v>0</v>
      </c>
      <c r="BF154" s="144">
        <f>IF(N154="snížená",J154,0)</f>
        <v>0</v>
      </c>
      <c r="BG154" s="144">
        <f>IF(N154="zákl. přenesená",J154,0)</f>
        <v>0</v>
      </c>
      <c r="BH154" s="144">
        <f>IF(N154="sníž. přenesená",J154,0)</f>
        <v>0</v>
      </c>
      <c r="BI154" s="144">
        <f>IF(N154="nulová",J154,0)</f>
        <v>0</v>
      </c>
      <c r="BJ154" s="16" t="s">
        <v>87</v>
      </c>
      <c r="BK154" s="144">
        <f>ROUND(I154*H154,2)</f>
        <v>0</v>
      </c>
      <c r="BL154" s="16" t="s">
        <v>139</v>
      </c>
      <c r="BM154" s="143" t="s">
        <v>260</v>
      </c>
    </row>
    <row r="155" spans="2:65" s="1" customFormat="1">
      <c r="B155" s="31"/>
      <c r="D155" s="145" t="s">
        <v>141</v>
      </c>
      <c r="F155" s="146" t="s">
        <v>261</v>
      </c>
      <c r="I155" s="147"/>
      <c r="L155" s="31"/>
      <c r="M155" s="148"/>
      <c r="T155" s="55"/>
      <c r="AT155" s="16" t="s">
        <v>141</v>
      </c>
      <c r="AU155" s="16" t="s">
        <v>89</v>
      </c>
    </row>
    <row r="156" spans="2:65" s="12" customFormat="1">
      <c r="B156" s="149"/>
      <c r="D156" s="145" t="s">
        <v>143</v>
      </c>
      <c r="E156" s="150" t="s">
        <v>165</v>
      </c>
      <c r="F156" s="151" t="s">
        <v>166</v>
      </c>
      <c r="H156" s="152">
        <v>2612</v>
      </c>
      <c r="I156" s="153"/>
      <c r="L156" s="149"/>
      <c r="M156" s="154"/>
      <c r="T156" s="155"/>
      <c r="AT156" s="150" t="s">
        <v>143</v>
      </c>
      <c r="AU156" s="150" t="s">
        <v>89</v>
      </c>
      <c r="AV156" s="12" t="s">
        <v>89</v>
      </c>
      <c r="AW156" s="12" t="s">
        <v>36</v>
      </c>
      <c r="AX156" s="12" t="s">
        <v>87</v>
      </c>
      <c r="AY156" s="150" t="s">
        <v>131</v>
      </c>
    </row>
    <row r="157" spans="2:65" s="11" customFormat="1" ht="22.9" customHeight="1">
      <c r="B157" s="120"/>
      <c r="D157" s="121" t="s">
        <v>78</v>
      </c>
      <c r="E157" s="130" t="s">
        <v>148</v>
      </c>
      <c r="F157" s="130" t="s">
        <v>262</v>
      </c>
      <c r="I157" s="123"/>
      <c r="J157" s="131">
        <f>BK157</f>
        <v>0</v>
      </c>
      <c r="L157" s="120"/>
      <c r="M157" s="125"/>
      <c r="P157" s="126">
        <f>SUM(P158:P173)</f>
        <v>0</v>
      </c>
      <c r="R157" s="126">
        <f>SUM(R158:R173)</f>
        <v>4.0126600000000003</v>
      </c>
      <c r="T157" s="127">
        <f>SUM(T158:T173)</f>
        <v>0.5</v>
      </c>
      <c r="AR157" s="121" t="s">
        <v>87</v>
      </c>
      <c r="AT157" s="128" t="s">
        <v>78</v>
      </c>
      <c r="AU157" s="128" t="s">
        <v>87</v>
      </c>
      <c r="AY157" s="121" t="s">
        <v>131</v>
      </c>
      <c r="BK157" s="129">
        <f>SUM(BK158:BK173)</f>
        <v>0</v>
      </c>
    </row>
    <row r="158" spans="2:65" s="1" customFormat="1" ht="24.2" customHeight="1">
      <c r="B158" s="31"/>
      <c r="C158" s="132" t="s">
        <v>263</v>
      </c>
      <c r="D158" s="132" t="s">
        <v>134</v>
      </c>
      <c r="E158" s="133" t="s">
        <v>264</v>
      </c>
      <c r="F158" s="134" t="s">
        <v>265</v>
      </c>
      <c r="G158" s="135" t="s">
        <v>137</v>
      </c>
      <c r="H158" s="136">
        <v>9</v>
      </c>
      <c r="I158" s="137"/>
      <c r="J158" s="138">
        <f>ROUND(I158*H158,2)</f>
        <v>0</v>
      </c>
      <c r="K158" s="134" t="s">
        <v>138</v>
      </c>
      <c r="L158" s="31"/>
      <c r="M158" s="139" t="s">
        <v>1</v>
      </c>
      <c r="N158" s="140" t="s">
        <v>44</v>
      </c>
      <c r="P158" s="141">
        <f>O158*H158</f>
        <v>0</v>
      </c>
      <c r="Q158" s="141">
        <v>0.21734000000000001</v>
      </c>
      <c r="R158" s="141">
        <f>Q158*H158</f>
        <v>1.9560600000000001</v>
      </c>
      <c r="S158" s="141">
        <v>0</v>
      </c>
      <c r="T158" s="142">
        <f>S158*H158</f>
        <v>0</v>
      </c>
      <c r="AR158" s="143" t="s">
        <v>139</v>
      </c>
      <c r="AT158" s="143" t="s">
        <v>134</v>
      </c>
      <c r="AU158" s="143" t="s">
        <v>89</v>
      </c>
      <c r="AY158" s="16" t="s">
        <v>131</v>
      </c>
      <c r="BE158" s="144">
        <f>IF(N158="základní",J158,0)</f>
        <v>0</v>
      </c>
      <c r="BF158" s="144">
        <f>IF(N158="snížená",J158,0)</f>
        <v>0</v>
      </c>
      <c r="BG158" s="144">
        <f>IF(N158="zákl. přenesená",J158,0)</f>
        <v>0</v>
      </c>
      <c r="BH158" s="144">
        <f>IF(N158="sníž. přenesená",J158,0)</f>
        <v>0</v>
      </c>
      <c r="BI158" s="144">
        <f>IF(N158="nulová",J158,0)</f>
        <v>0</v>
      </c>
      <c r="BJ158" s="16" t="s">
        <v>87</v>
      </c>
      <c r="BK158" s="144">
        <f>ROUND(I158*H158,2)</f>
        <v>0</v>
      </c>
      <c r="BL158" s="16" t="s">
        <v>139</v>
      </c>
      <c r="BM158" s="143" t="s">
        <v>266</v>
      </c>
    </row>
    <row r="159" spans="2:65" s="1" customFormat="1">
      <c r="B159" s="31"/>
      <c r="D159" s="145" t="s">
        <v>141</v>
      </c>
      <c r="F159" s="146" t="s">
        <v>265</v>
      </c>
      <c r="I159" s="147"/>
      <c r="L159" s="31"/>
      <c r="M159" s="148"/>
      <c r="T159" s="55"/>
      <c r="AT159" s="16" t="s">
        <v>141</v>
      </c>
      <c r="AU159" s="16" t="s">
        <v>89</v>
      </c>
    </row>
    <row r="160" spans="2:65" s="12" customFormat="1">
      <c r="B160" s="149"/>
      <c r="D160" s="145" t="s">
        <v>143</v>
      </c>
      <c r="E160" s="150" t="s">
        <v>1</v>
      </c>
      <c r="F160" s="151" t="s">
        <v>196</v>
      </c>
      <c r="H160" s="152">
        <v>9</v>
      </c>
      <c r="I160" s="153"/>
      <c r="L160" s="149"/>
      <c r="M160" s="154"/>
      <c r="T160" s="155"/>
      <c r="AT160" s="150" t="s">
        <v>143</v>
      </c>
      <c r="AU160" s="150" t="s">
        <v>89</v>
      </c>
      <c r="AV160" s="12" t="s">
        <v>89</v>
      </c>
      <c r="AW160" s="12" t="s">
        <v>36</v>
      </c>
      <c r="AX160" s="12" t="s">
        <v>87</v>
      </c>
      <c r="AY160" s="150" t="s">
        <v>131</v>
      </c>
    </row>
    <row r="161" spans="2:65" s="1" customFormat="1" ht="24.2" customHeight="1">
      <c r="B161" s="31"/>
      <c r="C161" s="173" t="s">
        <v>8</v>
      </c>
      <c r="D161" s="173" t="s">
        <v>267</v>
      </c>
      <c r="E161" s="174" t="s">
        <v>268</v>
      </c>
      <c r="F161" s="175" t="s">
        <v>269</v>
      </c>
      <c r="G161" s="176" t="s">
        <v>137</v>
      </c>
      <c r="H161" s="177">
        <v>9</v>
      </c>
      <c r="I161" s="178"/>
      <c r="J161" s="179">
        <f>ROUND(I161*H161,2)</f>
        <v>0</v>
      </c>
      <c r="K161" s="175" t="s">
        <v>138</v>
      </c>
      <c r="L161" s="180"/>
      <c r="M161" s="181" t="s">
        <v>1</v>
      </c>
      <c r="N161" s="182" t="s">
        <v>44</v>
      </c>
      <c r="P161" s="141">
        <f>O161*H161</f>
        <v>0</v>
      </c>
      <c r="Q161" s="141">
        <v>0.108</v>
      </c>
      <c r="R161" s="141">
        <f>Q161*H161</f>
        <v>0.97199999999999998</v>
      </c>
      <c r="S161" s="141">
        <v>0</v>
      </c>
      <c r="T161" s="142">
        <f>S161*H161</f>
        <v>0</v>
      </c>
      <c r="AR161" s="143" t="s">
        <v>148</v>
      </c>
      <c r="AT161" s="143" t="s">
        <v>267</v>
      </c>
      <c r="AU161" s="143" t="s">
        <v>89</v>
      </c>
      <c r="AY161" s="16" t="s">
        <v>131</v>
      </c>
      <c r="BE161" s="144">
        <f>IF(N161="základní",J161,0)</f>
        <v>0</v>
      </c>
      <c r="BF161" s="144">
        <f>IF(N161="snížená",J161,0)</f>
        <v>0</v>
      </c>
      <c r="BG161" s="144">
        <f>IF(N161="zákl. přenesená",J161,0)</f>
        <v>0</v>
      </c>
      <c r="BH161" s="144">
        <f>IF(N161="sníž. přenesená",J161,0)</f>
        <v>0</v>
      </c>
      <c r="BI161" s="144">
        <f>IF(N161="nulová",J161,0)</f>
        <v>0</v>
      </c>
      <c r="BJ161" s="16" t="s">
        <v>87</v>
      </c>
      <c r="BK161" s="144">
        <f>ROUND(I161*H161,2)</f>
        <v>0</v>
      </c>
      <c r="BL161" s="16" t="s">
        <v>139</v>
      </c>
      <c r="BM161" s="143" t="s">
        <v>270</v>
      </c>
    </row>
    <row r="162" spans="2:65" s="1" customFormat="1">
      <c r="B162" s="31"/>
      <c r="D162" s="145" t="s">
        <v>141</v>
      </c>
      <c r="F162" s="146" t="s">
        <v>269</v>
      </c>
      <c r="I162" s="147"/>
      <c r="L162" s="31"/>
      <c r="M162" s="148"/>
      <c r="T162" s="55"/>
      <c r="AT162" s="16" t="s">
        <v>141</v>
      </c>
      <c r="AU162" s="16" t="s">
        <v>89</v>
      </c>
    </row>
    <row r="163" spans="2:65" s="12" customFormat="1">
      <c r="B163" s="149"/>
      <c r="D163" s="145" t="s">
        <v>143</v>
      </c>
      <c r="E163" s="150" t="s">
        <v>1</v>
      </c>
      <c r="F163" s="151" t="s">
        <v>196</v>
      </c>
      <c r="H163" s="152">
        <v>9</v>
      </c>
      <c r="I163" s="153"/>
      <c r="L163" s="149"/>
      <c r="M163" s="154"/>
      <c r="T163" s="155"/>
      <c r="AT163" s="150" t="s">
        <v>143</v>
      </c>
      <c r="AU163" s="150" t="s">
        <v>89</v>
      </c>
      <c r="AV163" s="12" t="s">
        <v>89</v>
      </c>
      <c r="AW163" s="12" t="s">
        <v>36</v>
      </c>
      <c r="AX163" s="12" t="s">
        <v>87</v>
      </c>
      <c r="AY163" s="150" t="s">
        <v>131</v>
      </c>
    </row>
    <row r="164" spans="2:65" s="1" customFormat="1" ht="24.2" customHeight="1">
      <c r="B164" s="31"/>
      <c r="C164" s="173" t="s">
        <v>106</v>
      </c>
      <c r="D164" s="173" t="s">
        <v>267</v>
      </c>
      <c r="E164" s="174" t="s">
        <v>271</v>
      </c>
      <c r="F164" s="175" t="s">
        <v>272</v>
      </c>
      <c r="G164" s="176" t="s">
        <v>137</v>
      </c>
      <c r="H164" s="177">
        <v>9</v>
      </c>
      <c r="I164" s="178"/>
      <c r="J164" s="179">
        <f>ROUND(I164*H164,2)</f>
        <v>0</v>
      </c>
      <c r="K164" s="175" t="s">
        <v>138</v>
      </c>
      <c r="L164" s="180"/>
      <c r="M164" s="181" t="s">
        <v>1</v>
      </c>
      <c r="N164" s="182" t="s">
        <v>44</v>
      </c>
      <c r="P164" s="141">
        <f>O164*H164</f>
        <v>0</v>
      </c>
      <c r="Q164" s="141">
        <v>2.7E-2</v>
      </c>
      <c r="R164" s="141">
        <f>Q164*H164</f>
        <v>0.24299999999999999</v>
      </c>
      <c r="S164" s="141">
        <v>0</v>
      </c>
      <c r="T164" s="142">
        <f>S164*H164</f>
        <v>0</v>
      </c>
      <c r="AR164" s="143" t="s">
        <v>148</v>
      </c>
      <c r="AT164" s="143" t="s">
        <v>267</v>
      </c>
      <c r="AU164" s="143" t="s">
        <v>89</v>
      </c>
      <c r="AY164" s="16" t="s">
        <v>131</v>
      </c>
      <c r="BE164" s="144">
        <f>IF(N164="základní",J164,0)</f>
        <v>0</v>
      </c>
      <c r="BF164" s="144">
        <f>IF(N164="snížená",J164,0)</f>
        <v>0</v>
      </c>
      <c r="BG164" s="144">
        <f>IF(N164="zákl. přenesená",J164,0)</f>
        <v>0</v>
      </c>
      <c r="BH164" s="144">
        <f>IF(N164="sníž. přenesená",J164,0)</f>
        <v>0</v>
      </c>
      <c r="BI164" s="144">
        <f>IF(N164="nulová",J164,0)</f>
        <v>0</v>
      </c>
      <c r="BJ164" s="16" t="s">
        <v>87</v>
      </c>
      <c r="BK164" s="144">
        <f>ROUND(I164*H164,2)</f>
        <v>0</v>
      </c>
      <c r="BL164" s="16" t="s">
        <v>139</v>
      </c>
      <c r="BM164" s="143" t="s">
        <v>273</v>
      </c>
    </row>
    <row r="165" spans="2:65" s="1" customFormat="1">
      <c r="B165" s="31"/>
      <c r="D165" s="145" t="s">
        <v>141</v>
      </c>
      <c r="F165" s="146" t="s">
        <v>272</v>
      </c>
      <c r="I165" s="147"/>
      <c r="L165" s="31"/>
      <c r="M165" s="148"/>
      <c r="T165" s="55"/>
      <c r="AT165" s="16" t="s">
        <v>141</v>
      </c>
      <c r="AU165" s="16" t="s">
        <v>89</v>
      </c>
    </row>
    <row r="166" spans="2:65" s="12" customFormat="1">
      <c r="B166" s="149"/>
      <c r="D166" s="145" t="s">
        <v>143</v>
      </c>
      <c r="E166" s="150" t="s">
        <v>1</v>
      </c>
      <c r="F166" s="151" t="s">
        <v>196</v>
      </c>
      <c r="H166" s="152">
        <v>9</v>
      </c>
      <c r="I166" s="153"/>
      <c r="L166" s="149"/>
      <c r="M166" s="154"/>
      <c r="T166" s="155"/>
      <c r="AT166" s="150" t="s">
        <v>143</v>
      </c>
      <c r="AU166" s="150" t="s">
        <v>89</v>
      </c>
      <c r="AV166" s="12" t="s">
        <v>89</v>
      </c>
      <c r="AW166" s="12" t="s">
        <v>36</v>
      </c>
      <c r="AX166" s="12" t="s">
        <v>87</v>
      </c>
      <c r="AY166" s="150" t="s">
        <v>131</v>
      </c>
    </row>
    <row r="167" spans="2:65" s="1" customFormat="1" ht="24.2" customHeight="1">
      <c r="B167" s="31"/>
      <c r="C167" s="132" t="s">
        <v>274</v>
      </c>
      <c r="D167" s="132" t="s">
        <v>134</v>
      </c>
      <c r="E167" s="133" t="s">
        <v>275</v>
      </c>
      <c r="F167" s="134" t="s">
        <v>276</v>
      </c>
      <c r="G167" s="135" t="s">
        <v>137</v>
      </c>
      <c r="H167" s="136">
        <v>10</v>
      </c>
      <c r="I167" s="137"/>
      <c r="J167" s="138">
        <f>ROUND(I167*H167,2)</f>
        <v>0</v>
      </c>
      <c r="K167" s="134" t="s">
        <v>138</v>
      </c>
      <c r="L167" s="31"/>
      <c r="M167" s="139" t="s">
        <v>1</v>
      </c>
      <c r="N167" s="140" t="s">
        <v>44</v>
      </c>
      <c r="P167" s="141">
        <f>O167*H167</f>
        <v>0</v>
      </c>
      <c r="Q167" s="141">
        <v>0</v>
      </c>
      <c r="R167" s="141">
        <f>Q167*H167</f>
        <v>0</v>
      </c>
      <c r="S167" s="141">
        <v>0.05</v>
      </c>
      <c r="T167" s="142">
        <f>S167*H167</f>
        <v>0.5</v>
      </c>
      <c r="AR167" s="143" t="s">
        <v>139</v>
      </c>
      <c r="AT167" s="143" t="s">
        <v>134</v>
      </c>
      <c r="AU167" s="143" t="s">
        <v>89</v>
      </c>
      <c r="AY167" s="16" t="s">
        <v>131</v>
      </c>
      <c r="BE167" s="144">
        <f>IF(N167="základní",J167,0)</f>
        <v>0</v>
      </c>
      <c r="BF167" s="144">
        <f>IF(N167="snížená",J167,0)</f>
        <v>0</v>
      </c>
      <c r="BG167" s="144">
        <f>IF(N167="zákl. přenesená",J167,0)</f>
        <v>0</v>
      </c>
      <c r="BH167" s="144">
        <f>IF(N167="sníž. přenesená",J167,0)</f>
        <v>0</v>
      </c>
      <c r="BI167" s="144">
        <f>IF(N167="nulová",J167,0)</f>
        <v>0</v>
      </c>
      <c r="BJ167" s="16" t="s">
        <v>87</v>
      </c>
      <c r="BK167" s="144">
        <f>ROUND(I167*H167,2)</f>
        <v>0</v>
      </c>
      <c r="BL167" s="16" t="s">
        <v>139</v>
      </c>
      <c r="BM167" s="143" t="s">
        <v>277</v>
      </c>
    </row>
    <row r="168" spans="2:65" s="1" customFormat="1">
      <c r="B168" s="31"/>
      <c r="D168" s="145" t="s">
        <v>141</v>
      </c>
      <c r="F168" s="146" t="s">
        <v>278</v>
      </c>
      <c r="I168" s="147"/>
      <c r="L168" s="31"/>
      <c r="M168" s="148"/>
      <c r="T168" s="55"/>
      <c r="AT168" s="16" t="s">
        <v>141</v>
      </c>
      <c r="AU168" s="16" t="s">
        <v>89</v>
      </c>
    </row>
    <row r="169" spans="2:65" s="12" customFormat="1">
      <c r="B169" s="149"/>
      <c r="D169" s="145" t="s">
        <v>143</v>
      </c>
      <c r="E169" s="150" t="s">
        <v>196</v>
      </c>
      <c r="F169" s="151" t="s">
        <v>132</v>
      </c>
      <c r="H169" s="152">
        <v>9</v>
      </c>
      <c r="I169" s="153"/>
      <c r="L169" s="149"/>
      <c r="M169" s="154"/>
      <c r="T169" s="155"/>
      <c r="AT169" s="150" t="s">
        <v>143</v>
      </c>
      <c r="AU169" s="150" t="s">
        <v>89</v>
      </c>
      <c r="AV169" s="12" t="s">
        <v>89</v>
      </c>
      <c r="AW169" s="12" t="s">
        <v>36</v>
      </c>
      <c r="AX169" s="12" t="s">
        <v>79</v>
      </c>
      <c r="AY169" s="150" t="s">
        <v>131</v>
      </c>
    </row>
    <row r="170" spans="2:65" s="12" customFormat="1">
      <c r="B170" s="149"/>
      <c r="D170" s="145" t="s">
        <v>143</v>
      </c>
      <c r="E170" s="150" t="s">
        <v>279</v>
      </c>
      <c r="F170" s="151" t="s">
        <v>87</v>
      </c>
      <c r="H170" s="152">
        <v>1</v>
      </c>
      <c r="I170" s="153"/>
      <c r="L170" s="149"/>
      <c r="M170" s="154"/>
      <c r="T170" s="155"/>
      <c r="AT170" s="150" t="s">
        <v>143</v>
      </c>
      <c r="AU170" s="150" t="s">
        <v>89</v>
      </c>
      <c r="AV170" s="12" t="s">
        <v>89</v>
      </c>
      <c r="AW170" s="12" t="s">
        <v>36</v>
      </c>
      <c r="AX170" s="12" t="s">
        <v>79</v>
      </c>
      <c r="AY170" s="150" t="s">
        <v>131</v>
      </c>
    </row>
    <row r="171" spans="2:65" s="14" customFormat="1">
      <c r="B171" s="163"/>
      <c r="D171" s="145" t="s">
        <v>143</v>
      </c>
      <c r="E171" s="164" t="s">
        <v>1</v>
      </c>
      <c r="F171" s="165" t="s">
        <v>150</v>
      </c>
      <c r="H171" s="166">
        <v>10</v>
      </c>
      <c r="I171" s="167"/>
      <c r="L171" s="163"/>
      <c r="M171" s="168"/>
      <c r="T171" s="169"/>
      <c r="AT171" s="164" t="s">
        <v>143</v>
      </c>
      <c r="AU171" s="164" t="s">
        <v>89</v>
      </c>
      <c r="AV171" s="14" t="s">
        <v>139</v>
      </c>
      <c r="AW171" s="14" t="s">
        <v>36</v>
      </c>
      <c r="AX171" s="14" t="s">
        <v>87</v>
      </c>
      <c r="AY171" s="164" t="s">
        <v>131</v>
      </c>
    </row>
    <row r="172" spans="2:65" s="1" customFormat="1" ht="24.2" customHeight="1">
      <c r="B172" s="31"/>
      <c r="C172" s="132" t="s">
        <v>280</v>
      </c>
      <c r="D172" s="132" t="s">
        <v>134</v>
      </c>
      <c r="E172" s="133" t="s">
        <v>281</v>
      </c>
      <c r="F172" s="134" t="s">
        <v>282</v>
      </c>
      <c r="G172" s="135" t="s">
        <v>137</v>
      </c>
      <c r="H172" s="136">
        <v>2</v>
      </c>
      <c r="I172" s="137"/>
      <c r="J172" s="138">
        <f>ROUND(I172*H172,2)</f>
        <v>0</v>
      </c>
      <c r="K172" s="134" t="s">
        <v>226</v>
      </c>
      <c r="L172" s="31"/>
      <c r="M172" s="139" t="s">
        <v>1</v>
      </c>
      <c r="N172" s="140" t="s">
        <v>44</v>
      </c>
      <c r="P172" s="141">
        <f>O172*H172</f>
        <v>0</v>
      </c>
      <c r="Q172" s="141">
        <v>0.42080000000000001</v>
      </c>
      <c r="R172" s="141">
        <f>Q172*H172</f>
        <v>0.84160000000000001</v>
      </c>
      <c r="S172" s="141">
        <v>0</v>
      </c>
      <c r="T172" s="142">
        <f>S172*H172</f>
        <v>0</v>
      </c>
      <c r="AR172" s="143" t="s">
        <v>139</v>
      </c>
      <c r="AT172" s="143" t="s">
        <v>134</v>
      </c>
      <c r="AU172" s="143" t="s">
        <v>89</v>
      </c>
      <c r="AY172" s="16" t="s">
        <v>131</v>
      </c>
      <c r="BE172" s="144">
        <f>IF(N172="základní",J172,0)</f>
        <v>0</v>
      </c>
      <c r="BF172" s="144">
        <f>IF(N172="snížená",J172,0)</f>
        <v>0</v>
      </c>
      <c r="BG172" s="144">
        <f>IF(N172="zákl. přenesená",J172,0)</f>
        <v>0</v>
      </c>
      <c r="BH172" s="144">
        <f>IF(N172="sníž. přenesená",J172,0)</f>
        <v>0</v>
      </c>
      <c r="BI172" s="144">
        <f>IF(N172="nulová",J172,0)</f>
        <v>0</v>
      </c>
      <c r="BJ172" s="16" t="s">
        <v>87</v>
      </c>
      <c r="BK172" s="144">
        <f>ROUND(I172*H172,2)</f>
        <v>0</v>
      </c>
      <c r="BL172" s="16" t="s">
        <v>139</v>
      </c>
      <c r="BM172" s="143" t="s">
        <v>283</v>
      </c>
    </row>
    <row r="173" spans="2:65" s="1" customFormat="1">
      <c r="B173" s="31"/>
      <c r="D173" s="145" t="s">
        <v>141</v>
      </c>
      <c r="F173" s="146" t="s">
        <v>282</v>
      </c>
      <c r="I173" s="147"/>
      <c r="L173" s="31"/>
      <c r="M173" s="148"/>
      <c r="T173" s="55"/>
      <c r="AT173" s="16" t="s">
        <v>141</v>
      </c>
      <c r="AU173" s="16" t="s">
        <v>89</v>
      </c>
    </row>
    <row r="174" spans="2:65" s="11" customFormat="1" ht="22.9" customHeight="1">
      <c r="B174" s="120"/>
      <c r="D174" s="121" t="s">
        <v>78</v>
      </c>
      <c r="E174" s="130" t="s">
        <v>132</v>
      </c>
      <c r="F174" s="130" t="s">
        <v>133</v>
      </c>
      <c r="I174" s="123"/>
      <c r="J174" s="131">
        <f>BK174</f>
        <v>0</v>
      </c>
      <c r="L174" s="120"/>
      <c r="M174" s="125"/>
      <c r="P174" s="126">
        <f>SUM(P175:P233)</f>
        <v>0</v>
      </c>
      <c r="R174" s="126">
        <f>SUM(R175:R233)</f>
        <v>102.11664190000002</v>
      </c>
      <c r="T174" s="127">
        <f>SUM(T175:T233)</f>
        <v>0</v>
      </c>
      <c r="AR174" s="121" t="s">
        <v>87</v>
      </c>
      <c r="AT174" s="128" t="s">
        <v>78</v>
      </c>
      <c r="AU174" s="128" t="s">
        <v>87</v>
      </c>
      <c r="AY174" s="121" t="s">
        <v>131</v>
      </c>
      <c r="BK174" s="129">
        <f>SUM(BK175:BK233)</f>
        <v>0</v>
      </c>
    </row>
    <row r="175" spans="2:65" s="1" customFormat="1" ht="24.2" customHeight="1">
      <c r="B175" s="31"/>
      <c r="C175" s="132" t="s">
        <v>284</v>
      </c>
      <c r="D175" s="132" t="s">
        <v>134</v>
      </c>
      <c r="E175" s="133" t="s">
        <v>285</v>
      </c>
      <c r="F175" s="134" t="s">
        <v>286</v>
      </c>
      <c r="G175" s="135" t="s">
        <v>236</v>
      </c>
      <c r="H175" s="136">
        <v>28</v>
      </c>
      <c r="I175" s="137"/>
      <c r="J175" s="138">
        <f>ROUND(I175*H175,2)</f>
        <v>0</v>
      </c>
      <c r="K175" s="134" t="s">
        <v>138</v>
      </c>
      <c r="L175" s="31"/>
      <c r="M175" s="139" t="s">
        <v>1</v>
      </c>
      <c r="N175" s="140" t="s">
        <v>44</v>
      </c>
      <c r="P175" s="141">
        <f>O175*H175</f>
        <v>0</v>
      </c>
      <c r="Q175" s="141">
        <v>1.2999999999999999E-4</v>
      </c>
      <c r="R175" s="141">
        <f>Q175*H175</f>
        <v>3.6399999999999996E-3</v>
      </c>
      <c r="S175" s="141">
        <v>0</v>
      </c>
      <c r="T175" s="142">
        <f>S175*H175</f>
        <v>0</v>
      </c>
      <c r="AR175" s="143" t="s">
        <v>139</v>
      </c>
      <c r="AT175" s="143" t="s">
        <v>134</v>
      </c>
      <c r="AU175" s="143" t="s">
        <v>89</v>
      </c>
      <c r="AY175" s="16" t="s">
        <v>131</v>
      </c>
      <c r="BE175" s="144">
        <f>IF(N175="základní",J175,0)</f>
        <v>0</v>
      </c>
      <c r="BF175" s="144">
        <f>IF(N175="snížená",J175,0)</f>
        <v>0</v>
      </c>
      <c r="BG175" s="144">
        <f>IF(N175="zákl. přenesená",J175,0)</f>
        <v>0</v>
      </c>
      <c r="BH175" s="144">
        <f>IF(N175="sníž. přenesená",J175,0)</f>
        <v>0</v>
      </c>
      <c r="BI175" s="144">
        <f>IF(N175="nulová",J175,0)</f>
        <v>0</v>
      </c>
      <c r="BJ175" s="16" t="s">
        <v>87</v>
      </c>
      <c r="BK175" s="144">
        <f>ROUND(I175*H175,2)</f>
        <v>0</v>
      </c>
      <c r="BL175" s="16" t="s">
        <v>139</v>
      </c>
      <c r="BM175" s="143" t="s">
        <v>287</v>
      </c>
    </row>
    <row r="176" spans="2:65" s="1" customFormat="1">
      <c r="B176" s="31"/>
      <c r="D176" s="145" t="s">
        <v>141</v>
      </c>
      <c r="F176" s="146" t="s">
        <v>288</v>
      </c>
      <c r="I176" s="147"/>
      <c r="L176" s="31"/>
      <c r="M176" s="148"/>
      <c r="T176" s="55"/>
      <c r="AT176" s="16" t="s">
        <v>141</v>
      </c>
      <c r="AU176" s="16" t="s">
        <v>89</v>
      </c>
    </row>
    <row r="177" spans="2:65" s="12" customFormat="1">
      <c r="B177" s="149"/>
      <c r="D177" s="145" t="s">
        <v>143</v>
      </c>
      <c r="E177" s="150" t="s">
        <v>199</v>
      </c>
      <c r="F177" s="151" t="s">
        <v>289</v>
      </c>
      <c r="H177" s="152">
        <v>28</v>
      </c>
      <c r="I177" s="153"/>
      <c r="L177" s="149"/>
      <c r="M177" s="154"/>
      <c r="T177" s="155"/>
      <c r="AT177" s="150" t="s">
        <v>143</v>
      </c>
      <c r="AU177" s="150" t="s">
        <v>89</v>
      </c>
      <c r="AV177" s="12" t="s">
        <v>89</v>
      </c>
      <c r="AW177" s="12" t="s">
        <v>36</v>
      </c>
      <c r="AX177" s="12" t="s">
        <v>87</v>
      </c>
      <c r="AY177" s="150" t="s">
        <v>131</v>
      </c>
    </row>
    <row r="178" spans="2:65" s="1" customFormat="1" ht="24.2" customHeight="1">
      <c r="B178" s="31"/>
      <c r="C178" s="132" t="s">
        <v>290</v>
      </c>
      <c r="D178" s="132" t="s">
        <v>134</v>
      </c>
      <c r="E178" s="133" t="s">
        <v>291</v>
      </c>
      <c r="F178" s="134" t="s">
        <v>292</v>
      </c>
      <c r="G178" s="135" t="s">
        <v>236</v>
      </c>
      <c r="H178" s="136">
        <v>30</v>
      </c>
      <c r="I178" s="137"/>
      <c r="J178" s="138">
        <f>ROUND(I178*H178,2)</f>
        <v>0</v>
      </c>
      <c r="K178" s="134" t="s">
        <v>138</v>
      </c>
      <c r="L178" s="31"/>
      <c r="M178" s="139" t="s">
        <v>1</v>
      </c>
      <c r="N178" s="140" t="s">
        <v>44</v>
      </c>
      <c r="P178" s="141">
        <f>O178*H178</f>
        <v>0</v>
      </c>
      <c r="Q178" s="141">
        <v>6.0000000000000002E-5</v>
      </c>
      <c r="R178" s="141">
        <f>Q178*H178</f>
        <v>1.8E-3</v>
      </c>
      <c r="S178" s="141">
        <v>0</v>
      </c>
      <c r="T178" s="142">
        <f>S178*H178</f>
        <v>0</v>
      </c>
      <c r="AR178" s="143" t="s">
        <v>139</v>
      </c>
      <c r="AT178" s="143" t="s">
        <v>134</v>
      </c>
      <c r="AU178" s="143" t="s">
        <v>89</v>
      </c>
      <c r="AY178" s="16" t="s">
        <v>131</v>
      </c>
      <c r="BE178" s="144">
        <f>IF(N178="základní",J178,0)</f>
        <v>0</v>
      </c>
      <c r="BF178" s="144">
        <f>IF(N178="snížená",J178,0)</f>
        <v>0</v>
      </c>
      <c r="BG178" s="144">
        <f>IF(N178="zákl. přenesená",J178,0)</f>
        <v>0</v>
      </c>
      <c r="BH178" s="144">
        <f>IF(N178="sníž. přenesená",J178,0)</f>
        <v>0</v>
      </c>
      <c r="BI178" s="144">
        <f>IF(N178="nulová",J178,0)</f>
        <v>0</v>
      </c>
      <c r="BJ178" s="16" t="s">
        <v>87</v>
      </c>
      <c r="BK178" s="144">
        <f>ROUND(I178*H178,2)</f>
        <v>0</v>
      </c>
      <c r="BL178" s="16" t="s">
        <v>139</v>
      </c>
      <c r="BM178" s="143" t="s">
        <v>293</v>
      </c>
    </row>
    <row r="179" spans="2:65" s="1" customFormat="1">
      <c r="B179" s="31"/>
      <c r="D179" s="145" t="s">
        <v>141</v>
      </c>
      <c r="F179" s="146" t="s">
        <v>294</v>
      </c>
      <c r="I179" s="147"/>
      <c r="L179" s="31"/>
      <c r="M179" s="148"/>
      <c r="T179" s="55"/>
      <c r="AT179" s="16" t="s">
        <v>141</v>
      </c>
      <c r="AU179" s="16" t="s">
        <v>89</v>
      </c>
    </row>
    <row r="180" spans="2:65" s="12" customFormat="1">
      <c r="B180" s="149"/>
      <c r="D180" s="145" t="s">
        <v>143</v>
      </c>
      <c r="E180" s="150" t="s">
        <v>201</v>
      </c>
      <c r="F180" s="151" t="s">
        <v>202</v>
      </c>
      <c r="H180" s="152">
        <v>30</v>
      </c>
      <c r="I180" s="153"/>
      <c r="L180" s="149"/>
      <c r="M180" s="154"/>
      <c r="T180" s="155"/>
      <c r="AT180" s="150" t="s">
        <v>143</v>
      </c>
      <c r="AU180" s="150" t="s">
        <v>89</v>
      </c>
      <c r="AV180" s="12" t="s">
        <v>89</v>
      </c>
      <c r="AW180" s="12" t="s">
        <v>36</v>
      </c>
      <c r="AX180" s="12" t="s">
        <v>87</v>
      </c>
      <c r="AY180" s="150" t="s">
        <v>131</v>
      </c>
    </row>
    <row r="181" spans="2:65" s="1" customFormat="1" ht="24.2" customHeight="1">
      <c r="B181" s="31"/>
      <c r="C181" s="132" t="s">
        <v>295</v>
      </c>
      <c r="D181" s="132" t="s">
        <v>134</v>
      </c>
      <c r="E181" s="133" t="s">
        <v>296</v>
      </c>
      <c r="F181" s="134" t="s">
        <v>297</v>
      </c>
      <c r="G181" s="135" t="s">
        <v>236</v>
      </c>
      <c r="H181" s="136">
        <v>56</v>
      </c>
      <c r="I181" s="137"/>
      <c r="J181" s="138">
        <f>ROUND(I181*H181,2)</f>
        <v>0</v>
      </c>
      <c r="K181" s="134" t="s">
        <v>138</v>
      </c>
      <c r="L181" s="31"/>
      <c r="M181" s="139" t="s">
        <v>1</v>
      </c>
      <c r="N181" s="140" t="s">
        <v>44</v>
      </c>
      <c r="P181" s="141">
        <f>O181*H181</f>
        <v>0</v>
      </c>
      <c r="Q181" s="141">
        <v>2.5999999999999998E-4</v>
      </c>
      <c r="R181" s="141">
        <f>Q181*H181</f>
        <v>1.4559999999999998E-2</v>
      </c>
      <c r="S181" s="141">
        <v>0</v>
      </c>
      <c r="T181" s="142">
        <f>S181*H181</f>
        <v>0</v>
      </c>
      <c r="AR181" s="143" t="s">
        <v>139</v>
      </c>
      <c r="AT181" s="143" t="s">
        <v>134</v>
      </c>
      <c r="AU181" s="143" t="s">
        <v>89</v>
      </c>
      <c r="AY181" s="16" t="s">
        <v>131</v>
      </c>
      <c r="BE181" s="144">
        <f>IF(N181="základní",J181,0)</f>
        <v>0</v>
      </c>
      <c r="BF181" s="144">
        <f>IF(N181="snížená",J181,0)</f>
        <v>0</v>
      </c>
      <c r="BG181" s="144">
        <f>IF(N181="zákl. přenesená",J181,0)</f>
        <v>0</v>
      </c>
      <c r="BH181" s="144">
        <f>IF(N181="sníž. přenesená",J181,0)</f>
        <v>0</v>
      </c>
      <c r="BI181" s="144">
        <f>IF(N181="nulová",J181,0)</f>
        <v>0</v>
      </c>
      <c r="BJ181" s="16" t="s">
        <v>87</v>
      </c>
      <c r="BK181" s="144">
        <f>ROUND(I181*H181,2)</f>
        <v>0</v>
      </c>
      <c r="BL181" s="16" t="s">
        <v>139</v>
      </c>
      <c r="BM181" s="143" t="s">
        <v>298</v>
      </c>
    </row>
    <row r="182" spans="2:65" s="1" customFormat="1">
      <c r="B182" s="31"/>
      <c r="D182" s="145" t="s">
        <v>141</v>
      </c>
      <c r="F182" s="146" t="s">
        <v>299</v>
      </c>
      <c r="I182" s="147"/>
      <c r="L182" s="31"/>
      <c r="M182" s="148"/>
      <c r="T182" s="55"/>
      <c r="AT182" s="16" t="s">
        <v>141</v>
      </c>
      <c r="AU182" s="16" t="s">
        <v>89</v>
      </c>
    </row>
    <row r="183" spans="2:65" s="12" customFormat="1">
      <c r="B183" s="149"/>
      <c r="D183" s="145" t="s">
        <v>143</v>
      </c>
      <c r="E183" s="150" t="s">
        <v>205</v>
      </c>
      <c r="F183" s="151" t="s">
        <v>300</v>
      </c>
      <c r="H183" s="152">
        <v>56</v>
      </c>
      <c r="I183" s="153"/>
      <c r="L183" s="149"/>
      <c r="M183" s="154"/>
      <c r="T183" s="155"/>
      <c r="AT183" s="150" t="s">
        <v>143</v>
      </c>
      <c r="AU183" s="150" t="s">
        <v>89</v>
      </c>
      <c r="AV183" s="12" t="s">
        <v>89</v>
      </c>
      <c r="AW183" s="12" t="s">
        <v>36</v>
      </c>
      <c r="AX183" s="12" t="s">
        <v>87</v>
      </c>
      <c r="AY183" s="150" t="s">
        <v>131</v>
      </c>
    </row>
    <row r="184" spans="2:65" s="1" customFormat="1" ht="24.2" customHeight="1">
      <c r="B184" s="31"/>
      <c r="C184" s="132" t="s">
        <v>223</v>
      </c>
      <c r="D184" s="132" t="s">
        <v>134</v>
      </c>
      <c r="E184" s="133" t="s">
        <v>301</v>
      </c>
      <c r="F184" s="134" t="s">
        <v>302</v>
      </c>
      <c r="G184" s="135" t="s">
        <v>236</v>
      </c>
      <c r="H184" s="136">
        <v>256</v>
      </c>
      <c r="I184" s="137"/>
      <c r="J184" s="138">
        <f>ROUND(I184*H184,2)</f>
        <v>0</v>
      </c>
      <c r="K184" s="134" t="s">
        <v>138</v>
      </c>
      <c r="L184" s="31"/>
      <c r="M184" s="139" t="s">
        <v>1</v>
      </c>
      <c r="N184" s="140" t="s">
        <v>44</v>
      </c>
      <c r="P184" s="141">
        <f>O184*H184</f>
        <v>0</v>
      </c>
      <c r="Q184" s="141">
        <v>1.6000000000000001E-4</v>
      </c>
      <c r="R184" s="141">
        <f>Q184*H184</f>
        <v>4.0960000000000003E-2</v>
      </c>
      <c r="S184" s="141">
        <v>0</v>
      </c>
      <c r="T184" s="142">
        <f>S184*H184</f>
        <v>0</v>
      </c>
      <c r="AR184" s="143" t="s">
        <v>139</v>
      </c>
      <c r="AT184" s="143" t="s">
        <v>134</v>
      </c>
      <c r="AU184" s="143" t="s">
        <v>89</v>
      </c>
      <c r="AY184" s="16" t="s">
        <v>131</v>
      </c>
      <c r="BE184" s="144">
        <f>IF(N184="základní",J184,0)</f>
        <v>0</v>
      </c>
      <c r="BF184" s="144">
        <f>IF(N184="snížená",J184,0)</f>
        <v>0</v>
      </c>
      <c r="BG184" s="144">
        <f>IF(N184="zákl. přenesená",J184,0)</f>
        <v>0</v>
      </c>
      <c r="BH184" s="144">
        <f>IF(N184="sníž. přenesená",J184,0)</f>
        <v>0</v>
      </c>
      <c r="BI184" s="144">
        <f>IF(N184="nulová",J184,0)</f>
        <v>0</v>
      </c>
      <c r="BJ184" s="16" t="s">
        <v>87</v>
      </c>
      <c r="BK184" s="144">
        <f>ROUND(I184*H184,2)</f>
        <v>0</v>
      </c>
      <c r="BL184" s="16" t="s">
        <v>139</v>
      </c>
      <c r="BM184" s="143" t="s">
        <v>303</v>
      </c>
    </row>
    <row r="185" spans="2:65" s="1" customFormat="1">
      <c r="B185" s="31"/>
      <c r="D185" s="145" t="s">
        <v>141</v>
      </c>
      <c r="F185" s="146" t="s">
        <v>304</v>
      </c>
      <c r="I185" s="147"/>
      <c r="L185" s="31"/>
      <c r="M185" s="148"/>
      <c r="T185" s="55"/>
      <c r="AT185" s="16" t="s">
        <v>141</v>
      </c>
      <c r="AU185" s="16" t="s">
        <v>89</v>
      </c>
    </row>
    <row r="186" spans="2:65" s="12" customFormat="1">
      <c r="B186" s="149"/>
      <c r="D186" s="145" t="s">
        <v>143</v>
      </c>
      <c r="E186" s="150" t="s">
        <v>197</v>
      </c>
      <c r="F186" s="151" t="s">
        <v>305</v>
      </c>
      <c r="H186" s="152">
        <v>222</v>
      </c>
      <c r="I186" s="153"/>
      <c r="L186" s="149"/>
      <c r="M186" s="154"/>
      <c r="T186" s="155"/>
      <c r="AT186" s="150" t="s">
        <v>143</v>
      </c>
      <c r="AU186" s="150" t="s">
        <v>89</v>
      </c>
      <c r="AV186" s="12" t="s">
        <v>89</v>
      </c>
      <c r="AW186" s="12" t="s">
        <v>36</v>
      </c>
      <c r="AX186" s="12" t="s">
        <v>79</v>
      </c>
      <c r="AY186" s="150" t="s">
        <v>131</v>
      </c>
    </row>
    <row r="187" spans="2:65" s="12" customFormat="1">
      <c r="B187" s="149"/>
      <c r="D187" s="145" t="s">
        <v>143</v>
      </c>
      <c r="E187" s="150" t="s">
        <v>203</v>
      </c>
      <c r="F187" s="151" t="s">
        <v>306</v>
      </c>
      <c r="H187" s="152">
        <v>34</v>
      </c>
      <c r="I187" s="153"/>
      <c r="L187" s="149"/>
      <c r="M187" s="154"/>
      <c r="T187" s="155"/>
      <c r="AT187" s="150" t="s">
        <v>143</v>
      </c>
      <c r="AU187" s="150" t="s">
        <v>89</v>
      </c>
      <c r="AV187" s="12" t="s">
        <v>89</v>
      </c>
      <c r="AW187" s="12" t="s">
        <v>36</v>
      </c>
      <c r="AX187" s="12" t="s">
        <v>79</v>
      </c>
      <c r="AY187" s="150" t="s">
        <v>131</v>
      </c>
    </row>
    <row r="188" spans="2:65" s="14" customFormat="1">
      <c r="B188" s="163"/>
      <c r="D188" s="145" t="s">
        <v>143</v>
      </c>
      <c r="E188" s="164" t="s">
        <v>1</v>
      </c>
      <c r="F188" s="165" t="s">
        <v>150</v>
      </c>
      <c r="H188" s="166">
        <v>256</v>
      </c>
      <c r="I188" s="167"/>
      <c r="L188" s="163"/>
      <c r="M188" s="168"/>
      <c r="T188" s="169"/>
      <c r="AT188" s="164" t="s">
        <v>143</v>
      </c>
      <c r="AU188" s="164" t="s">
        <v>89</v>
      </c>
      <c r="AV188" s="14" t="s">
        <v>139</v>
      </c>
      <c r="AW188" s="14" t="s">
        <v>36</v>
      </c>
      <c r="AX188" s="14" t="s">
        <v>87</v>
      </c>
      <c r="AY188" s="164" t="s">
        <v>131</v>
      </c>
    </row>
    <row r="189" spans="2:65" s="1" customFormat="1" ht="16.5" customHeight="1">
      <c r="B189" s="31"/>
      <c r="C189" s="132" t="s">
        <v>307</v>
      </c>
      <c r="D189" s="132" t="s">
        <v>134</v>
      </c>
      <c r="E189" s="133" t="s">
        <v>308</v>
      </c>
      <c r="F189" s="134" t="s">
        <v>309</v>
      </c>
      <c r="G189" s="135" t="s">
        <v>236</v>
      </c>
      <c r="H189" s="136">
        <v>370</v>
      </c>
      <c r="I189" s="137"/>
      <c r="J189" s="138">
        <f>ROUND(I189*H189,2)</f>
        <v>0</v>
      </c>
      <c r="K189" s="134" t="s">
        <v>138</v>
      </c>
      <c r="L189" s="31"/>
      <c r="M189" s="139" t="s">
        <v>1</v>
      </c>
      <c r="N189" s="140" t="s">
        <v>44</v>
      </c>
      <c r="P189" s="141">
        <f>O189*H189</f>
        <v>0</v>
      </c>
      <c r="Q189" s="141">
        <v>0</v>
      </c>
      <c r="R189" s="141">
        <f>Q189*H189</f>
        <v>0</v>
      </c>
      <c r="S189" s="141">
        <v>0</v>
      </c>
      <c r="T189" s="142">
        <f>S189*H189</f>
        <v>0</v>
      </c>
      <c r="AR189" s="143" t="s">
        <v>139</v>
      </c>
      <c r="AT189" s="143" t="s">
        <v>134</v>
      </c>
      <c r="AU189" s="143" t="s">
        <v>89</v>
      </c>
      <c r="AY189" s="16" t="s">
        <v>131</v>
      </c>
      <c r="BE189" s="144">
        <f>IF(N189="základní",J189,0)</f>
        <v>0</v>
      </c>
      <c r="BF189" s="144">
        <f>IF(N189="snížená",J189,0)</f>
        <v>0</v>
      </c>
      <c r="BG189" s="144">
        <f>IF(N189="zákl. přenesená",J189,0)</f>
        <v>0</v>
      </c>
      <c r="BH189" s="144">
        <f>IF(N189="sníž. přenesená",J189,0)</f>
        <v>0</v>
      </c>
      <c r="BI189" s="144">
        <f>IF(N189="nulová",J189,0)</f>
        <v>0</v>
      </c>
      <c r="BJ189" s="16" t="s">
        <v>87</v>
      </c>
      <c r="BK189" s="144">
        <f>ROUND(I189*H189,2)</f>
        <v>0</v>
      </c>
      <c r="BL189" s="16" t="s">
        <v>139</v>
      </c>
      <c r="BM189" s="143" t="s">
        <v>310</v>
      </c>
    </row>
    <row r="190" spans="2:65" s="1" customFormat="1">
      <c r="B190" s="31"/>
      <c r="D190" s="145" t="s">
        <v>141</v>
      </c>
      <c r="F190" s="146" t="s">
        <v>311</v>
      </c>
      <c r="I190" s="147"/>
      <c r="L190" s="31"/>
      <c r="M190" s="148"/>
      <c r="T190" s="55"/>
      <c r="AT190" s="16" t="s">
        <v>141</v>
      </c>
      <c r="AU190" s="16" t="s">
        <v>89</v>
      </c>
    </row>
    <row r="191" spans="2:65" s="12" customFormat="1">
      <c r="B191" s="149"/>
      <c r="D191" s="145" t="s">
        <v>143</v>
      </c>
      <c r="E191" s="150" t="s">
        <v>1</v>
      </c>
      <c r="F191" s="151" t="s">
        <v>312</v>
      </c>
      <c r="H191" s="152">
        <v>370</v>
      </c>
      <c r="I191" s="153"/>
      <c r="L191" s="149"/>
      <c r="M191" s="154"/>
      <c r="T191" s="155"/>
      <c r="AT191" s="150" t="s">
        <v>143</v>
      </c>
      <c r="AU191" s="150" t="s">
        <v>89</v>
      </c>
      <c r="AV191" s="12" t="s">
        <v>89</v>
      </c>
      <c r="AW191" s="12" t="s">
        <v>36</v>
      </c>
      <c r="AX191" s="12" t="s">
        <v>87</v>
      </c>
      <c r="AY191" s="150" t="s">
        <v>131</v>
      </c>
    </row>
    <row r="192" spans="2:65" s="1" customFormat="1" ht="33" customHeight="1">
      <c r="B192" s="31"/>
      <c r="C192" s="132" t="s">
        <v>7</v>
      </c>
      <c r="D192" s="132" t="s">
        <v>134</v>
      </c>
      <c r="E192" s="133" t="s">
        <v>313</v>
      </c>
      <c r="F192" s="134" t="s">
        <v>314</v>
      </c>
      <c r="G192" s="135" t="s">
        <v>236</v>
      </c>
      <c r="H192" s="136">
        <v>348</v>
      </c>
      <c r="I192" s="137"/>
      <c r="J192" s="138">
        <f>ROUND(I192*H192,2)</f>
        <v>0</v>
      </c>
      <c r="K192" s="134" t="s">
        <v>138</v>
      </c>
      <c r="L192" s="31"/>
      <c r="M192" s="139" t="s">
        <v>1</v>
      </c>
      <c r="N192" s="140" t="s">
        <v>44</v>
      </c>
      <c r="P192" s="141">
        <f>O192*H192</f>
        <v>0</v>
      </c>
      <c r="Q192" s="141">
        <v>0.16850000000000001</v>
      </c>
      <c r="R192" s="141">
        <f>Q192*H192</f>
        <v>58.638000000000005</v>
      </c>
      <c r="S192" s="141">
        <v>0</v>
      </c>
      <c r="T192" s="142">
        <f>S192*H192</f>
        <v>0</v>
      </c>
      <c r="AR192" s="143" t="s">
        <v>139</v>
      </c>
      <c r="AT192" s="143" t="s">
        <v>134</v>
      </c>
      <c r="AU192" s="143" t="s">
        <v>89</v>
      </c>
      <c r="AY192" s="16" t="s">
        <v>131</v>
      </c>
      <c r="BE192" s="144">
        <f>IF(N192="základní",J192,0)</f>
        <v>0</v>
      </c>
      <c r="BF192" s="144">
        <f>IF(N192="snížená",J192,0)</f>
        <v>0</v>
      </c>
      <c r="BG192" s="144">
        <f>IF(N192="zákl. přenesená",J192,0)</f>
        <v>0</v>
      </c>
      <c r="BH192" s="144">
        <f>IF(N192="sníž. přenesená",J192,0)</f>
        <v>0</v>
      </c>
      <c r="BI192" s="144">
        <f>IF(N192="nulová",J192,0)</f>
        <v>0</v>
      </c>
      <c r="BJ192" s="16" t="s">
        <v>87</v>
      </c>
      <c r="BK192" s="144">
        <f>ROUND(I192*H192,2)</f>
        <v>0</v>
      </c>
      <c r="BL192" s="16" t="s">
        <v>139</v>
      </c>
      <c r="BM192" s="143" t="s">
        <v>315</v>
      </c>
    </row>
    <row r="193" spans="2:65" s="1" customFormat="1">
      <c r="B193" s="31"/>
      <c r="D193" s="145" t="s">
        <v>141</v>
      </c>
      <c r="F193" s="146" t="s">
        <v>316</v>
      </c>
      <c r="I193" s="147"/>
      <c r="L193" s="31"/>
      <c r="M193" s="148"/>
      <c r="T193" s="55"/>
      <c r="AT193" s="16" t="s">
        <v>141</v>
      </c>
      <c r="AU193" s="16" t="s">
        <v>89</v>
      </c>
    </row>
    <row r="194" spans="2:65" s="12" customFormat="1">
      <c r="B194" s="149"/>
      <c r="D194" s="145" t="s">
        <v>143</v>
      </c>
      <c r="E194" s="150" t="s">
        <v>175</v>
      </c>
      <c r="F194" s="151" t="s">
        <v>176</v>
      </c>
      <c r="H194" s="152">
        <v>299</v>
      </c>
      <c r="I194" s="153"/>
      <c r="L194" s="149"/>
      <c r="M194" s="154"/>
      <c r="T194" s="155"/>
      <c r="AT194" s="150" t="s">
        <v>143</v>
      </c>
      <c r="AU194" s="150" t="s">
        <v>89</v>
      </c>
      <c r="AV194" s="12" t="s">
        <v>89</v>
      </c>
      <c r="AW194" s="12" t="s">
        <v>36</v>
      </c>
      <c r="AX194" s="12" t="s">
        <v>79</v>
      </c>
      <c r="AY194" s="150" t="s">
        <v>131</v>
      </c>
    </row>
    <row r="195" spans="2:65" s="12" customFormat="1">
      <c r="B195" s="149"/>
      <c r="D195" s="145" t="s">
        <v>143</v>
      </c>
      <c r="E195" s="150" t="s">
        <v>177</v>
      </c>
      <c r="F195" s="151" t="s">
        <v>178</v>
      </c>
      <c r="H195" s="152">
        <v>36</v>
      </c>
      <c r="I195" s="153"/>
      <c r="L195" s="149"/>
      <c r="M195" s="154"/>
      <c r="T195" s="155"/>
      <c r="AT195" s="150" t="s">
        <v>143</v>
      </c>
      <c r="AU195" s="150" t="s">
        <v>89</v>
      </c>
      <c r="AV195" s="12" t="s">
        <v>89</v>
      </c>
      <c r="AW195" s="12" t="s">
        <v>36</v>
      </c>
      <c r="AX195" s="12" t="s">
        <v>79</v>
      </c>
      <c r="AY195" s="150" t="s">
        <v>131</v>
      </c>
    </row>
    <row r="196" spans="2:65" s="12" customFormat="1">
      <c r="B196" s="149"/>
      <c r="D196" s="145" t="s">
        <v>143</v>
      </c>
      <c r="E196" s="150" t="s">
        <v>180</v>
      </c>
      <c r="F196" s="151" t="s">
        <v>89</v>
      </c>
      <c r="H196" s="152">
        <v>2</v>
      </c>
      <c r="I196" s="153"/>
      <c r="L196" s="149"/>
      <c r="M196" s="154"/>
      <c r="T196" s="155"/>
      <c r="AT196" s="150" t="s">
        <v>143</v>
      </c>
      <c r="AU196" s="150" t="s">
        <v>89</v>
      </c>
      <c r="AV196" s="12" t="s">
        <v>89</v>
      </c>
      <c r="AW196" s="12" t="s">
        <v>36</v>
      </c>
      <c r="AX196" s="12" t="s">
        <v>79</v>
      </c>
      <c r="AY196" s="150" t="s">
        <v>131</v>
      </c>
    </row>
    <row r="197" spans="2:65" s="12" customFormat="1">
      <c r="B197" s="149"/>
      <c r="D197" s="145" t="s">
        <v>143</v>
      </c>
      <c r="E197" s="150" t="s">
        <v>181</v>
      </c>
      <c r="F197" s="151" t="s">
        <v>317</v>
      </c>
      <c r="H197" s="152">
        <v>7</v>
      </c>
      <c r="I197" s="153"/>
      <c r="L197" s="149"/>
      <c r="M197" s="154"/>
      <c r="T197" s="155"/>
      <c r="AT197" s="150" t="s">
        <v>143</v>
      </c>
      <c r="AU197" s="150" t="s">
        <v>89</v>
      </c>
      <c r="AV197" s="12" t="s">
        <v>89</v>
      </c>
      <c r="AW197" s="12" t="s">
        <v>36</v>
      </c>
      <c r="AX197" s="12" t="s">
        <v>79</v>
      </c>
      <c r="AY197" s="150" t="s">
        <v>131</v>
      </c>
    </row>
    <row r="198" spans="2:65" s="12" customFormat="1">
      <c r="B198" s="149"/>
      <c r="D198" s="145" t="s">
        <v>143</v>
      </c>
      <c r="E198" s="150" t="s">
        <v>183</v>
      </c>
      <c r="F198" s="151" t="s">
        <v>139</v>
      </c>
      <c r="H198" s="152">
        <v>4</v>
      </c>
      <c r="I198" s="153"/>
      <c r="L198" s="149"/>
      <c r="M198" s="154"/>
      <c r="T198" s="155"/>
      <c r="AT198" s="150" t="s">
        <v>143</v>
      </c>
      <c r="AU198" s="150" t="s">
        <v>89</v>
      </c>
      <c r="AV198" s="12" t="s">
        <v>89</v>
      </c>
      <c r="AW198" s="12" t="s">
        <v>36</v>
      </c>
      <c r="AX198" s="12" t="s">
        <v>79</v>
      </c>
      <c r="AY198" s="150" t="s">
        <v>131</v>
      </c>
    </row>
    <row r="199" spans="2:65" s="14" customFormat="1">
      <c r="B199" s="163"/>
      <c r="D199" s="145" t="s">
        <v>143</v>
      </c>
      <c r="E199" s="164" t="s">
        <v>1</v>
      </c>
      <c r="F199" s="165" t="s">
        <v>150</v>
      </c>
      <c r="H199" s="166">
        <v>348</v>
      </c>
      <c r="I199" s="167"/>
      <c r="L199" s="163"/>
      <c r="M199" s="168"/>
      <c r="T199" s="169"/>
      <c r="AT199" s="164" t="s">
        <v>143</v>
      </c>
      <c r="AU199" s="164" t="s">
        <v>89</v>
      </c>
      <c r="AV199" s="14" t="s">
        <v>139</v>
      </c>
      <c r="AW199" s="14" t="s">
        <v>36</v>
      </c>
      <c r="AX199" s="14" t="s">
        <v>87</v>
      </c>
      <c r="AY199" s="164" t="s">
        <v>131</v>
      </c>
    </row>
    <row r="200" spans="2:65" s="1" customFormat="1" ht="16.5" customHeight="1">
      <c r="B200" s="31"/>
      <c r="C200" s="173" t="s">
        <v>318</v>
      </c>
      <c r="D200" s="173" t="s">
        <v>267</v>
      </c>
      <c r="E200" s="174" t="s">
        <v>319</v>
      </c>
      <c r="F200" s="175" t="s">
        <v>320</v>
      </c>
      <c r="G200" s="176" t="s">
        <v>236</v>
      </c>
      <c r="H200" s="177">
        <v>304.98</v>
      </c>
      <c r="I200" s="178"/>
      <c r="J200" s="179">
        <f>ROUND(I200*H200,2)</f>
        <v>0</v>
      </c>
      <c r="K200" s="175" t="s">
        <v>138</v>
      </c>
      <c r="L200" s="180"/>
      <c r="M200" s="181" t="s">
        <v>1</v>
      </c>
      <c r="N200" s="182" t="s">
        <v>44</v>
      </c>
      <c r="P200" s="141">
        <f>O200*H200</f>
        <v>0</v>
      </c>
      <c r="Q200" s="141">
        <v>0.10199999999999999</v>
      </c>
      <c r="R200" s="141">
        <f>Q200*H200</f>
        <v>31.107959999999999</v>
      </c>
      <c r="S200" s="141">
        <v>0</v>
      </c>
      <c r="T200" s="142">
        <f>S200*H200</f>
        <v>0</v>
      </c>
      <c r="AR200" s="143" t="s">
        <v>148</v>
      </c>
      <c r="AT200" s="143" t="s">
        <v>267</v>
      </c>
      <c r="AU200" s="143" t="s">
        <v>89</v>
      </c>
      <c r="AY200" s="16" t="s">
        <v>131</v>
      </c>
      <c r="BE200" s="144">
        <f>IF(N200="základní",J200,0)</f>
        <v>0</v>
      </c>
      <c r="BF200" s="144">
        <f>IF(N200="snížená",J200,0)</f>
        <v>0</v>
      </c>
      <c r="BG200" s="144">
        <f>IF(N200="zákl. přenesená",J200,0)</f>
        <v>0</v>
      </c>
      <c r="BH200" s="144">
        <f>IF(N200="sníž. přenesená",J200,0)</f>
        <v>0</v>
      </c>
      <c r="BI200" s="144">
        <f>IF(N200="nulová",J200,0)</f>
        <v>0</v>
      </c>
      <c r="BJ200" s="16" t="s">
        <v>87</v>
      </c>
      <c r="BK200" s="144">
        <f>ROUND(I200*H200,2)</f>
        <v>0</v>
      </c>
      <c r="BL200" s="16" t="s">
        <v>139</v>
      </c>
      <c r="BM200" s="143" t="s">
        <v>321</v>
      </c>
    </row>
    <row r="201" spans="2:65" s="1" customFormat="1">
      <c r="B201" s="31"/>
      <c r="D201" s="145" t="s">
        <v>141</v>
      </c>
      <c r="F201" s="146" t="s">
        <v>320</v>
      </c>
      <c r="I201" s="147"/>
      <c r="L201" s="31"/>
      <c r="M201" s="148"/>
      <c r="T201" s="55"/>
      <c r="AT201" s="16" t="s">
        <v>141</v>
      </c>
      <c r="AU201" s="16" t="s">
        <v>89</v>
      </c>
    </row>
    <row r="202" spans="2:65" s="12" customFormat="1">
      <c r="B202" s="149"/>
      <c r="D202" s="145" t="s">
        <v>143</v>
      </c>
      <c r="E202" s="150" t="s">
        <v>1</v>
      </c>
      <c r="F202" s="151" t="s">
        <v>322</v>
      </c>
      <c r="H202" s="152">
        <v>304.98</v>
      </c>
      <c r="I202" s="153"/>
      <c r="L202" s="149"/>
      <c r="M202" s="154"/>
      <c r="T202" s="155"/>
      <c r="AT202" s="150" t="s">
        <v>143</v>
      </c>
      <c r="AU202" s="150" t="s">
        <v>89</v>
      </c>
      <c r="AV202" s="12" t="s">
        <v>89</v>
      </c>
      <c r="AW202" s="12" t="s">
        <v>36</v>
      </c>
      <c r="AX202" s="12" t="s">
        <v>87</v>
      </c>
      <c r="AY202" s="150" t="s">
        <v>131</v>
      </c>
    </row>
    <row r="203" spans="2:65" s="1" customFormat="1" ht="16.5" customHeight="1">
      <c r="B203" s="31"/>
      <c r="C203" s="173" t="s">
        <v>323</v>
      </c>
      <c r="D203" s="173" t="s">
        <v>267</v>
      </c>
      <c r="E203" s="174" t="s">
        <v>324</v>
      </c>
      <c r="F203" s="175" t="s">
        <v>325</v>
      </c>
      <c r="G203" s="176" t="s">
        <v>236</v>
      </c>
      <c r="H203" s="177">
        <v>36.72</v>
      </c>
      <c r="I203" s="178"/>
      <c r="J203" s="179">
        <f>ROUND(I203*H203,2)</f>
        <v>0</v>
      </c>
      <c r="K203" s="175" t="s">
        <v>138</v>
      </c>
      <c r="L203" s="180"/>
      <c r="M203" s="181" t="s">
        <v>1</v>
      </c>
      <c r="N203" s="182" t="s">
        <v>44</v>
      </c>
      <c r="P203" s="141">
        <f>O203*H203</f>
        <v>0</v>
      </c>
      <c r="Q203" s="141">
        <v>0.08</v>
      </c>
      <c r="R203" s="141">
        <f>Q203*H203</f>
        <v>2.9375999999999998</v>
      </c>
      <c r="S203" s="141">
        <v>0</v>
      </c>
      <c r="T203" s="142">
        <f>S203*H203</f>
        <v>0</v>
      </c>
      <c r="AR203" s="143" t="s">
        <v>148</v>
      </c>
      <c r="AT203" s="143" t="s">
        <v>267</v>
      </c>
      <c r="AU203" s="143" t="s">
        <v>89</v>
      </c>
      <c r="AY203" s="16" t="s">
        <v>131</v>
      </c>
      <c r="BE203" s="144">
        <f>IF(N203="základní",J203,0)</f>
        <v>0</v>
      </c>
      <c r="BF203" s="144">
        <f>IF(N203="snížená",J203,0)</f>
        <v>0</v>
      </c>
      <c r="BG203" s="144">
        <f>IF(N203="zákl. přenesená",J203,0)</f>
        <v>0</v>
      </c>
      <c r="BH203" s="144">
        <f>IF(N203="sníž. přenesená",J203,0)</f>
        <v>0</v>
      </c>
      <c r="BI203" s="144">
        <f>IF(N203="nulová",J203,0)</f>
        <v>0</v>
      </c>
      <c r="BJ203" s="16" t="s">
        <v>87</v>
      </c>
      <c r="BK203" s="144">
        <f>ROUND(I203*H203,2)</f>
        <v>0</v>
      </c>
      <c r="BL203" s="16" t="s">
        <v>139</v>
      </c>
      <c r="BM203" s="143" t="s">
        <v>326</v>
      </c>
    </row>
    <row r="204" spans="2:65" s="1" customFormat="1">
      <c r="B204" s="31"/>
      <c r="D204" s="145" t="s">
        <v>141</v>
      </c>
      <c r="F204" s="146" t="s">
        <v>325</v>
      </c>
      <c r="I204" s="147"/>
      <c r="L204" s="31"/>
      <c r="M204" s="148"/>
      <c r="T204" s="55"/>
      <c r="AT204" s="16" t="s">
        <v>141</v>
      </c>
      <c r="AU204" s="16" t="s">
        <v>89</v>
      </c>
    </row>
    <row r="205" spans="2:65" s="12" customFormat="1">
      <c r="B205" s="149"/>
      <c r="D205" s="145" t="s">
        <v>143</v>
      </c>
      <c r="E205" s="150" t="s">
        <v>1</v>
      </c>
      <c r="F205" s="151" t="s">
        <v>327</v>
      </c>
      <c r="H205" s="152">
        <v>36.72</v>
      </c>
      <c r="I205" s="153"/>
      <c r="L205" s="149"/>
      <c r="M205" s="154"/>
      <c r="T205" s="155"/>
      <c r="AT205" s="150" t="s">
        <v>143</v>
      </c>
      <c r="AU205" s="150" t="s">
        <v>89</v>
      </c>
      <c r="AV205" s="12" t="s">
        <v>89</v>
      </c>
      <c r="AW205" s="12" t="s">
        <v>36</v>
      </c>
      <c r="AX205" s="12" t="s">
        <v>87</v>
      </c>
      <c r="AY205" s="150" t="s">
        <v>131</v>
      </c>
    </row>
    <row r="206" spans="2:65" s="1" customFormat="1" ht="24.2" customHeight="1">
      <c r="B206" s="31"/>
      <c r="C206" s="173" t="s">
        <v>328</v>
      </c>
      <c r="D206" s="173" t="s">
        <v>267</v>
      </c>
      <c r="E206" s="174" t="s">
        <v>329</v>
      </c>
      <c r="F206" s="175" t="s">
        <v>330</v>
      </c>
      <c r="G206" s="176" t="s">
        <v>236</v>
      </c>
      <c r="H206" s="177">
        <v>7.14</v>
      </c>
      <c r="I206" s="178"/>
      <c r="J206" s="179">
        <f>ROUND(I206*H206,2)</f>
        <v>0</v>
      </c>
      <c r="K206" s="175" t="s">
        <v>138</v>
      </c>
      <c r="L206" s="180"/>
      <c r="M206" s="181" t="s">
        <v>1</v>
      </c>
      <c r="N206" s="182" t="s">
        <v>44</v>
      </c>
      <c r="P206" s="141">
        <f>O206*H206</f>
        <v>0</v>
      </c>
      <c r="Q206" s="141">
        <v>6.5670000000000006E-2</v>
      </c>
      <c r="R206" s="141">
        <f>Q206*H206</f>
        <v>0.46888380000000002</v>
      </c>
      <c r="S206" s="141">
        <v>0</v>
      </c>
      <c r="T206" s="142">
        <f>S206*H206</f>
        <v>0</v>
      </c>
      <c r="AR206" s="143" t="s">
        <v>148</v>
      </c>
      <c r="AT206" s="143" t="s">
        <v>267</v>
      </c>
      <c r="AU206" s="143" t="s">
        <v>89</v>
      </c>
      <c r="AY206" s="16" t="s">
        <v>131</v>
      </c>
      <c r="BE206" s="144">
        <f>IF(N206="základní",J206,0)</f>
        <v>0</v>
      </c>
      <c r="BF206" s="144">
        <f>IF(N206="snížená",J206,0)</f>
        <v>0</v>
      </c>
      <c r="BG206" s="144">
        <f>IF(N206="zákl. přenesená",J206,0)</f>
        <v>0</v>
      </c>
      <c r="BH206" s="144">
        <f>IF(N206="sníž. přenesená",J206,0)</f>
        <v>0</v>
      </c>
      <c r="BI206" s="144">
        <f>IF(N206="nulová",J206,0)</f>
        <v>0</v>
      </c>
      <c r="BJ206" s="16" t="s">
        <v>87</v>
      </c>
      <c r="BK206" s="144">
        <f>ROUND(I206*H206,2)</f>
        <v>0</v>
      </c>
      <c r="BL206" s="16" t="s">
        <v>139</v>
      </c>
      <c r="BM206" s="143" t="s">
        <v>331</v>
      </c>
    </row>
    <row r="207" spans="2:65" s="1" customFormat="1">
      <c r="B207" s="31"/>
      <c r="D207" s="145" t="s">
        <v>141</v>
      </c>
      <c r="F207" s="146" t="s">
        <v>330</v>
      </c>
      <c r="I207" s="147"/>
      <c r="L207" s="31"/>
      <c r="M207" s="148"/>
      <c r="T207" s="55"/>
      <c r="AT207" s="16" t="s">
        <v>141</v>
      </c>
      <c r="AU207" s="16" t="s">
        <v>89</v>
      </c>
    </row>
    <row r="208" spans="2:65" s="12" customFormat="1">
      <c r="B208" s="149"/>
      <c r="D208" s="145" t="s">
        <v>143</v>
      </c>
      <c r="E208" s="150" t="s">
        <v>1</v>
      </c>
      <c r="F208" s="151" t="s">
        <v>332</v>
      </c>
      <c r="H208" s="152">
        <v>7.14</v>
      </c>
      <c r="I208" s="153"/>
      <c r="L208" s="149"/>
      <c r="M208" s="154"/>
      <c r="T208" s="155"/>
      <c r="AT208" s="150" t="s">
        <v>143</v>
      </c>
      <c r="AU208" s="150" t="s">
        <v>89</v>
      </c>
      <c r="AV208" s="12" t="s">
        <v>89</v>
      </c>
      <c r="AW208" s="12" t="s">
        <v>36</v>
      </c>
      <c r="AX208" s="12" t="s">
        <v>87</v>
      </c>
      <c r="AY208" s="150" t="s">
        <v>131</v>
      </c>
    </row>
    <row r="209" spans="2:65" s="1" customFormat="1" ht="24.2" customHeight="1">
      <c r="B209" s="31"/>
      <c r="C209" s="173" t="s">
        <v>333</v>
      </c>
      <c r="D209" s="173" t="s">
        <v>267</v>
      </c>
      <c r="E209" s="174" t="s">
        <v>334</v>
      </c>
      <c r="F209" s="175" t="s">
        <v>335</v>
      </c>
      <c r="G209" s="176" t="s">
        <v>236</v>
      </c>
      <c r="H209" s="177">
        <v>2.04</v>
      </c>
      <c r="I209" s="178"/>
      <c r="J209" s="179">
        <f>ROUND(I209*H209,2)</f>
        <v>0</v>
      </c>
      <c r="K209" s="175" t="s">
        <v>138</v>
      </c>
      <c r="L209" s="180"/>
      <c r="M209" s="181" t="s">
        <v>1</v>
      </c>
      <c r="N209" s="182" t="s">
        <v>44</v>
      </c>
      <c r="P209" s="141">
        <f>O209*H209</f>
        <v>0</v>
      </c>
      <c r="Q209" s="141">
        <v>4.8300000000000003E-2</v>
      </c>
      <c r="R209" s="141">
        <f>Q209*H209</f>
        <v>9.8532000000000008E-2</v>
      </c>
      <c r="S209" s="141">
        <v>0</v>
      </c>
      <c r="T209" s="142">
        <f>S209*H209</f>
        <v>0</v>
      </c>
      <c r="AR209" s="143" t="s">
        <v>148</v>
      </c>
      <c r="AT209" s="143" t="s">
        <v>267</v>
      </c>
      <c r="AU209" s="143" t="s">
        <v>89</v>
      </c>
      <c r="AY209" s="16" t="s">
        <v>131</v>
      </c>
      <c r="BE209" s="144">
        <f>IF(N209="základní",J209,0)</f>
        <v>0</v>
      </c>
      <c r="BF209" s="144">
        <f>IF(N209="snížená",J209,0)</f>
        <v>0</v>
      </c>
      <c r="BG209" s="144">
        <f>IF(N209="zákl. přenesená",J209,0)</f>
        <v>0</v>
      </c>
      <c r="BH209" s="144">
        <f>IF(N209="sníž. přenesená",J209,0)</f>
        <v>0</v>
      </c>
      <c r="BI209" s="144">
        <f>IF(N209="nulová",J209,0)</f>
        <v>0</v>
      </c>
      <c r="BJ209" s="16" t="s">
        <v>87</v>
      </c>
      <c r="BK209" s="144">
        <f>ROUND(I209*H209,2)</f>
        <v>0</v>
      </c>
      <c r="BL209" s="16" t="s">
        <v>139</v>
      </c>
      <c r="BM209" s="143" t="s">
        <v>336</v>
      </c>
    </row>
    <row r="210" spans="2:65" s="1" customFormat="1">
      <c r="B210" s="31"/>
      <c r="D210" s="145" t="s">
        <v>141</v>
      </c>
      <c r="F210" s="146" t="s">
        <v>335</v>
      </c>
      <c r="I210" s="147"/>
      <c r="L210" s="31"/>
      <c r="M210" s="148"/>
      <c r="T210" s="55"/>
      <c r="AT210" s="16" t="s">
        <v>141</v>
      </c>
      <c r="AU210" s="16" t="s">
        <v>89</v>
      </c>
    </row>
    <row r="211" spans="2:65" s="12" customFormat="1">
      <c r="B211" s="149"/>
      <c r="D211" s="145" t="s">
        <v>143</v>
      </c>
      <c r="E211" s="150" t="s">
        <v>1</v>
      </c>
      <c r="F211" s="151" t="s">
        <v>337</v>
      </c>
      <c r="H211" s="152">
        <v>2.04</v>
      </c>
      <c r="I211" s="153"/>
      <c r="L211" s="149"/>
      <c r="M211" s="154"/>
      <c r="T211" s="155"/>
      <c r="AT211" s="150" t="s">
        <v>143</v>
      </c>
      <c r="AU211" s="150" t="s">
        <v>89</v>
      </c>
      <c r="AV211" s="12" t="s">
        <v>89</v>
      </c>
      <c r="AW211" s="12" t="s">
        <v>36</v>
      </c>
      <c r="AX211" s="12" t="s">
        <v>87</v>
      </c>
      <c r="AY211" s="150" t="s">
        <v>131</v>
      </c>
    </row>
    <row r="212" spans="2:65" s="1" customFormat="1" ht="24.2" customHeight="1">
      <c r="B212" s="31"/>
      <c r="C212" s="173" t="s">
        <v>338</v>
      </c>
      <c r="D212" s="173" t="s">
        <v>267</v>
      </c>
      <c r="E212" s="174" t="s">
        <v>339</v>
      </c>
      <c r="F212" s="175" t="s">
        <v>340</v>
      </c>
      <c r="G212" s="176" t="s">
        <v>137</v>
      </c>
      <c r="H212" s="177">
        <v>5.2309999999999999</v>
      </c>
      <c r="I212" s="178"/>
      <c r="J212" s="179">
        <f>ROUND(I212*H212,2)</f>
        <v>0</v>
      </c>
      <c r="K212" s="175" t="s">
        <v>226</v>
      </c>
      <c r="L212" s="180"/>
      <c r="M212" s="181" t="s">
        <v>1</v>
      </c>
      <c r="N212" s="182" t="s">
        <v>44</v>
      </c>
      <c r="P212" s="141">
        <f>O212*H212</f>
        <v>0</v>
      </c>
      <c r="Q212" s="141">
        <v>6.1100000000000002E-2</v>
      </c>
      <c r="R212" s="141">
        <f>Q212*H212</f>
        <v>0.31961410000000001</v>
      </c>
      <c r="S212" s="141">
        <v>0</v>
      </c>
      <c r="T212" s="142">
        <f>S212*H212</f>
        <v>0</v>
      </c>
      <c r="AR212" s="143" t="s">
        <v>148</v>
      </c>
      <c r="AT212" s="143" t="s">
        <v>267</v>
      </c>
      <c r="AU212" s="143" t="s">
        <v>89</v>
      </c>
      <c r="AY212" s="16" t="s">
        <v>131</v>
      </c>
      <c r="BE212" s="144">
        <f>IF(N212="základní",J212,0)</f>
        <v>0</v>
      </c>
      <c r="BF212" s="144">
        <f>IF(N212="snížená",J212,0)</f>
        <v>0</v>
      </c>
      <c r="BG212" s="144">
        <f>IF(N212="zákl. přenesená",J212,0)</f>
        <v>0</v>
      </c>
      <c r="BH212" s="144">
        <f>IF(N212="sníž. přenesená",J212,0)</f>
        <v>0</v>
      </c>
      <c r="BI212" s="144">
        <f>IF(N212="nulová",J212,0)</f>
        <v>0</v>
      </c>
      <c r="BJ212" s="16" t="s">
        <v>87</v>
      </c>
      <c r="BK212" s="144">
        <f>ROUND(I212*H212,2)</f>
        <v>0</v>
      </c>
      <c r="BL212" s="16" t="s">
        <v>139</v>
      </c>
      <c r="BM212" s="143" t="s">
        <v>341</v>
      </c>
    </row>
    <row r="213" spans="2:65" s="1" customFormat="1">
      <c r="B213" s="31"/>
      <c r="D213" s="145" t="s">
        <v>141</v>
      </c>
      <c r="F213" s="146" t="s">
        <v>342</v>
      </c>
      <c r="I213" s="147"/>
      <c r="L213" s="31"/>
      <c r="M213" s="148"/>
      <c r="T213" s="55"/>
      <c r="AT213" s="16" t="s">
        <v>141</v>
      </c>
      <c r="AU213" s="16" t="s">
        <v>89</v>
      </c>
    </row>
    <row r="214" spans="2:65" s="12" customFormat="1">
      <c r="B214" s="149"/>
      <c r="D214" s="145" t="s">
        <v>143</v>
      </c>
      <c r="E214" s="150" t="s">
        <v>1</v>
      </c>
      <c r="F214" s="151" t="s">
        <v>343</v>
      </c>
      <c r="H214" s="152">
        <v>5.2309999999999999</v>
      </c>
      <c r="I214" s="153"/>
      <c r="L214" s="149"/>
      <c r="M214" s="154"/>
      <c r="T214" s="155"/>
      <c r="AT214" s="150" t="s">
        <v>143</v>
      </c>
      <c r="AU214" s="150" t="s">
        <v>89</v>
      </c>
      <c r="AV214" s="12" t="s">
        <v>89</v>
      </c>
      <c r="AW214" s="12" t="s">
        <v>36</v>
      </c>
      <c r="AX214" s="12" t="s">
        <v>87</v>
      </c>
      <c r="AY214" s="150" t="s">
        <v>131</v>
      </c>
    </row>
    <row r="215" spans="2:65" s="1" customFormat="1" ht="24.2" customHeight="1">
      <c r="B215" s="31"/>
      <c r="C215" s="132" t="s">
        <v>344</v>
      </c>
      <c r="D215" s="132" t="s">
        <v>134</v>
      </c>
      <c r="E215" s="133" t="s">
        <v>345</v>
      </c>
      <c r="F215" s="134" t="s">
        <v>346</v>
      </c>
      <c r="G215" s="135" t="s">
        <v>236</v>
      </c>
      <c r="H215" s="136">
        <v>42.28</v>
      </c>
      <c r="I215" s="137"/>
      <c r="J215" s="138">
        <f>ROUND(I215*H215,2)</f>
        <v>0</v>
      </c>
      <c r="K215" s="134" t="s">
        <v>138</v>
      </c>
      <c r="L215" s="31"/>
      <c r="M215" s="139" t="s">
        <v>1</v>
      </c>
      <c r="N215" s="140" t="s">
        <v>44</v>
      </c>
      <c r="P215" s="141">
        <f>O215*H215</f>
        <v>0</v>
      </c>
      <c r="Q215" s="141">
        <v>0</v>
      </c>
      <c r="R215" s="141">
        <f>Q215*H215</f>
        <v>0</v>
      </c>
      <c r="S215" s="141">
        <v>0</v>
      </c>
      <c r="T215" s="142">
        <f>S215*H215</f>
        <v>0</v>
      </c>
      <c r="AR215" s="143" t="s">
        <v>139</v>
      </c>
      <c r="AT215" s="143" t="s">
        <v>134</v>
      </c>
      <c r="AU215" s="143" t="s">
        <v>89</v>
      </c>
      <c r="AY215" s="16" t="s">
        <v>131</v>
      </c>
      <c r="BE215" s="144">
        <f>IF(N215="základní",J215,0)</f>
        <v>0</v>
      </c>
      <c r="BF215" s="144">
        <f>IF(N215="snížená",J215,0)</f>
        <v>0</v>
      </c>
      <c r="BG215" s="144">
        <f>IF(N215="zákl. přenesená",J215,0)</f>
        <v>0</v>
      </c>
      <c r="BH215" s="144">
        <f>IF(N215="sníž. přenesená",J215,0)</f>
        <v>0</v>
      </c>
      <c r="BI215" s="144">
        <f>IF(N215="nulová",J215,0)</f>
        <v>0</v>
      </c>
      <c r="BJ215" s="16" t="s">
        <v>87</v>
      </c>
      <c r="BK215" s="144">
        <f>ROUND(I215*H215,2)</f>
        <v>0</v>
      </c>
      <c r="BL215" s="16" t="s">
        <v>139</v>
      </c>
      <c r="BM215" s="143" t="s">
        <v>347</v>
      </c>
    </row>
    <row r="216" spans="2:65" s="1" customFormat="1">
      <c r="B216" s="31"/>
      <c r="D216" s="145" t="s">
        <v>141</v>
      </c>
      <c r="F216" s="146" t="s">
        <v>348</v>
      </c>
      <c r="I216" s="147"/>
      <c r="L216" s="31"/>
      <c r="M216" s="148"/>
      <c r="T216" s="55"/>
      <c r="AT216" s="16" t="s">
        <v>141</v>
      </c>
      <c r="AU216" s="16" t="s">
        <v>89</v>
      </c>
    </row>
    <row r="217" spans="2:65" s="12" customFormat="1">
      <c r="B217" s="149"/>
      <c r="D217" s="145" t="s">
        <v>143</v>
      </c>
      <c r="E217" s="150" t="s">
        <v>186</v>
      </c>
      <c r="F217" s="151" t="s">
        <v>349</v>
      </c>
      <c r="H217" s="152">
        <v>42.28</v>
      </c>
      <c r="I217" s="153"/>
      <c r="L217" s="149"/>
      <c r="M217" s="154"/>
      <c r="T217" s="155"/>
      <c r="AT217" s="150" t="s">
        <v>143</v>
      </c>
      <c r="AU217" s="150" t="s">
        <v>89</v>
      </c>
      <c r="AV217" s="12" t="s">
        <v>89</v>
      </c>
      <c r="AW217" s="12" t="s">
        <v>36</v>
      </c>
      <c r="AX217" s="12" t="s">
        <v>87</v>
      </c>
      <c r="AY217" s="150" t="s">
        <v>131</v>
      </c>
    </row>
    <row r="218" spans="2:65" s="1" customFormat="1" ht="24.2" customHeight="1">
      <c r="B218" s="31"/>
      <c r="C218" s="132" t="s">
        <v>200</v>
      </c>
      <c r="D218" s="132" t="s">
        <v>134</v>
      </c>
      <c r="E218" s="133" t="s">
        <v>350</v>
      </c>
      <c r="F218" s="134" t="s">
        <v>351</v>
      </c>
      <c r="G218" s="135" t="s">
        <v>236</v>
      </c>
      <c r="H218" s="136">
        <v>42.28</v>
      </c>
      <c r="I218" s="137"/>
      <c r="J218" s="138">
        <f>ROUND(I218*H218,2)</f>
        <v>0</v>
      </c>
      <c r="K218" s="134" t="s">
        <v>138</v>
      </c>
      <c r="L218" s="31"/>
      <c r="M218" s="139" t="s">
        <v>1</v>
      </c>
      <c r="N218" s="140" t="s">
        <v>44</v>
      </c>
      <c r="P218" s="141">
        <f>O218*H218</f>
        <v>0</v>
      </c>
      <c r="Q218" s="141">
        <v>1.4999999999999999E-4</v>
      </c>
      <c r="R218" s="141">
        <f>Q218*H218</f>
        <v>6.3419999999999995E-3</v>
      </c>
      <c r="S218" s="141">
        <v>0</v>
      </c>
      <c r="T218" s="142">
        <f>S218*H218</f>
        <v>0</v>
      </c>
      <c r="AR218" s="143" t="s">
        <v>139</v>
      </c>
      <c r="AT218" s="143" t="s">
        <v>134</v>
      </c>
      <c r="AU218" s="143" t="s">
        <v>89</v>
      </c>
      <c r="AY218" s="16" t="s">
        <v>131</v>
      </c>
      <c r="BE218" s="144">
        <f>IF(N218="základní",J218,0)</f>
        <v>0</v>
      </c>
      <c r="BF218" s="144">
        <f>IF(N218="snížená",J218,0)</f>
        <v>0</v>
      </c>
      <c r="BG218" s="144">
        <f>IF(N218="zákl. přenesená",J218,0)</f>
        <v>0</v>
      </c>
      <c r="BH218" s="144">
        <f>IF(N218="sníž. přenesená",J218,0)</f>
        <v>0</v>
      </c>
      <c r="BI218" s="144">
        <f>IF(N218="nulová",J218,0)</f>
        <v>0</v>
      </c>
      <c r="BJ218" s="16" t="s">
        <v>87</v>
      </c>
      <c r="BK218" s="144">
        <f>ROUND(I218*H218,2)</f>
        <v>0</v>
      </c>
      <c r="BL218" s="16" t="s">
        <v>139</v>
      </c>
      <c r="BM218" s="143" t="s">
        <v>352</v>
      </c>
    </row>
    <row r="219" spans="2:65" s="1" customFormat="1">
      <c r="B219" s="31"/>
      <c r="D219" s="145" t="s">
        <v>141</v>
      </c>
      <c r="F219" s="146" t="s">
        <v>353</v>
      </c>
      <c r="I219" s="147"/>
      <c r="L219" s="31"/>
      <c r="M219" s="148"/>
      <c r="T219" s="55"/>
      <c r="AT219" s="16" t="s">
        <v>141</v>
      </c>
      <c r="AU219" s="16" t="s">
        <v>89</v>
      </c>
    </row>
    <row r="220" spans="2:65" s="12" customFormat="1">
      <c r="B220" s="149"/>
      <c r="D220" s="145" t="s">
        <v>143</v>
      </c>
      <c r="E220" s="150" t="s">
        <v>1</v>
      </c>
      <c r="F220" s="151" t="s">
        <v>186</v>
      </c>
      <c r="H220" s="152">
        <v>42.28</v>
      </c>
      <c r="I220" s="153"/>
      <c r="L220" s="149"/>
      <c r="M220" s="154"/>
      <c r="T220" s="155"/>
      <c r="AT220" s="150" t="s">
        <v>143</v>
      </c>
      <c r="AU220" s="150" t="s">
        <v>89</v>
      </c>
      <c r="AV220" s="12" t="s">
        <v>89</v>
      </c>
      <c r="AW220" s="12" t="s">
        <v>36</v>
      </c>
      <c r="AX220" s="12" t="s">
        <v>87</v>
      </c>
      <c r="AY220" s="150" t="s">
        <v>131</v>
      </c>
    </row>
    <row r="221" spans="2:65" s="1" customFormat="1" ht="37.9" customHeight="1">
      <c r="B221" s="31"/>
      <c r="C221" s="132" t="s">
        <v>354</v>
      </c>
      <c r="D221" s="132" t="s">
        <v>134</v>
      </c>
      <c r="E221" s="133" t="s">
        <v>355</v>
      </c>
      <c r="F221" s="134" t="s">
        <v>356</v>
      </c>
      <c r="G221" s="135" t="s">
        <v>215</v>
      </c>
      <c r="H221" s="136">
        <v>2375</v>
      </c>
      <c r="I221" s="137"/>
      <c r="J221" s="138">
        <f>ROUND(I221*H221,2)</f>
        <v>0</v>
      </c>
      <c r="K221" s="134" t="s">
        <v>226</v>
      </c>
      <c r="L221" s="31"/>
      <c r="M221" s="139" t="s">
        <v>1</v>
      </c>
      <c r="N221" s="140" t="s">
        <v>44</v>
      </c>
      <c r="P221" s="141">
        <f>O221*H221</f>
        <v>0</v>
      </c>
      <c r="Q221" s="141">
        <v>3.5699999999999998E-3</v>
      </c>
      <c r="R221" s="141">
        <f>Q221*H221</f>
        <v>8.4787499999999998</v>
      </c>
      <c r="S221" s="141">
        <v>0</v>
      </c>
      <c r="T221" s="142">
        <f>S221*H221</f>
        <v>0</v>
      </c>
      <c r="AR221" s="143" t="s">
        <v>139</v>
      </c>
      <c r="AT221" s="143" t="s">
        <v>134</v>
      </c>
      <c r="AU221" s="143" t="s">
        <v>89</v>
      </c>
      <c r="AY221" s="16" t="s">
        <v>131</v>
      </c>
      <c r="BE221" s="144">
        <f>IF(N221="základní",J221,0)</f>
        <v>0</v>
      </c>
      <c r="BF221" s="144">
        <f>IF(N221="snížená",J221,0)</f>
        <v>0</v>
      </c>
      <c r="BG221" s="144">
        <f>IF(N221="zákl. přenesená",J221,0)</f>
        <v>0</v>
      </c>
      <c r="BH221" s="144">
        <f>IF(N221="sníž. přenesená",J221,0)</f>
        <v>0</v>
      </c>
      <c r="BI221" s="144">
        <f>IF(N221="nulová",J221,0)</f>
        <v>0</v>
      </c>
      <c r="BJ221" s="16" t="s">
        <v>87</v>
      </c>
      <c r="BK221" s="144">
        <f>ROUND(I221*H221,2)</f>
        <v>0</v>
      </c>
      <c r="BL221" s="16" t="s">
        <v>139</v>
      </c>
      <c r="BM221" s="143" t="s">
        <v>357</v>
      </c>
    </row>
    <row r="222" spans="2:65" s="1" customFormat="1">
      <c r="B222" s="31"/>
      <c r="D222" s="145" t="s">
        <v>141</v>
      </c>
      <c r="F222" s="146" t="s">
        <v>358</v>
      </c>
      <c r="I222" s="147"/>
      <c r="L222" s="31"/>
      <c r="M222" s="148"/>
      <c r="T222" s="55"/>
      <c r="AT222" s="16" t="s">
        <v>141</v>
      </c>
      <c r="AU222" s="16" t="s">
        <v>89</v>
      </c>
    </row>
    <row r="223" spans="2:65" s="12" customFormat="1">
      <c r="B223" s="149"/>
      <c r="D223" s="145" t="s">
        <v>143</v>
      </c>
      <c r="E223" s="150" t="s">
        <v>1</v>
      </c>
      <c r="F223" s="151" t="s">
        <v>359</v>
      </c>
      <c r="H223" s="152">
        <v>2039</v>
      </c>
      <c r="I223" s="153"/>
      <c r="L223" s="149"/>
      <c r="M223" s="154"/>
      <c r="T223" s="155"/>
      <c r="AT223" s="150" t="s">
        <v>143</v>
      </c>
      <c r="AU223" s="150" t="s">
        <v>89</v>
      </c>
      <c r="AV223" s="12" t="s">
        <v>89</v>
      </c>
      <c r="AW223" s="12" t="s">
        <v>36</v>
      </c>
      <c r="AX223" s="12" t="s">
        <v>79</v>
      </c>
      <c r="AY223" s="150" t="s">
        <v>131</v>
      </c>
    </row>
    <row r="224" spans="2:65" s="12" customFormat="1">
      <c r="B224" s="149"/>
      <c r="D224" s="145" t="s">
        <v>143</v>
      </c>
      <c r="E224" s="150" t="s">
        <v>360</v>
      </c>
      <c r="F224" s="151" t="s">
        <v>361</v>
      </c>
      <c r="H224" s="152">
        <v>336</v>
      </c>
      <c r="I224" s="153"/>
      <c r="L224" s="149"/>
      <c r="M224" s="154"/>
      <c r="T224" s="155"/>
      <c r="AT224" s="150" t="s">
        <v>143</v>
      </c>
      <c r="AU224" s="150" t="s">
        <v>89</v>
      </c>
      <c r="AV224" s="12" t="s">
        <v>89</v>
      </c>
      <c r="AW224" s="12" t="s">
        <v>36</v>
      </c>
      <c r="AX224" s="12" t="s">
        <v>79</v>
      </c>
      <c r="AY224" s="150" t="s">
        <v>131</v>
      </c>
    </row>
    <row r="225" spans="2:65" s="14" customFormat="1">
      <c r="B225" s="163"/>
      <c r="D225" s="145" t="s">
        <v>143</v>
      </c>
      <c r="E225" s="164" t="s">
        <v>1</v>
      </c>
      <c r="F225" s="165" t="s">
        <v>150</v>
      </c>
      <c r="H225" s="166">
        <v>2375</v>
      </c>
      <c r="I225" s="167"/>
      <c r="L225" s="163"/>
      <c r="M225" s="168"/>
      <c r="T225" s="169"/>
      <c r="AT225" s="164" t="s">
        <v>143</v>
      </c>
      <c r="AU225" s="164" t="s">
        <v>89</v>
      </c>
      <c r="AV225" s="14" t="s">
        <v>139</v>
      </c>
      <c r="AW225" s="14" t="s">
        <v>36</v>
      </c>
      <c r="AX225" s="14" t="s">
        <v>87</v>
      </c>
      <c r="AY225" s="164" t="s">
        <v>131</v>
      </c>
    </row>
    <row r="226" spans="2:65" s="1" customFormat="1" ht="16.5" customHeight="1">
      <c r="B226" s="31"/>
      <c r="C226" s="132" t="s">
        <v>202</v>
      </c>
      <c r="D226" s="132" t="s">
        <v>134</v>
      </c>
      <c r="E226" s="133" t="s">
        <v>362</v>
      </c>
      <c r="F226" s="134" t="s">
        <v>363</v>
      </c>
      <c r="G226" s="135" t="s">
        <v>236</v>
      </c>
      <c r="H226" s="136">
        <v>4.4000000000000004</v>
      </c>
      <c r="I226" s="137"/>
      <c r="J226" s="138">
        <f>ROUND(I226*H226,2)</f>
        <v>0</v>
      </c>
      <c r="K226" s="134" t="s">
        <v>138</v>
      </c>
      <c r="L226" s="31"/>
      <c r="M226" s="139" t="s">
        <v>1</v>
      </c>
      <c r="N226" s="140" t="s">
        <v>44</v>
      </c>
      <c r="P226" s="141">
        <f>O226*H226</f>
        <v>0</v>
      </c>
      <c r="Q226" s="141">
        <v>0</v>
      </c>
      <c r="R226" s="141">
        <f>Q226*H226</f>
        <v>0</v>
      </c>
      <c r="S226" s="141">
        <v>0</v>
      </c>
      <c r="T226" s="142">
        <f>S226*H226</f>
        <v>0</v>
      </c>
      <c r="AR226" s="143" t="s">
        <v>139</v>
      </c>
      <c r="AT226" s="143" t="s">
        <v>134</v>
      </c>
      <c r="AU226" s="143" t="s">
        <v>89</v>
      </c>
      <c r="AY226" s="16" t="s">
        <v>131</v>
      </c>
      <c r="BE226" s="144">
        <f>IF(N226="základní",J226,0)</f>
        <v>0</v>
      </c>
      <c r="BF226" s="144">
        <f>IF(N226="snížená",J226,0)</f>
        <v>0</v>
      </c>
      <c r="BG226" s="144">
        <f>IF(N226="zákl. přenesená",J226,0)</f>
        <v>0</v>
      </c>
      <c r="BH226" s="144">
        <f>IF(N226="sníž. přenesená",J226,0)</f>
        <v>0</v>
      </c>
      <c r="BI226" s="144">
        <f>IF(N226="nulová",J226,0)</f>
        <v>0</v>
      </c>
      <c r="BJ226" s="16" t="s">
        <v>87</v>
      </c>
      <c r="BK226" s="144">
        <f>ROUND(I226*H226,2)</f>
        <v>0</v>
      </c>
      <c r="BL226" s="16" t="s">
        <v>139</v>
      </c>
      <c r="BM226" s="143" t="s">
        <v>364</v>
      </c>
    </row>
    <row r="227" spans="2:65" s="1" customFormat="1">
      <c r="B227" s="31"/>
      <c r="D227" s="145" t="s">
        <v>141</v>
      </c>
      <c r="F227" s="146" t="s">
        <v>365</v>
      </c>
      <c r="I227" s="147"/>
      <c r="L227" s="31"/>
      <c r="M227" s="148"/>
      <c r="T227" s="55"/>
      <c r="AT227" s="16" t="s">
        <v>141</v>
      </c>
      <c r="AU227" s="16" t="s">
        <v>89</v>
      </c>
    </row>
    <row r="228" spans="2:65" s="1" customFormat="1" ht="24.2" customHeight="1">
      <c r="B228" s="31"/>
      <c r="C228" s="132" t="s">
        <v>366</v>
      </c>
      <c r="D228" s="132" t="s">
        <v>134</v>
      </c>
      <c r="E228" s="133" t="s">
        <v>367</v>
      </c>
      <c r="F228" s="134" t="s">
        <v>368</v>
      </c>
      <c r="G228" s="135" t="s">
        <v>236</v>
      </c>
      <c r="H228" s="136">
        <v>27</v>
      </c>
      <c r="I228" s="137"/>
      <c r="J228" s="138">
        <f>ROUND(I228*H228,2)</f>
        <v>0</v>
      </c>
      <c r="K228" s="134" t="s">
        <v>138</v>
      </c>
      <c r="L228" s="31"/>
      <c r="M228" s="139" t="s">
        <v>1</v>
      </c>
      <c r="N228" s="140" t="s">
        <v>44</v>
      </c>
      <c r="P228" s="141">
        <f>O228*H228</f>
        <v>0</v>
      </c>
      <c r="Q228" s="141">
        <v>0</v>
      </c>
      <c r="R228" s="141">
        <f>Q228*H228</f>
        <v>0</v>
      </c>
      <c r="S228" s="141">
        <v>0</v>
      </c>
      <c r="T228" s="142">
        <f>S228*H228</f>
        <v>0</v>
      </c>
      <c r="AR228" s="143" t="s">
        <v>139</v>
      </c>
      <c r="AT228" s="143" t="s">
        <v>134</v>
      </c>
      <c r="AU228" s="143" t="s">
        <v>89</v>
      </c>
      <c r="AY228" s="16" t="s">
        <v>131</v>
      </c>
      <c r="BE228" s="144">
        <f>IF(N228="základní",J228,0)</f>
        <v>0</v>
      </c>
      <c r="BF228" s="144">
        <f>IF(N228="snížená",J228,0)</f>
        <v>0</v>
      </c>
      <c r="BG228" s="144">
        <f>IF(N228="zákl. přenesená",J228,0)</f>
        <v>0</v>
      </c>
      <c r="BH228" s="144">
        <f>IF(N228="sníž. přenesená",J228,0)</f>
        <v>0</v>
      </c>
      <c r="BI228" s="144">
        <f>IF(N228="nulová",J228,0)</f>
        <v>0</v>
      </c>
      <c r="BJ228" s="16" t="s">
        <v>87</v>
      </c>
      <c r="BK228" s="144">
        <f>ROUND(I228*H228,2)</f>
        <v>0</v>
      </c>
      <c r="BL228" s="16" t="s">
        <v>139</v>
      </c>
      <c r="BM228" s="143" t="s">
        <v>369</v>
      </c>
    </row>
    <row r="229" spans="2:65" s="1" customFormat="1">
      <c r="B229" s="31"/>
      <c r="D229" s="145" t="s">
        <v>141</v>
      </c>
      <c r="F229" s="146" t="s">
        <v>370</v>
      </c>
      <c r="I229" s="147"/>
      <c r="L229" s="31"/>
      <c r="M229" s="148"/>
      <c r="T229" s="55"/>
      <c r="AT229" s="16" t="s">
        <v>141</v>
      </c>
      <c r="AU229" s="16" t="s">
        <v>89</v>
      </c>
    </row>
    <row r="230" spans="2:65" s="12" customFormat="1">
      <c r="B230" s="149"/>
      <c r="D230" s="145" t="s">
        <v>143</v>
      </c>
      <c r="E230" s="150" t="s">
        <v>1</v>
      </c>
      <c r="F230" s="151" t="s">
        <v>371</v>
      </c>
      <c r="H230" s="152">
        <v>27</v>
      </c>
      <c r="I230" s="153"/>
      <c r="L230" s="149"/>
      <c r="M230" s="154"/>
      <c r="T230" s="155"/>
      <c r="AT230" s="150" t="s">
        <v>143</v>
      </c>
      <c r="AU230" s="150" t="s">
        <v>89</v>
      </c>
      <c r="AV230" s="12" t="s">
        <v>89</v>
      </c>
      <c r="AW230" s="12" t="s">
        <v>36</v>
      </c>
      <c r="AX230" s="12" t="s">
        <v>87</v>
      </c>
      <c r="AY230" s="150" t="s">
        <v>131</v>
      </c>
    </row>
    <row r="231" spans="2:65" s="1" customFormat="1" ht="24.2" customHeight="1">
      <c r="B231" s="31"/>
      <c r="C231" s="132" t="s">
        <v>372</v>
      </c>
      <c r="D231" s="132" t="s">
        <v>134</v>
      </c>
      <c r="E231" s="133" t="s">
        <v>373</v>
      </c>
      <c r="F231" s="134" t="s">
        <v>374</v>
      </c>
      <c r="G231" s="135" t="s">
        <v>236</v>
      </c>
      <c r="H231" s="136">
        <v>414.1</v>
      </c>
      <c r="I231" s="137"/>
      <c r="J231" s="138">
        <f>ROUND(I231*H231,2)</f>
        <v>0</v>
      </c>
      <c r="K231" s="134" t="s">
        <v>138</v>
      </c>
      <c r="L231" s="31"/>
      <c r="M231" s="139" t="s">
        <v>1</v>
      </c>
      <c r="N231" s="140" t="s">
        <v>44</v>
      </c>
      <c r="P231" s="141">
        <f>O231*H231</f>
        <v>0</v>
      </c>
      <c r="Q231" s="141">
        <v>0</v>
      </c>
      <c r="R231" s="141">
        <f>Q231*H231</f>
        <v>0</v>
      </c>
      <c r="S231" s="141">
        <v>0</v>
      </c>
      <c r="T231" s="142">
        <f>S231*H231</f>
        <v>0</v>
      </c>
      <c r="AR231" s="143" t="s">
        <v>139</v>
      </c>
      <c r="AT231" s="143" t="s">
        <v>134</v>
      </c>
      <c r="AU231" s="143" t="s">
        <v>89</v>
      </c>
      <c r="AY231" s="16" t="s">
        <v>131</v>
      </c>
      <c r="BE231" s="144">
        <f>IF(N231="základní",J231,0)</f>
        <v>0</v>
      </c>
      <c r="BF231" s="144">
        <f>IF(N231="snížená",J231,0)</f>
        <v>0</v>
      </c>
      <c r="BG231" s="144">
        <f>IF(N231="zákl. přenesená",J231,0)</f>
        <v>0</v>
      </c>
      <c r="BH231" s="144">
        <f>IF(N231="sníž. přenesená",J231,0)</f>
        <v>0</v>
      </c>
      <c r="BI231" s="144">
        <f>IF(N231="nulová",J231,0)</f>
        <v>0</v>
      </c>
      <c r="BJ231" s="16" t="s">
        <v>87</v>
      </c>
      <c r="BK231" s="144">
        <f>ROUND(I231*H231,2)</f>
        <v>0</v>
      </c>
      <c r="BL231" s="16" t="s">
        <v>139</v>
      </c>
      <c r="BM231" s="143" t="s">
        <v>375</v>
      </c>
    </row>
    <row r="232" spans="2:65" s="1" customFormat="1">
      <c r="B232" s="31"/>
      <c r="D232" s="145" t="s">
        <v>141</v>
      </c>
      <c r="F232" s="146" t="s">
        <v>376</v>
      </c>
      <c r="I232" s="147"/>
      <c r="L232" s="31"/>
      <c r="M232" s="148"/>
      <c r="T232" s="55"/>
      <c r="AT232" s="16" t="s">
        <v>141</v>
      </c>
      <c r="AU232" s="16" t="s">
        <v>89</v>
      </c>
    </row>
    <row r="233" spans="2:65" s="12" customFormat="1">
      <c r="B233" s="149"/>
      <c r="D233" s="145" t="s">
        <v>143</v>
      </c>
      <c r="E233" s="150" t="s">
        <v>1</v>
      </c>
      <c r="F233" s="151" t="s">
        <v>377</v>
      </c>
      <c r="H233" s="152">
        <v>414.1</v>
      </c>
      <c r="I233" s="153"/>
      <c r="L233" s="149"/>
      <c r="M233" s="154"/>
      <c r="T233" s="155"/>
      <c r="AT233" s="150" t="s">
        <v>143</v>
      </c>
      <c r="AU233" s="150" t="s">
        <v>89</v>
      </c>
      <c r="AV233" s="12" t="s">
        <v>89</v>
      </c>
      <c r="AW233" s="12" t="s">
        <v>36</v>
      </c>
      <c r="AX233" s="12" t="s">
        <v>87</v>
      </c>
      <c r="AY233" s="150" t="s">
        <v>131</v>
      </c>
    </row>
    <row r="234" spans="2:65" s="11" customFormat="1" ht="22.9" customHeight="1">
      <c r="B234" s="120"/>
      <c r="D234" s="121" t="s">
        <v>78</v>
      </c>
      <c r="E234" s="130" t="s">
        <v>378</v>
      </c>
      <c r="F234" s="130" t="s">
        <v>379</v>
      </c>
      <c r="I234" s="123"/>
      <c r="J234" s="131">
        <f>BK234</f>
        <v>0</v>
      </c>
      <c r="L234" s="120"/>
      <c r="M234" s="125"/>
      <c r="P234" s="126">
        <f>SUM(P235:P259)</f>
        <v>0</v>
      </c>
      <c r="R234" s="126">
        <f>SUM(R235:R259)</f>
        <v>0</v>
      </c>
      <c r="T234" s="127">
        <f>SUM(T235:T259)</f>
        <v>0</v>
      </c>
      <c r="AR234" s="121" t="s">
        <v>87</v>
      </c>
      <c r="AT234" s="128" t="s">
        <v>78</v>
      </c>
      <c r="AU234" s="128" t="s">
        <v>87</v>
      </c>
      <c r="AY234" s="121" t="s">
        <v>131</v>
      </c>
      <c r="BK234" s="129">
        <f>SUM(BK235:BK259)</f>
        <v>0</v>
      </c>
    </row>
    <row r="235" spans="2:65" s="1" customFormat="1" ht="37.9" customHeight="1">
      <c r="B235" s="31"/>
      <c r="C235" s="132" t="s">
        <v>380</v>
      </c>
      <c r="D235" s="132" t="s">
        <v>134</v>
      </c>
      <c r="E235" s="133" t="s">
        <v>381</v>
      </c>
      <c r="F235" s="134" t="s">
        <v>382</v>
      </c>
      <c r="G235" s="135" t="s">
        <v>383</v>
      </c>
      <c r="H235" s="136">
        <v>74.62</v>
      </c>
      <c r="I235" s="137"/>
      <c r="J235" s="138">
        <f>ROUND(I235*H235,2)</f>
        <v>0</v>
      </c>
      <c r="K235" s="134" t="s">
        <v>138</v>
      </c>
      <c r="L235" s="31"/>
      <c r="M235" s="139" t="s">
        <v>1</v>
      </c>
      <c r="N235" s="140" t="s">
        <v>44</v>
      </c>
      <c r="P235" s="141">
        <f>O235*H235</f>
        <v>0</v>
      </c>
      <c r="Q235" s="141">
        <v>0</v>
      </c>
      <c r="R235" s="141">
        <f>Q235*H235</f>
        <v>0</v>
      </c>
      <c r="S235" s="141">
        <v>0</v>
      </c>
      <c r="T235" s="142">
        <f>S235*H235</f>
        <v>0</v>
      </c>
      <c r="AR235" s="143" t="s">
        <v>139</v>
      </c>
      <c r="AT235" s="143" t="s">
        <v>134</v>
      </c>
      <c r="AU235" s="143" t="s">
        <v>89</v>
      </c>
      <c r="AY235" s="16" t="s">
        <v>131</v>
      </c>
      <c r="BE235" s="144">
        <f>IF(N235="základní",J235,0)</f>
        <v>0</v>
      </c>
      <c r="BF235" s="144">
        <f>IF(N235="snížená",J235,0)</f>
        <v>0</v>
      </c>
      <c r="BG235" s="144">
        <f>IF(N235="zákl. přenesená",J235,0)</f>
        <v>0</v>
      </c>
      <c r="BH235" s="144">
        <f>IF(N235="sníž. přenesená",J235,0)</f>
        <v>0</v>
      </c>
      <c r="BI235" s="144">
        <f>IF(N235="nulová",J235,0)</f>
        <v>0</v>
      </c>
      <c r="BJ235" s="16" t="s">
        <v>87</v>
      </c>
      <c r="BK235" s="144">
        <f>ROUND(I235*H235,2)</f>
        <v>0</v>
      </c>
      <c r="BL235" s="16" t="s">
        <v>139</v>
      </c>
      <c r="BM235" s="143" t="s">
        <v>384</v>
      </c>
    </row>
    <row r="236" spans="2:65" s="1" customFormat="1">
      <c r="B236" s="31"/>
      <c r="D236" s="145" t="s">
        <v>141</v>
      </c>
      <c r="F236" s="146" t="s">
        <v>385</v>
      </c>
      <c r="I236" s="147"/>
      <c r="L236" s="31"/>
      <c r="M236" s="148"/>
      <c r="T236" s="55"/>
      <c r="AT236" s="16" t="s">
        <v>141</v>
      </c>
      <c r="AU236" s="16" t="s">
        <v>89</v>
      </c>
    </row>
    <row r="237" spans="2:65" s="12" customFormat="1">
      <c r="B237" s="149"/>
      <c r="D237" s="145" t="s">
        <v>143</v>
      </c>
      <c r="E237" s="150" t="s">
        <v>1</v>
      </c>
      <c r="F237" s="151" t="s">
        <v>190</v>
      </c>
      <c r="H237" s="152">
        <v>74.62</v>
      </c>
      <c r="I237" s="153"/>
      <c r="L237" s="149"/>
      <c r="M237" s="154"/>
      <c r="T237" s="155"/>
      <c r="AT237" s="150" t="s">
        <v>143</v>
      </c>
      <c r="AU237" s="150" t="s">
        <v>89</v>
      </c>
      <c r="AV237" s="12" t="s">
        <v>89</v>
      </c>
      <c r="AW237" s="12" t="s">
        <v>36</v>
      </c>
      <c r="AX237" s="12" t="s">
        <v>87</v>
      </c>
      <c r="AY237" s="150" t="s">
        <v>131</v>
      </c>
    </row>
    <row r="238" spans="2:65" s="1" customFormat="1" ht="44.25" customHeight="1">
      <c r="B238" s="31"/>
      <c r="C238" s="132" t="s">
        <v>204</v>
      </c>
      <c r="D238" s="132" t="s">
        <v>134</v>
      </c>
      <c r="E238" s="133" t="s">
        <v>386</v>
      </c>
      <c r="F238" s="134" t="s">
        <v>387</v>
      </c>
      <c r="G238" s="135" t="s">
        <v>383</v>
      </c>
      <c r="H238" s="136">
        <v>89.32</v>
      </c>
      <c r="I238" s="137"/>
      <c r="J238" s="138">
        <f>ROUND(I238*H238,2)</f>
        <v>0</v>
      </c>
      <c r="K238" s="134" t="s">
        <v>138</v>
      </c>
      <c r="L238" s="31"/>
      <c r="M238" s="139" t="s">
        <v>1</v>
      </c>
      <c r="N238" s="140" t="s">
        <v>44</v>
      </c>
      <c r="P238" s="141">
        <f>O238*H238</f>
        <v>0</v>
      </c>
      <c r="Q238" s="141">
        <v>0</v>
      </c>
      <c r="R238" s="141">
        <f>Q238*H238</f>
        <v>0</v>
      </c>
      <c r="S238" s="141">
        <v>0</v>
      </c>
      <c r="T238" s="142">
        <f>S238*H238</f>
        <v>0</v>
      </c>
      <c r="AR238" s="143" t="s">
        <v>139</v>
      </c>
      <c r="AT238" s="143" t="s">
        <v>134</v>
      </c>
      <c r="AU238" s="143" t="s">
        <v>89</v>
      </c>
      <c r="AY238" s="16" t="s">
        <v>131</v>
      </c>
      <c r="BE238" s="144">
        <f>IF(N238="základní",J238,0)</f>
        <v>0</v>
      </c>
      <c r="BF238" s="144">
        <f>IF(N238="snížená",J238,0)</f>
        <v>0</v>
      </c>
      <c r="BG238" s="144">
        <f>IF(N238="zákl. přenesená",J238,0)</f>
        <v>0</v>
      </c>
      <c r="BH238" s="144">
        <f>IF(N238="sníž. přenesená",J238,0)</f>
        <v>0</v>
      </c>
      <c r="BI238" s="144">
        <f>IF(N238="nulová",J238,0)</f>
        <v>0</v>
      </c>
      <c r="BJ238" s="16" t="s">
        <v>87</v>
      </c>
      <c r="BK238" s="144">
        <f>ROUND(I238*H238,2)</f>
        <v>0</v>
      </c>
      <c r="BL238" s="16" t="s">
        <v>139</v>
      </c>
      <c r="BM238" s="143" t="s">
        <v>388</v>
      </c>
    </row>
    <row r="239" spans="2:65" s="1" customFormat="1">
      <c r="B239" s="31"/>
      <c r="D239" s="145" t="s">
        <v>141</v>
      </c>
      <c r="F239" s="146" t="s">
        <v>387</v>
      </c>
      <c r="I239" s="147"/>
      <c r="L239" s="31"/>
      <c r="M239" s="148"/>
      <c r="T239" s="55"/>
      <c r="AT239" s="16" t="s">
        <v>141</v>
      </c>
      <c r="AU239" s="16" t="s">
        <v>89</v>
      </c>
    </row>
    <row r="240" spans="2:65" s="12" customFormat="1">
      <c r="B240" s="149"/>
      <c r="D240" s="145" t="s">
        <v>143</v>
      </c>
      <c r="E240" s="150" t="s">
        <v>1</v>
      </c>
      <c r="F240" s="151" t="s">
        <v>188</v>
      </c>
      <c r="H240" s="152">
        <v>89.32</v>
      </c>
      <c r="I240" s="153"/>
      <c r="L240" s="149"/>
      <c r="M240" s="154"/>
      <c r="T240" s="155"/>
      <c r="AT240" s="150" t="s">
        <v>143</v>
      </c>
      <c r="AU240" s="150" t="s">
        <v>89</v>
      </c>
      <c r="AV240" s="12" t="s">
        <v>89</v>
      </c>
      <c r="AW240" s="12" t="s">
        <v>36</v>
      </c>
      <c r="AX240" s="12" t="s">
        <v>87</v>
      </c>
      <c r="AY240" s="150" t="s">
        <v>131</v>
      </c>
    </row>
    <row r="241" spans="2:65" s="1" customFormat="1" ht="44.25" customHeight="1">
      <c r="B241" s="31"/>
      <c r="C241" s="132" t="s">
        <v>389</v>
      </c>
      <c r="D241" s="132" t="s">
        <v>134</v>
      </c>
      <c r="E241" s="133" t="s">
        <v>390</v>
      </c>
      <c r="F241" s="134" t="s">
        <v>391</v>
      </c>
      <c r="G241" s="135" t="s">
        <v>383</v>
      </c>
      <c r="H241" s="136">
        <v>71.06</v>
      </c>
      <c r="I241" s="137"/>
      <c r="J241" s="138">
        <f>ROUND(I241*H241,2)</f>
        <v>0</v>
      </c>
      <c r="K241" s="134" t="s">
        <v>138</v>
      </c>
      <c r="L241" s="31"/>
      <c r="M241" s="139" t="s">
        <v>1</v>
      </c>
      <c r="N241" s="140" t="s">
        <v>44</v>
      </c>
      <c r="P241" s="141">
        <f>O241*H241</f>
        <v>0</v>
      </c>
      <c r="Q241" s="141">
        <v>0</v>
      </c>
      <c r="R241" s="141">
        <f>Q241*H241</f>
        <v>0</v>
      </c>
      <c r="S241" s="141">
        <v>0</v>
      </c>
      <c r="T241" s="142">
        <f>S241*H241</f>
        <v>0</v>
      </c>
      <c r="AR241" s="143" t="s">
        <v>139</v>
      </c>
      <c r="AT241" s="143" t="s">
        <v>134</v>
      </c>
      <c r="AU241" s="143" t="s">
        <v>89</v>
      </c>
      <c r="AY241" s="16" t="s">
        <v>131</v>
      </c>
      <c r="BE241" s="144">
        <f>IF(N241="základní",J241,0)</f>
        <v>0</v>
      </c>
      <c r="BF241" s="144">
        <f>IF(N241="snížená",J241,0)</f>
        <v>0</v>
      </c>
      <c r="BG241" s="144">
        <f>IF(N241="zákl. přenesená",J241,0)</f>
        <v>0</v>
      </c>
      <c r="BH241" s="144">
        <f>IF(N241="sníž. přenesená",J241,0)</f>
        <v>0</v>
      </c>
      <c r="BI241" s="144">
        <f>IF(N241="nulová",J241,0)</f>
        <v>0</v>
      </c>
      <c r="BJ241" s="16" t="s">
        <v>87</v>
      </c>
      <c r="BK241" s="144">
        <f>ROUND(I241*H241,2)</f>
        <v>0</v>
      </c>
      <c r="BL241" s="16" t="s">
        <v>139</v>
      </c>
      <c r="BM241" s="143" t="s">
        <v>392</v>
      </c>
    </row>
    <row r="242" spans="2:65" s="1" customFormat="1">
      <c r="B242" s="31"/>
      <c r="D242" s="145" t="s">
        <v>141</v>
      </c>
      <c r="F242" s="146" t="s">
        <v>391</v>
      </c>
      <c r="I242" s="147"/>
      <c r="L242" s="31"/>
      <c r="M242" s="148"/>
      <c r="T242" s="55"/>
      <c r="AT242" s="16" t="s">
        <v>141</v>
      </c>
      <c r="AU242" s="16" t="s">
        <v>89</v>
      </c>
    </row>
    <row r="243" spans="2:65" s="12" customFormat="1">
      <c r="B243" s="149"/>
      <c r="D243" s="145" t="s">
        <v>143</v>
      </c>
      <c r="E243" s="150" t="s">
        <v>1</v>
      </c>
      <c r="F243" s="151" t="s">
        <v>194</v>
      </c>
      <c r="H243" s="152">
        <v>71.06</v>
      </c>
      <c r="I243" s="153"/>
      <c r="L243" s="149"/>
      <c r="M243" s="154"/>
      <c r="T243" s="155"/>
      <c r="AT243" s="150" t="s">
        <v>143</v>
      </c>
      <c r="AU243" s="150" t="s">
        <v>89</v>
      </c>
      <c r="AV243" s="12" t="s">
        <v>89</v>
      </c>
      <c r="AW243" s="12" t="s">
        <v>36</v>
      </c>
      <c r="AX243" s="12" t="s">
        <v>87</v>
      </c>
      <c r="AY243" s="150" t="s">
        <v>131</v>
      </c>
    </row>
    <row r="244" spans="2:65" s="1" customFormat="1" ht="24.2" customHeight="1">
      <c r="B244" s="31"/>
      <c r="C244" s="132" t="s">
        <v>178</v>
      </c>
      <c r="D244" s="132" t="s">
        <v>134</v>
      </c>
      <c r="E244" s="133" t="s">
        <v>393</v>
      </c>
      <c r="F244" s="134" t="s">
        <v>394</v>
      </c>
      <c r="G244" s="135" t="s">
        <v>383</v>
      </c>
      <c r="H244" s="136">
        <v>627.17499999999995</v>
      </c>
      <c r="I244" s="137"/>
      <c r="J244" s="138">
        <f>ROUND(I244*H244,2)</f>
        <v>0</v>
      </c>
      <c r="K244" s="134" t="s">
        <v>138</v>
      </c>
      <c r="L244" s="31"/>
      <c r="M244" s="139" t="s">
        <v>1</v>
      </c>
      <c r="N244" s="140" t="s">
        <v>44</v>
      </c>
      <c r="P244" s="141">
        <f>O244*H244</f>
        <v>0</v>
      </c>
      <c r="Q244" s="141">
        <v>0</v>
      </c>
      <c r="R244" s="141">
        <f>Q244*H244</f>
        <v>0</v>
      </c>
      <c r="S244" s="141">
        <v>0</v>
      </c>
      <c r="T244" s="142">
        <f>S244*H244</f>
        <v>0</v>
      </c>
      <c r="AR244" s="143" t="s">
        <v>139</v>
      </c>
      <c r="AT244" s="143" t="s">
        <v>134</v>
      </c>
      <c r="AU244" s="143" t="s">
        <v>89</v>
      </c>
      <c r="AY244" s="16" t="s">
        <v>131</v>
      </c>
      <c r="BE244" s="144">
        <f>IF(N244="základní",J244,0)</f>
        <v>0</v>
      </c>
      <c r="BF244" s="144">
        <f>IF(N244="snížená",J244,0)</f>
        <v>0</v>
      </c>
      <c r="BG244" s="144">
        <f>IF(N244="zákl. přenesená",J244,0)</f>
        <v>0</v>
      </c>
      <c r="BH244" s="144">
        <f>IF(N244="sníž. přenesená",J244,0)</f>
        <v>0</v>
      </c>
      <c r="BI244" s="144">
        <f>IF(N244="nulová",J244,0)</f>
        <v>0</v>
      </c>
      <c r="BJ244" s="16" t="s">
        <v>87</v>
      </c>
      <c r="BK244" s="144">
        <f>ROUND(I244*H244,2)</f>
        <v>0</v>
      </c>
      <c r="BL244" s="16" t="s">
        <v>139</v>
      </c>
      <c r="BM244" s="143" t="s">
        <v>395</v>
      </c>
    </row>
    <row r="245" spans="2:65" s="1" customFormat="1">
      <c r="B245" s="31"/>
      <c r="D245" s="145" t="s">
        <v>141</v>
      </c>
      <c r="F245" s="146" t="s">
        <v>396</v>
      </c>
      <c r="I245" s="147"/>
      <c r="L245" s="31"/>
      <c r="M245" s="148"/>
      <c r="T245" s="55"/>
      <c r="AT245" s="16" t="s">
        <v>141</v>
      </c>
      <c r="AU245" s="16" t="s">
        <v>89</v>
      </c>
    </row>
    <row r="246" spans="2:65" s="12" customFormat="1">
      <c r="B246" s="149"/>
      <c r="D246" s="145" t="s">
        <v>143</v>
      </c>
      <c r="E246" s="150" t="s">
        <v>173</v>
      </c>
      <c r="F246" s="151" t="s">
        <v>397</v>
      </c>
      <c r="H246" s="152">
        <v>537.85500000000002</v>
      </c>
      <c r="I246" s="153"/>
      <c r="L246" s="149"/>
      <c r="M246" s="154"/>
      <c r="T246" s="155"/>
      <c r="AT246" s="150" t="s">
        <v>143</v>
      </c>
      <c r="AU246" s="150" t="s">
        <v>89</v>
      </c>
      <c r="AV246" s="12" t="s">
        <v>89</v>
      </c>
      <c r="AW246" s="12" t="s">
        <v>36</v>
      </c>
      <c r="AX246" s="12" t="s">
        <v>79</v>
      </c>
      <c r="AY246" s="150" t="s">
        <v>131</v>
      </c>
    </row>
    <row r="247" spans="2:65" s="12" customFormat="1">
      <c r="B247" s="149"/>
      <c r="D247" s="145" t="s">
        <v>143</v>
      </c>
      <c r="E247" s="150" t="s">
        <v>188</v>
      </c>
      <c r="F247" s="151" t="s">
        <v>398</v>
      </c>
      <c r="H247" s="152">
        <v>89.32</v>
      </c>
      <c r="I247" s="153"/>
      <c r="L247" s="149"/>
      <c r="M247" s="154"/>
      <c r="T247" s="155"/>
      <c r="AT247" s="150" t="s">
        <v>143</v>
      </c>
      <c r="AU247" s="150" t="s">
        <v>89</v>
      </c>
      <c r="AV247" s="12" t="s">
        <v>89</v>
      </c>
      <c r="AW247" s="12" t="s">
        <v>36</v>
      </c>
      <c r="AX247" s="12" t="s">
        <v>79</v>
      </c>
      <c r="AY247" s="150" t="s">
        <v>131</v>
      </c>
    </row>
    <row r="248" spans="2:65" s="14" customFormat="1">
      <c r="B248" s="163"/>
      <c r="D248" s="145" t="s">
        <v>143</v>
      </c>
      <c r="E248" s="164" t="s">
        <v>1</v>
      </c>
      <c r="F248" s="165" t="s">
        <v>150</v>
      </c>
      <c r="H248" s="166">
        <v>627.17499999999995</v>
      </c>
      <c r="I248" s="167"/>
      <c r="L248" s="163"/>
      <c r="M248" s="168"/>
      <c r="T248" s="169"/>
      <c r="AT248" s="164" t="s">
        <v>143</v>
      </c>
      <c r="AU248" s="164" t="s">
        <v>89</v>
      </c>
      <c r="AV248" s="14" t="s">
        <v>139</v>
      </c>
      <c r="AW248" s="14" t="s">
        <v>36</v>
      </c>
      <c r="AX248" s="14" t="s">
        <v>87</v>
      </c>
      <c r="AY248" s="164" t="s">
        <v>131</v>
      </c>
    </row>
    <row r="249" spans="2:65" s="1" customFormat="1" ht="24.2" customHeight="1">
      <c r="B249" s="31"/>
      <c r="C249" s="132" t="s">
        <v>399</v>
      </c>
      <c r="D249" s="132" t="s">
        <v>134</v>
      </c>
      <c r="E249" s="133" t="s">
        <v>400</v>
      </c>
      <c r="F249" s="134" t="s">
        <v>401</v>
      </c>
      <c r="G249" s="135" t="s">
        <v>383</v>
      </c>
      <c r="H249" s="136">
        <v>2596.085</v>
      </c>
      <c r="I249" s="137"/>
      <c r="J249" s="138">
        <f>ROUND(I249*H249,2)</f>
        <v>0</v>
      </c>
      <c r="K249" s="134" t="s">
        <v>138</v>
      </c>
      <c r="L249" s="31"/>
      <c r="M249" s="139" t="s">
        <v>1</v>
      </c>
      <c r="N249" s="140" t="s">
        <v>44</v>
      </c>
      <c r="P249" s="141">
        <f>O249*H249</f>
        <v>0</v>
      </c>
      <c r="Q249" s="141">
        <v>0</v>
      </c>
      <c r="R249" s="141">
        <f>Q249*H249</f>
        <v>0</v>
      </c>
      <c r="S249" s="141">
        <v>0</v>
      </c>
      <c r="T249" s="142">
        <f>S249*H249</f>
        <v>0</v>
      </c>
      <c r="AR249" s="143" t="s">
        <v>139</v>
      </c>
      <c r="AT249" s="143" t="s">
        <v>134</v>
      </c>
      <c r="AU249" s="143" t="s">
        <v>89</v>
      </c>
      <c r="AY249" s="16" t="s">
        <v>131</v>
      </c>
      <c r="BE249" s="144">
        <f>IF(N249="základní",J249,0)</f>
        <v>0</v>
      </c>
      <c r="BF249" s="144">
        <f>IF(N249="snížená",J249,0)</f>
        <v>0</v>
      </c>
      <c r="BG249" s="144">
        <f>IF(N249="zákl. přenesená",J249,0)</f>
        <v>0</v>
      </c>
      <c r="BH249" s="144">
        <f>IF(N249="sníž. přenesená",J249,0)</f>
        <v>0</v>
      </c>
      <c r="BI249" s="144">
        <f>IF(N249="nulová",J249,0)</f>
        <v>0</v>
      </c>
      <c r="BJ249" s="16" t="s">
        <v>87</v>
      </c>
      <c r="BK249" s="144">
        <f>ROUND(I249*H249,2)</f>
        <v>0</v>
      </c>
      <c r="BL249" s="16" t="s">
        <v>139</v>
      </c>
      <c r="BM249" s="143" t="s">
        <v>402</v>
      </c>
    </row>
    <row r="250" spans="2:65" s="1" customFormat="1">
      <c r="B250" s="31"/>
      <c r="D250" s="145" t="s">
        <v>141</v>
      </c>
      <c r="F250" s="146" t="s">
        <v>403</v>
      </c>
      <c r="I250" s="147"/>
      <c r="L250" s="31"/>
      <c r="M250" s="148"/>
      <c r="T250" s="55"/>
      <c r="AT250" s="16" t="s">
        <v>141</v>
      </c>
      <c r="AU250" s="16" t="s">
        <v>89</v>
      </c>
    </row>
    <row r="251" spans="2:65" s="12" customFormat="1">
      <c r="B251" s="149"/>
      <c r="D251" s="145" t="s">
        <v>143</v>
      </c>
      <c r="E251" s="150" t="s">
        <v>1</v>
      </c>
      <c r="F251" s="151" t="s">
        <v>404</v>
      </c>
      <c r="H251" s="152">
        <v>2596.085</v>
      </c>
      <c r="I251" s="153"/>
      <c r="L251" s="149"/>
      <c r="M251" s="154"/>
      <c r="T251" s="155"/>
      <c r="AT251" s="150" t="s">
        <v>143</v>
      </c>
      <c r="AU251" s="150" t="s">
        <v>89</v>
      </c>
      <c r="AV251" s="12" t="s">
        <v>89</v>
      </c>
      <c r="AW251" s="12" t="s">
        <v>36</v>
      </c>
      <c r="AX251" s="12" t="s">
        <v>87</v>
      </c>
      <c r="AY251" s="150" t="s">
        <v>131</v>
      </c>
    </row>
    <row r="252" spans="2:65" s="1" customFormat="1" ht="21.75" customHeight="1">
      <c r="B252" s="31"/>
      <c r="C252" s="132" t="s">
        <v>405</v>
      </c>
      <c r="D252" s="132" t="s">
        <v>134</v>
      </c>
      <c r="E252" s="133" t="s">
        <v>406</v>
      </c>
      <c r="F252" s="134" t="s">
        <v>407</v>
      </c>
      <c r="G252" s="135" t="s">
        <v>383</v>
      </c>
      <c r="H252" s="136">
        <v>145.68</v>
      </c>
      <c r="I252" s="137"/>
      <c r="J252" s="138">
        <f>ROUND(I252*H252,2)</f>
        <v>0</v>
      </c>
      <c r="K252" s="134" t="s">
        <v>138</v>
      </c>
      <c r="L252" s="31"/>
      <c r="M252" s="139" t="s">
        <v>1</v>
      </c>
      <c r="N252" s="140" t="s">
        <v>44</v>
      </c>
      <c r="P252" s="141">
        <f>O252*H252</f>
        <v>0</v>
      </c>
      <c r="Q252" s="141">
        <v>0</v>
      </c>
      <c r="R252" s="141">
        <f>Q252*H252</f>
        <v>0</v>
      </c>
      <c r="S252" s="141">
        <v>0</v>
      </c>
      <c r="T252" s="142">
        <f>S252*H252</f>
        <v>0</v>
      </c>
      <c r="AR252" s="143" t="s">
        <v>139</v>
      </c>
      <c r="AT252" s="143" t="s">
        <v>134</v>
      </c>
      <c r="AU252" s="143" t="s">
        <v>89</v>
      </c>
      <c r="AY252" s="16" t="s">
        <v>131</v>
      </c>
      <c r="BE252" s="144">
        <f>IF(N252="základní",J252,0)</f>
        <v>0</v>
      </c>
      <c r="BF252" s="144">
        <f>IF(N252="snížená",J252,0)</f>
        <v>0</v>
      </c>
      <c r="BG252" s="144">
        <f>IF(N252="zákl. přenesená",J252,0)</f>
        <v>0</v>
      </c>
      <c r="BH252" s="144">
        <f>IF(N252="sníž. přenesená",J252,0)</f>
        <v>0</v>
      </c>
      <c r="BI252" s="144">
        <f>IF(N252="nulová",J252,0)</f>
        <v>0</v>
      </c>
      <c r="BJ252" s="16" t="s">
        <v>87</v>
      </c>
      <c r="BK252" s="144">
        <f>ROUND(I252*H252,2)</f>
        <v>0</v>
      </c>
      <c r="BL252" s="16" t="s">
        <v>139</v>
      </c>
      <c r="BM252" s="143" t="s">
        <v>408</v>
      </c>
    </row>
    <row r="253" spans="2:65" s="1" customFormat="1">
      <c r="B253" s="31"/>
      <c r="D253" s="145" t="s">
        <v>141</v>
      </c>
      <c r="F253" s="146" t="s">
        <v>409</v>
      </c>
      <c r="I253" s="147"/>
      <c r="L253" s="31"/>
      <c r="M253" s="148"/>
      <c r="T253" s="55"/>
      <c r="AT253" s="16" t="s">
        <v>141</v>
      </c>
      <c r="AU253" s="16" t="s">
        <v>89</v>
      </c>
    </row>
    <row r="254" spans="2:65" s="12" customFormat="1">
      <c r="B254" s="149"/>
      <c r="D254" s="145" t="s">
        <v>143</v>
      </c>
      <c r="E254" s="150" t="s">
        <v>190</v>
      </c>
      <c r="F254" s="151" t="s">
        <v>410</v>
      </c>
      <c r="H254" s="152">
        <v>74.62</v>
      </c>
      <c r="I254" s="153"/>
      <c r="L254" s="149"/>
      <c r="M254" s="154"/>
      <c r="T254" s="155"/>
      <c r="AT254" s="150" t="s">
        <v>143</v>
      </c>
      <c r="AU254" s="150" t="s">
        <v>89</v>
      </c>
      <c r="AV254" s="12" t="s">
        <v>89</v>
      </c>
      <c r="AW254" s="12" t="s">
        <v>36</v>
      </c>
      <c r="AX254" s="12" t="s">
        <v>79</v>
      </c>
      <c r="AY254" s="150" t="s">
        <v>131</v>
      </c>
    </row>
    <row r="255" spans="2:65" s="12" customFormat="1">
      <c r="B255" s="149"/>
      <c r="D255" s="145" t="s">
        <v>143</v>
      </c>
      <c r="E255" s="150" t="s">
        <v>194</v>
      </c>
      <c r="F255" s="151" t="s">
        <v>411</v>
      </c>
      <c r="H255" s="152">
        <v>71.06</v>
      </c>
      <c r="I255" s="153"/>
      <c r="L255" s="149"/>
      <c r="M255" s="154"/>
      <c r="T255" s="155"/>
      <c r="AT255" s="150" t="s">
        <v>143</v>
      </c>
      <c r="AU255" s="150" t="s">
        <v>89</v>
      </c>
      <c r="AV255" s="12" t="s">
        <v>89</v>
      </c>
      <c r="AW255" s="12" t="s">
        <v>36</v>
      </c>
      <c r="AX255" s="12" t="s">
        <v>79</v>
      </c>
      <c r="AY255" s="150" t="s">
        <v>131</v>
      </c>
    </row>
    <row r="256" spans="2:65" s="14" customFormat="1">
      <c r="B256" s="163"/>
      <c r="D256" s="145" t="s">
        <v>143</v>
      </c>
      <c r="E256" s="164" t="s">
        <v>192</v>
      </c>
      <c r="F256" s="165" t="s">
        <v>150</v>
      </c>
      <c r="H256" s="166">
        <v>145.68</v>
      </c>
      <c r="I256" s="167"/>
      <c r="L256" s="163"/>
      <c r="M256" s="168"/>
      <c r="T256" s="169"/>
      <c r="AT256" s="164" t="s">
        <v>143</v>
      </c>
      <c r="AU256" s="164" t="s">
        <v>89</v>
      </c>
      <c r="AV256" s="14" t="s">
        <v>139</v>
      </c>
      <c r="AW256" s="14" t="s">
        <v>36</v>
      </c>
      <c r="AX256" s="14" t="s">
        <v>87</v>
      </c>
      <c r="AY256" s="164" t="s">
        <v>131</v>
      </c>
    </row>
    <row r="257" spans="2:65" s="1" customFormat="1" ht="24.2" customHeight="1">
      <c r="B257" s="31"/>
      <c r="C257" s="132" t="s">
        <v>412</v>
      </c>
      <c r="D257" s="132" t="s">
        <v>134</v>
      </c>
      <c r="E257" s="133" t="s">
        <v>413</v>
      </c>
      <c r="F257" s="134" t="s">
        <v>414</v>
      </c>
      <c r="G257" s="135" t="s">
        <v>383</v>
      </c>
      <c r="H257" s="136">
        <v>145.68</v>
      </c>
      <c r="I257" s="137"/>
      <c r="J257" s="138">
        <f>ROUND(I257*H257,2)</f>
        <v>0</v>
      </c>
      <c r="K257" s="134" t="s">
        <v>138</v>
      </c>
      <c r="L257" s="31"/>
      <c r="M257" s="139" t="s">
        <v>1</v>
      </c>
      <c r="N257" s="140" t="s">
        <v>44</v>
      </c>
      <c r="P257" s="141">
        <f>O257*H257</f>
        <v>0</v>
      </c>
      <c r="Q257" s="141">
        <v>0</v>
      </c>
      <c r="R257" s="141">
        <f>Q257*H257</f>
        <v>0</v>
      </c>
      <c r="S257" s="141">
        <v>0</v>
      </c>
      <c r="T257" s="142">
        <f>S257*H257</f>
        <v>0</v>
      </c>
      <c r="AR257" s="143" t="s">
        <v>139</v>
      </c>
      <c r="AT257" s="143" t="s">
        <v>134</v>
      </c>
      <c r="AU257" s="143" t="s">
        <v>89</v>
      </c>
      <c r="AY257" s="16" t="s">
        <v>131</v>
      </c>
      <c r="BE257" s="144">
        <f>IF(N257="základní",J257,0)</f>
        <v>0</v>
      </c>
      <c r="BF257" s="144">
        <f>IF(N257="snížená",J257,0)</f>
        <v>0</v>
      </c>
      <c r="BG257" s="144">
        <f>IF(N257="zákl. přenesená",J257,0)</f>
        <v>0</v>
      </c>
      <c r="BH257" s="144">
        <f>IF(N257="sníž. přenesená",J257,0)</f>
        <v>0</v>
      </c>
      <c r="BI257" s="144">
        <f>IF(N257="nulová",J257,0)</f>
        <v>0</v>
      </c>
      <c r="BJ257" s="16" t="s">
        <v>87</v>
      </c>
      <c r="BK257" s="144">
        <f>ROUND(I257*H257,2)</f>
        <v>0</v>
      </c>
      <c r="BL257" s="16" t="s">
        <v>139</v>
      </c>
      <c r="BM257" s="143" t="s">
        <v>415</v>
      </c>
    </row>
    <row r="258" spans="2:65" s="1" customFormat="1">
      <c r="B258" s="31"/>
      <c r="D258" s="145" t="s">
        <v>141</v>
      </c>
      <c r="F258" s="146" t="s">
        <v>416</v>
      </c>
      <c r="I258" s="147"/>
      <c r="L258" s="31"/>
      <c r="M258" s="148"/>
      <c r="T258" s="55"/>
      <c r="AT258" s="16" t="s">
        <v>141</v>
      </c>
      <c r="AU258" s="16" t="s">
        <v>89</v>
      </c>
    </row>
    <row r="259" spans="2:65" s="12" customFormat="1">
      <c r="B259" s="149"/>
      <c r="D259" s="145" t="s">
        <v>143</v>
      </c>
      <c r="E259" s="150" t="s">
        <v>1</v>
      </c>
      <c r="F259" s="151" t="s">
        <v>192</v>
      </c>
      <c r="H259" s="152">
        <v>145.68</v>
      </c>
      <c r="I259" s="153"/>
      <c r="L259" s="149"/>
      <c r="M259" s="154"/>
      <c r="T259" s="155"/>
      <c r="AT259" s="150" t="s">
        <v>143</v>
      </c>
      <c r="AU259" s="150" t="s">
        <v>89</v>
      </c>
      <c r="AV259" s="12" t="s">
        <v>89</v>
      </c>
      <c r="AW259" s="12" t="s">
        <v>36</v>
      </c>
      <c r="AX259" s="12" t="s">
        <v>87</v>
      </c>
      <c r="AY259" s="150" t="s">
        <v>131</v>
      </c>
    </row>
    <row r="260" spans="2:65" s="11" customFormat="1" ht="22.9" customHeight="1">
      <c r="B260" s="120"/>
      <c r="D260" s="121" t="s">
        <v>78</v>
      </c>
      <c r="E260" s="130" t="s">
        <v>417</v>
      </c>
      <c r="F260" s="130" t="s">
        <v>418</v>
      </c>
      <c r="I260" s="123"/>
      <c r="J260" s="131">
        <f>BK260</f>
        <v>0</v>
      </c>
      <c r="L260" s="120"/>
      <c r="M260" s="125"/>
      <c r="P260" s="126">
        <f>SUM(P261:P262)</f>
        <v>0</v>
      </c>
      <c r="R260" s="126">
        <f>SUM(R261:R262)</f>
        <v>0</v>
      </c>
      <c r="T260" s="127">
        <f>SUM(T261:T262)</f>
        <v>0</v>
      </c>
      <c r="AR260" s="121" t="s">
        <v>87</v>
      </c>
      <c r="AT260" s="128" t="s">
        <v>78</v>
      </c>
      <c r="AU260" s="128" t="s">
        <v>87</v>
      </c>
      <c r="AY260" s="121" t="s">
        <v>131</v>
      </c>
      <c r="BK260" s="129">
        <f>SUM(BK261:BK262)</f>
        <v>0</v>
      </c>
    </row>
    <row r="261" spans="2:65" s="1" customFormat="1" ht="33" customHeight="1">
      <c r="B261" s="31"/>
      <c r="C261" s="132" t="s">
        <v>419</v>
      </c>
      <c r="D261" s="132" t="s">
        <v>134</v>
      </c>
      <c r="E261" s="133" t="s">
        <v>420</v>
      </c>
      <c r="F261" s="134" t="s">
        <v>421</v>
      </c>
      <c r="G261" s="135" t="s">
        <v>383</v>
      </c>
      <c r="H261" s="136">
        <v>263.25299999999999</v>
      </c>
      <c r="I261" s="137"/>
      <c r="J261" s="138">
        <f>ROUND(I261*H261,2)</f>
        <v>0</v>
      </c>
      <c r="K261" s="134" t="s">
        <v>138</v>
      </c>
      <c r="L261" s="31"/>
      <c r="M261" s="139" t="s">
        <v>1</v>
      </c>
      <c r="N261" s="140" t="s">
        <v>44</v>
      </c>
      <c r="P261" s="141">
        <f>O261*H261</f>
        <v>0</v>
      </c>
      <c r="Q261" s="141">
        <v>0</v>
      </c>
      <c r="R261" s="141">
        <f>Q261*H261</f>
        <v>0</v>
      </c>
      <c r="S261" s="141">
        <v>0</v>
      </c>
      <c r="T261" s="142">
        <f>S261*H261</f>
        <v>0</v>
      </c>
      <c r="AR261" s="143" t="s">
        <v>139</v>
      </c>
      <c r="AT261" s="143" t="s">
        <v>134</v>
      </c>
      <c r="AU261" s="143" t="s">
        <v>89</v>
      </c>
      <c r="AY261" s="16" t="s">
        <v>131</v>
      </c>
      <c r="BE261" s="144">
        <f>IF(N261="základní",J261,0)</f>
        <v>0</v>
      </c>
      <c r="BF261" s="144">
        <f>IF(N261="snížená",J261,0)</f>
        <v>0</v>
      </c>
      <c r="BG261" s="144">
        <f>IF(N261="zákl. přenesená",J261,0)</f>
        <v>0</v>
      </c>
      <c r="BH261" s="144">
        <f>IF(N261="sníž. přenesená",J261,0)</f>
        <v>0</v>
      </c>
      <c r="BI261" s="144">
        <f>IF(N261="nulová",J261,0)</f>
        <v>0</v>
      </c>
      <c r="BJ261" s="16" t="s">
        <v>87</v>
      </c>
      <c r="BK261" s="144">
        <f>ROUND(I261*H261,2)</f>
        <v>0</v>
      </c>
      <c r="BL261" s="16" t="s">
        <v>139</v>
      </c>
      <c r="BM261" s="143" t="s">
        <v>422</v>
      </c>
    </row>
    <row r="262" spans="2:65" s="1" customFormat="1">
      <c r="B262" s="31"/>
      <c r="D262" s="145" t="s">
        <v>141</v>
      </c>
      <c r="F262" s="146" t="s">
        <v>423</v>
      </c>
      <c r="I262" s="147"/>
      <c r="L262" s="31"/>
      <c r="M262" s="183"/>
      <c r="N262" s="184"/>
      <c r="O262" s="184"/>
      <c r="P262" s="184"/>
      <c r="Q262" s="184"/>
      <c r="R262" s="184"/>
      <c r="S262" s="184"/>
      <c r="T262" s="185"/>
      <c r="AT262" s="16" t="s">
        <v>141</v>
      </c>
      <c r="AU262" s="16" t="s">
        <v>89</v>
      </c>
    </row>
    <row r="263" spans="2:65" s="1" customFormat="1" ht="6.95" customHeight="1">
      <c r="B263" s="43"/>
      <c r="C263" s="44"/>
      <c r="D263" s="44"/>
      <c r="E263" s="44"/>
      <c r="F263" s="44"/>
      <c r="G263" s="44"/>
      <c r="H263" s="44"/>
      <c r="I263" s="44"/>
      <c r="J263" s="44"/>
      <c r="K263" s="44"/>
      <c r="L263" s="31"/>
    </row>
  </sheetData>
  <sheetProtection algorithmName="SHA-512" hashValue="8bKeMlouIpJm7BSQ5Ul8PVBpPs2v3tp34jFiSWEOnDRDHJ1bjb9OB+BZtlUyZcQI5e5u5LP6viOkTJyqBPNgOg==" saltValue="We7YOPNjwjgwBPWVckh0y/j6EkhBHgVQ5F+OeUAPmF5bDLxQ5cBdwelIvWy1mX0xSxdbdoWTmQh6jWw9gyU1Fw==" spinCount="100000" sheet="1" objects="1" scenarios="1" formatColumns="0" formatRows="0" autoFilter="0"/>
  <autoFilter ref="C122:K262" xr:uid="{00000000-0009-0000-0000-000002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54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6" t="s">
        <v>95</v>
      </c>
      <c r="AZ2" s="87" t="s">
        <v>424</v>
      </c>
      <c r="BA2" s="87" t="s">
        <v>1</v>
      </c>
      <c r="BB2" s="87" t="s">
        <v>1</v>
      </c>
      <c r="BC2" s="87" t="s">
        <v>425</v>
      </c>
      <c r="BD2" s="87" t="s">
        <v>89</v>
      </c>
    </row>
    <row r="3" spans="2:5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89</v>
      </c>
      <c r="AZ3" s="87" t="s">
        <v>426</v>
      </c>
      <c r="BA3" s="87" t="s">
        <v>1</v>
      </c>
      <c r="BB3" s="87" t="s">
        <v>1</v>
      </c>
      <c r="BC3" s="87" t="s">
        <v>427</v>
      </c>
      <c r="BD3" s="87" t="s">
        <v>89</v>
      </c>
    </row>
    <row r="4" spans="2:56" ht="24.95" customHeight="1">
      <c r="B4" s="19"/>
      <c r="D4" s="20" t="s">
        <v>101</v>
      </c>
      <c r="L4" s="19"/>
      <c r="M4" s="88" t="s">
        <v>10</v>
      </c>
      <c r="AT4" s="16" t="s">
        <v>4</v>
      </c>
      <c r="AZ4" s="87" t="s">
        <v>428</v>
      </c>
      <c r="BA4" s="87" t="s">
        <v>1</v>
      </c>
      <c r="BB4" s="87" t="s">
        <v>1</v>
      </c>
      <c r="BC4" s="87" t="s">
        <v>429</v>
      </c>
      <c r="BD4" s="87" t="s">
        <v>89</v>
      </c>
    </row>
    <row r="5" spans="2:56" ht="6.95" customHeight="1">
      <c r="B5" s="19"/>
      <c r="L5" s="19"/>
      <c r="AZ5" s="87" t="s">
        <v>430</v>
      </c>
      <c r="BA5" s="87" t="s">
        <v>1</v>
      </c>
      <c r="BB5" s="87" t="s">
        <v>1</v>
      </c>
      <c r="BC5" s="87" t="s">
        <v>223</v>
      </c>
      <c r="BD5" s="87" t="s">
        <v>89</v>
      </c>
    </row>
    <row r="6" spans="2:56" ht="12" customHeight="1">
      <c r="B6" s="19"/>
      <c r="D6" s="26" t="s">
        <v>16</v>
      </c>
      <c r="L6" s="19"/>
    </row>
    <row r="7" spans="2:56" ht="26.25" customHeight="1">
      <c r="B7" s="19"/>
      <c r="E7" s="232" t="str">
        <f>'Rekapitulace stavby'!K6</f>
        <v>Celoplošné opravy MK v Ostrově, U Nemocnice Severní/Luční – Borecká</v>
      </c>
      <c r="F7" s="233"/>
      <c r="G7" s="233"/>
      <c r="H7" s="233"/>
      <c r="L7" s="19"/>
    </row>
    <row r="8" spans="2:56" s="1" customFormat="1" ht="12" customHeight="1">
      <c r="B8" s="31"/>
      <c r="D8" s="26" t="s">
        <v>107</v>
      </c>
      <c r="L8" s="31"/>
    </row>
    <row r="9" spans="2:56" s="1" customFormat="1" ht="16.5" customHeight="1">
      <c r="B9" s="31"/>
      <c r="E9" s="222" t="s">
        <v>431</v>
      </c>
      <c r="F9" s="231"/>
      <c r="G9" s="231"/>
      <c r="H9" s="231"/>
      <c r="L9" s="31"/>
    </row>
    <row r="10" spans="2:56" s="1" customFormat="1">
      <c r="B10" s="31"/>
      <c r="L10" s="31"/>
    </row>
    <row r="11" spans="2:5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5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19. 3. 2024</v>
      </c>
      <c r="L12" s="31"/>
    </row>
    <row r="13" spans="2:56" s="1" customFormat="1" ht="10.9" customHeight="1">
      <c r="B13" s="31"/>
      <c r="L13" s="31"/>
    </row>
    <row r="14" spans="2:56" s="1" customFormat="1" ht="12" customHeight="1">
      <c r="B14" s="31"/>
      <c r="D14" s="26" t="s">
        <v>24</v>
      </c>
      <c r="I14" s="26" t="s">
        <v>25</v>
      </c>
      <c r="J14" s="24" t="s">
        <v>26</v>
      </c>
      <c r="L14" s="31"/>
    </row>
    <row r="15" spans="2:56" s="1" customFormat="1" ht="18" customHeight="1">
      <c r="B15" s="31"/>
      <c r="E15" s="24" t="s">
        <v>27</v>
      </c>
      <c r="I15" s="26" t="s">
        <v>28</v>
      </c>
      <c r="J15" s="24" t="s">
        <v>29</v>
      </c>
      <c r="L15" s="31"/>
    </row>
    <row r="16" spans="2:56" s="1" customFormat="1" ht="6.95" customHeight="1">
      <c r="B16" s="31"/>
      <c r="L16" s="31"/>
    </row>
    <row r="17" spans="2:12" s="1" customFormat="1" ht="12" customHeight="1">
      <c r="B17" s="31"/>
      <c r="D17" s="26" t="s">
        <v>30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4" t="str">
        <f>'Rekapitulace stavby'!E14</f>
        <v>Vyplň údaj</v>
      </c>
      <c r="F18" s="204"/>
      <c r="G18" s="204"/>
      <c r="H18" s="204"/>
      <c r="I18" s="26" t="s">
        <v>28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32</v>
      </c>
      <c r="I20" s="26" t="s">
        <v>25</v>
      </c>
      <c r="J20" s="24" t="s">
        <v>33</v>
      </c>
      <c r="L20" s="31"/>
    </row>
    <row r="21" spans="2:12" s="1" customFormat="1" ht="18" customHeight="1">
      <c r="B21" s="31"/>
      <c r="E21" s="24" t="s">
        <v>34</v>
      </c>
      <c r="I21" s="26" t="s">
        <v>28</v>
      </c>
      <c r="J21" s="24" t="s">
        <v>35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37</v>
      </c>
      <c r="I23" s="26" t="s">
        <v>25</v>
      </c>
      <c r="J23" s="24" t="s">
        <v>33</v>
      </c>
      <c r="L23" s="31"/>
    </row>
    <row r="24" spans="2:12" s="1" customFormat="1" ht="18" customHeight="1">
      <c r="B24" s="31"/>
      <c r="E24" s="24" t="s">
        <v>34</v>
      </c>
      <c r="I24" s="26" t="s">
        <v>28</v>
      </c>
      <c r="J24" s="24" t="s">
        <v>35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38</v>
      </c>
      <c r="L26" s="31"/>
    </row>
    <row r="27" spans="2:12" s="7" customFormat="1" ht="16.5" customHeight="1">
      <c r="B27" s="89"/>
      <c r="E27" s="208" t="s">
        <v>1</v>
      </c>
      <c r="F27" s="208"/>
      <c r="G27" s="208"/>
      <c r="H27" s="208"/>
      <c r="L27" s="89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90" t="s">
        <v>39</v>
      </c>
      <c r="J30" s="65">
        <f>ROUND(J119,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41</v>
      </c>
      <c r="I32" s="34" t="s">
        <v>40</v>
      </c>
      <c r="J32" s="34" t="s">
        <v>42</v>
      </c>
      <c r="L32" s="31"/>
    </row>
    <row r="33" spans="2:12" s="1" customFormat="1" ht="14.45" customHeight="1">
      <c r="B33" s="31"/>
      <c r="D33" s="54" t="s">
        <v>43</v>
      </c>
      <c r="E33" s="26" t="s">
        <v>44</v>
      </c>
      <c r="F33" s="91">
        <f>ROUND((SUM(BE119:BE153)),  2)</f>
        <v>0</v>
      </c>
      <c r="I33" s="92">
        <v>0.21</v>
      </c>
      <c r="J33" s="91">
        <f>ROUND(((SUM(BE119:BE153))*I33),  2)</f>
        <v>0</v>
      </c>
      <c r="L33" s="31"/>
    </row>
    <row r="34" spans="2:12" s="1" customFormat="1" ht="14.45" customHeight="1">
      <c r="B34" s="31"/>
      <c r="E34" s="26" t="s">
        <v>45</v>
      </c>
      <c r="F34" s="91">
        <f>ROUND((SUM(BF119:BF153)),  2)</f>
        <v>0</v>
      </c>
      <c r="I34" s="92">
        <v>0.12</v>
      </c>
      <c r="J34" s="91">
        <f>ROUND(((SUM(BF119:BF153))*I34),  2)</f>
        <v>0</v>
      </c>
      <c r="L34" s="31"/>
    </row>
    <row r="35" spans="2:12" s="1" customFormat="1" ht="14.45" hidden="1" customHeight="1">
      <c r="B35" s="31"/>
      <c r="E35" s="26" t="s">
        <v>46</v>
      </c>
      <c r="F35" s="91">
        <f>ROUND((SUM(BG119:BG153)),  2)</f>
        <v>0</v>
      </c>
      <c r="I35" s="92">
        <v>0.21</v>
      </c>
      <c r="J35" s="91">
        <f>0</f>
        <v>0</v>
      </c>
      <c r="L35" s="31"/>
    </row>
    <row r="36" spans="2:12" s="1" customFormat="1" ht="14.45" hidden="1" customHeight="1">
      <c r="B36" s="31"/>
      <c r="E36" s="26" t="s">
        <v>47</v>
      </c>
      <c r="F36" s="91">
        <f>ROUND((SUM(BH119:BH153)),  2)</f>
        <v>0</v>
      </c>
      <c r="I36" s="92">
        <v>0.12</v>
      </c>
      <c r="J36" s="91">
        <f>0</f>
        <v>0</v>
      </c>
      <c r="L36" s="31"/>
    </row>
    <row r="37" spans="2:12" s="1" customFormat="1" ht="14.45" hidden="1" customHeight="1">
      <c r="B37" s="31"/>
      <c r="E37" s="26" t="s">
        <v>48</v>
      </c>
      <c r="F37" s="91">
        <f>ROUND((SUM(BI119:BI153)),  2)</f>
        <v>0</v>
      </c>
      <c r="I37" s="92">
        <v>0</v>
      </c>
      <c r="J37" s="91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3"/>
      <c r="D39" s="94" t="s">
        <v>49</v>
      </c>
      <c r="E39" s="56"/>
      <c r="F39" s="56"/>
      <c r="G39" s="95" t="s">
        <v>50</v>
      </c>
      <c r="H39" s="96" t="s">
        <v>51</v>
      </c>
      <c r="I39" s="56"/>
      <c r="J39" s="97">
        <f>SUM(J30:J37)</f>
        <v>0</v>
      </c>
      <c r="K39" s="98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>
      <c r="B61" s="31"/>
      <c r="D61" s="42" t="s">
        <v>54</v>
      </c>
      <c r="E61" s="33"/>
      <c r="F61" s="99" t="s">
        <v>55</v>
      </c>
      <c r="G61" s="42" t="s">
        <v>54</v>
      </c>
      <c r="H61" s="33"/>
      <c r="I61" s="33"/>
      <c r="J61" s="100" t="s">
        <v>55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>
      <c r="B65" s="31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>
      <c r="B76" s="31"/>
      <c r="D76" s="42" t="s">
        <v>54</v>
      </c>
      <c r="E76" s="33"/>
      <c r="F76" s="99" t="s">
        <v>55</v>
      </c>
      <c r="G76" s="42" t="s">
        <v>54</v>
      </c>
      <c r="H76" s="33"/>
      <c r="I76" s="33"/>
      <c r="J76" s="100" t="s">
        <v>55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109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26.25" customHeight="1">
      <c r="B85" s="31"/>
      <c r="E85" s="232" t="str">
        <f>E7</f>
        <v>Celoplošné opravy MK v Ostrově, U Nemocnice Severní/Luční – Borecká</v>
      </c>
      <c r="F85" s="233"/>
      <c r="G85" s="233"/>
      <c r="H85" s="233"/>
      <c r="L85" s="31"/>
    </row>
    <row r="86" spans="2:47" s="1" customFormat="1" ht="12" customHeight="1">
      <c r="B86" s="31"/>
      <c r="C86" s="26" t="s">
        <v>107</v>
      </c>
      <c r="L86" s="31"/>
    </row>
    <row r="87" spans="2:47" s="1" customFormat="1" ht="16.5" customHeight="1">
      <c r="B87" s="31"/>
      <c r="E87" s="222" t="str">
        <f>E9</f>
        <v>SO 801 - Vegetační úpravy</v>
      </c>
      <c r="F87" s="231"/>
      <c r="G87" s="231"/>
      <c r="H87" s="231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>Ostrov</v>
      </c>
      <c r="I89" s="26" t="s">
        <v>22</v>
      </c>
      <c r="J89" s="51" t="str">
        <f>IF(J12="","",J12)</f>
        <v>19. 3. 2024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>Město Ostrov</v>
      </c>
      <c r="I91" s="26" t="s">
        <v>32</v>
      </c>
      <c r="J91" s="29" t="str">
        <f>E21</f>
        <v>Ing. Igor Hrazdil</v>
      </c>
      <c r="L91" s="31"/>
    </row>
    <row r="92" spans="2:47" s="1" customFormat="1" ht="15.2" customHeight="1">
      <c r="B92" s="31"/>
      <c r="C92" s="26" t="s">
        <v>30</v>
      </c>
      <c r="F92" s="24" t="str">
        <f>IF(E18="","",E18)</f>
        <v>Vyplň údaj</v>
      </c>
      <c r="I92" s="26" t="s">
        <v>37</v>
      </c>
      <c r="J92" s="29" t="str">
        <f>E24</f>
        <v>Ing. Igor Hrazdil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1" t="s">
        <v>110</v>
      </c>
      <c r="D94" s="93"/>
      <c r="E94" s="93"/>
      <c r="F94" s="93"/>
      <c r="G94" s="93"/>
      <c r="H94" s="93"/>
      <c r="I94" s="93"/>
      <c r="J94" s="102" t="s">
        <v>111</v>
      </c>
      <c r="K94" s="93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3" t="s">
        <v>112</v>
      </c>
      <c r="J96" s="65">
        <f>J119</f>
        <v>0</v>
      </c>
      <c r="L96" s="31"/>
      <c r="AU96" s="16" t="s">
        <v>113</v>
      </c>
    </row>
    <row r="97" spans="2:12" s="8" customFormat="1" ht="24.95" customHeight="1">
      <c r="B97" s="104"/>
      <c r="D97" s="105" t="s">
        <v>114</v>
      </c>
      <c r="E97" s="106"/>
      <c r="F97" s="106"/>
      <c r="G97" s="106"/>
      <c r="H97" s="106"/>
      <c r="I97" s="106"/>
      <c r="J97" s="107">
        <f>J120</f>
        <v>0</v>
      </c>
      <c r="L97" s="104"/>
    </row>
    <row r="98" spans="2:12" s="9" customFormat="1" ht="19.899999999999999" customHeight="1">
      <c r="B98" s="108"/>
      <c r="D98" s="109" t="s">
        <v>207</v>
      </c>
      <c r="E98" s="110"/>
      <c r="F98" s="110"/>
      <c r="G98" s="110"/>
      <c r="H98" s="110"/>
      <c r="I98" s="110"/>
      <c r="J98" s="111">
        <f>J121</f>
        <v>0</v>
      </c>
      <c r="L98" s="108"/>
    </row>
    <row r="99" spans="2:12" s="9" customFormat="1" ht="19.899999999999999" customHeight="1">
      <c r="B99" s="108"/>
      <c r="D99" s="109" t="s">
        <v>211</v>
      </c>
      <c r="E99" s="110"/>
      <c r="F99" s="110"/>
      <c r="G99" s="110"/>
      <c r="H99" s="110"/>
      <c r="I99" s="110"/>
      <c r="J99" s="111">
        <f>J151</f>
        <v>0</v>
      </c>
      <c r="L99" s="108"/>
    </row>
    <row r="100" spans="2:12" s="1" customFormat="1" ht="21.75" customHeight="1">
      <c r="B100" s="31"/>
      <c r="L100" s="31"/>
    </row>
    <row r="101" spans="2:12" s="1" customFormat="1" ht="6.95" customHeight="1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31"/>
    </row>
    <row r="105" spans="2:12" s="1" customFormat="1" ht="6.95" customHeight="1">
      <c r="B105" s="45"/>
      <c r="C105" s="46"/>
      <c r="D105" s="46"/>
      <c r="E105" s="46"/>
      <c r="F105" s="46"/>
      <c r="G105" s="46"/>
      <c r="H105" s="46"/>
      <c r="I105" s="46"/>
      <c r="J105" s="46"/>
      <c r="K105" s="46"/>
      <c r="L105" s="31"/>
    </row>
    <row r="106" spans="2:12" s="1" customFormat="1" ht="24.95" customHeight="1">
      <c r="B106" s="31"/>
      <c r="C106" s="20" t="s">
        <v>116</v>
      </c>
      <c r="L106" s="31"/>
    </row>
    <row r="107" spans="2:12" s="1" customFormat="1" ht="6.95" customHeight="1">
      <c r="B107" s="31"/>
      <c r="L107" s="31"/>
    </row>
    <row r="108" spans="2:12" s="1" customFormat="1" ht="12" customHeight="1">
      <c r="B108" s="31"/>
      <c r="C108" s="26" t="s">
        <v>16</v>
      </c>
      <c r="L108" s="31"/>
    </row>
    <row r="109" spans="2:12" s="1" customFormat="1" ht="26.25" customHeight="1">
      <c r="B109" s="31"/>
      <c r="E109" s="232" t="str">
        <f>E7</f>
        <v>Celoplošné opravy MK v Ostrově, U Nemocnice Severní/Luční – Borecká</v>
      </c>
      <c r="F109" s="233"/>
      <c r="G109" s="233"/>
      <c r="H109" s="233"/>
      <c r="L109" s="31"/>
    </row>
    <row r="110" spans="2:12" s="1" customFormat="1" ht="12" customHeight="1">
      <c r="B110" s="31"/>
      <c r="C110" s="26" t="s">
        <v>107</v>
      </c>
      <c r="L110" s="31"/>
    </row>
    <row r="111" spans="2:12" s="1" customFormat="1" ht="16.5" customHeight="1">
      <c r="B111" s="31"/>
      <c r="E111" s="222" t="str">
        <f>E9</f>
        <v>SO 801 - Vegetační úpravy</v>
      </c>
      <c r="F111" s="231"/>
      <c r="G111" s="231"/>
      <c r="H111" s="231"/>
      <c r="L111" s="31"/>
    </row>
    <row r="112" spans="2:12" s="1" customFormat="1" ht="6.95" customHeight="1">
      <c r="B112" s="31"/>
      <c r="L112" s="31"/>
    </row>
    <row r="113" spans="2:65" s="1" customFormat="1" ht="12" customHeight="1">
      <c r="B113" s="31"/>
      <c r="C113" s="26" t="s">
        <v>20</v>
      </c>
      <c r="F113" s="24" t="str">
        <f>F12</f>
        <v>Ostrov</v>
      </c>
      <c r="I113" s="26" t="s">
        <v>22</v>
      </c>
      <c r="J113" s="51" t="str">
        <f>IF(J12="","",J12)</f>
        <v>19. 3. 2024</v>
      </c>
      <c r="L113" s="31"/>
    </row>
    <row r="114" spans="2:65" s="1" customFormat="1" ht="6.95" customHeight="1">
      <c r="B114" s="31"/>
      <c r="L114" s="31"/>
    </row>
    <row r="115" spans="2:65" s="1" customFormat="1" ht="15.2" customHeight="1">
      <c r="B115" s="31"/>
      <c r="C115" s="26" t="s">
        <v>24</v>
      </c>
      <c r="F115" s="24" t="str">
        <f>E15</f>
        <v>Město Ostrov</v>
      </c>
      <c r="I115" s="26" t="s">
        <v>32</v>
      </c>
      <c r="J115" s="29" t="str">
        <f>E21</f>
        <v>Ing. Igor Hrazdil</v>
      </c>
      <c r="L115" s="31"/>
    </row>
    <row r="116" spans="2:65" s="1" customFormat="1" ht="15.2" customHeight="1">
      <c r="B116" s="31"/>
      <c r="C116" s="26" t="s">
        <v>30</v>
      </c>
      <c r="F116" s="24" t="str">
        <f>IF(E18="","",E18)</f>
        <v>Vyplň údaj</v>
      </c>
      <c r="I116" s="26" t="s">
        <v>37</v>
      </c>
      <c r="J116" s="29" t="str">
        <f>E24</f>
        <v>Ing. Igor Hrazdil</v>
      </c>
      <c r="L116" s="31"/>
    </row>
    <row r="117" spans="2:65" s="1" customFormat="1" ht="10.35" customHeight="1">
      <c r="B117" s="31"/>
      <c r="L117" s="31"/>
    </row>
    <row r="118" spans="2:65" s="10" customFormat="1" ht="29.25" customHeight="1">
      <c r="B118" s="112"/>
      <c r="C118" s="113" t="s">
        <v>117</v>
      </c>
      <c r="D118" s="114" t="s">
        <v>64</v>
      </c>
      <c r="E118" s="114" t="s">
        <v>60</v>
      </c>
      <c r="F118" s="114" t="s">
        <v>61</v>
      </c>
      <c r="G118" s="114" t="s">
        <v>118</v>
      </c>
      <c r="H118" s="114" t="s">
        <v>119</v>
      </c>
      <c r="I118" s="114" t="s">
        <v>120</v>
      </c>
      <c r="J118" s="114" t="s">
        <v>111</v>
      </c>
      <c r="K118" s="115" t="s">
        <v>121</v>
      </c>
      <c r="L118" s="112"/>
      <c r="M118" s="58" t="s">
        <v>1</v>
      </c>
      <c r="N118" s="59" t="s">
        <v>43</v>
      </c>
      <c r="O118" s="59" t="s">
        <v>122</v>
      </c>
      <c r="P118" s="59" t="s">
        <v>123</v>
      </c>
      <c r="Q118" s="59" t="s">
        <v>124</v>
      </c>
      <c r="R118" s="59" t="s">
        <v>125</v>
      </c>
      <c r="S118" s="59" t="s">
        <v>126</v>
      </c>
      <c r="T118" s="60" t="s">
        <v>127</v>
      </c>
    </row>
    <row r="119" spans="2:65" s="1" customFormat="1" ht="22.9" customHeight="1">
      <c r="B119" s="31"/>
      <c r="C119" s="63" t="s">
        <v>128</v>
      </c>
      <c r="J119" s="116">
        <f>BK119</f>
        <v>0</v>
      </c>
      <c r="L119" s="31"/>
      <c r="M119" s="61"/>
      <c r="N119" s="52"/>
      <c r="O119" s="52"/>
      <c r="P119" s="117">
        <f>P120</f>
        <v>0</v>
      </c>
      <c r="Q119" s="52"/>
      <c r="R119" s="117">
        <f>R120</f>
        <v>21.444800000000001</v>
      </c>
      <c r="S119" s="52"/>
      <c r="T119" s="118">
        <f>T120</f>
        <v>0</v>
      </c>
      <c r="AT119" s="16" t="s">
        <v>78</v>
      </c>
      <c r="AU119" s="16" t="s">
        <v>113</v>
      </c>
      <c r="BK119" s="119">
        <f>BK120</f>
        <v>0</v>
      </c>
    </row>
    <row r="120" spans="2:65" s="11" customFormat="1" ht="25.9" customHeight="1">
      <c r="B120" s="120"/>
      <c r="D120" s="121" t="s">
        <v>78</v>
      </c>
      <c r="E120" s="122" t="s">
        <v>129</v>
      </c>
      <c r="F120" s="122" t="s">
        <v>130</v>
      </c>
      <c r="I120" s="123"/>
      <c r="J120" s="124">
        <f>BK120</f>
        <v>0</v>
      </c>
      <c r="L120" s="120"/>
      <c r="M120" s="125"/>
      <c r="P120" s="126">
        <f>P121+P151</f>
        <v>0</v>
      </c>
      <c r="R120" s="126">
        <f>R121+R151</f>
        <v>21.444800000000001</v>
      </c>
      <c r="T120" s="127">
        <f>T121+T151</f>
        <v>0</v>
      </c>
      <c r="AR120" s="121" t="s">
        <v>87</v>
      </c>
      <c r="AT120" s="128" t="s">
        <v>78</v>
      </c>
      <c r="AU120" s="128" t="s">
        <v>79</v>
      </c>
      <c r="AY120" s="121" t="s">
        <v>131</v>
      </c>
      <c r="BK120" s="129">
        <f>BK121+BK151</f>
        <v>0</v>
      </c>
    </row>
    <row r="121" spans="2:65" s="11" customFormat="1" ht="22.9" customHeight="1">
      <c r="B121" s="120"/>
      <c r="D121" s="121" t="s">
        <v>78</v>
      </c>
      <c r="E121" s="130" t="s">
        <v>87</v>
      </c>
      <c r="F121" s="130" t="s">
        <v>212</v>
      </c>
      <c r="I121" s="123"/>
      <c r="J121" s="131">
        <f>BK121</f>
        <v>0</v>
      </c>
      <c r="L121" s="120"/>
      <c r="M121" s="125"/>
      <c r="P121" s="126">
        <f>SUM(P122:P150)</f>
        <v>0</v>
      </c>
      <c r="R121" s="126">
        <f>SUM(R122:R150)</f>
        <v>21.444800000000001</v>
      </c>
      <c r="T121" s="127">
        <f>SUM(T122:T150)</f>
        <v>0</v>
      </c>
      <c r="AR121" s="121" t="s">
        <v>87</v>
      </c>
      <c r="AT121" s="128" t="s">
        <v>78</v>
      </c>
      <c r="AU121" s="128" t="s">
        <v>87</v>
      </c>
      <c r="AY121" s="121" t="s">
        <v>131</v>
      </c>
      <c r="BK121" s="129">
        <f>SUM(BK122:BK150)</f>
        <v>0</v>
      </c>
    </row>
    <row r="122" spans="2:65" s="1" customFormat="1" ht="37.9" customHeight="1">
      <c r="B122" s="31"/>
      <c r="C122" s="132" t="s">
        <v>87</v>
      </c>
      <c r="D122" s="132" t="s">
        <v>134</v>
      </c>
      <c r="E122" s="133" t="s">
        <v>432</v>
      </c>
      <c r="F122" s="134" t="s">
        <v>433</v>
      </c>
      <c r="G122" s="135" t="s">
        <v>215</v>
      </c>
      <c r="H122" s="136">
        <v>192</v>
      </c>
      <c r="I122" s="137"/>
      <c r="J122" s="138">
        <f>ROUND(I122*H122,2)</f>
        <v>0</v>
      </c>
      <c r="K122" s="134" t="s">
        <v>138</v>
      </c>
      <c r="L122" s="31"/>
      <c r="M122" s="139" t="s">
        <v>1</v>
      </c>
      <c r="N122" s="140" t="s">
        <v>44</v>
      </c>
      <c r="P122" s="141">
        <f>O122*H122</f>
        <v>0</v>
      </c>
      <c r="Q122" s="141">
        <v>0</v>
      </c>
      <c r="R122" s="141">
        <f>Q122*H122</f>
        <v>0</v>
      </c>
      <c r="S122" s="141">
        <v>0</v>
      </c>
      <c r="T122" s="142">
        <f>S122*H122</f>
        <v>0</v>
      </c>
      <c r="AR122" s="143" t="s">
        <v>139</v>
      </c>
      <c r="AT122" s="143" t="s">
        <v>134</v>
      </c>
      <c r="AU122" s="143" t="s">
        <v>89</v>
      </c>
      <c r="AY122" s="16" t="s">
        <v>131</v>
      </c>
      <c r="BE122" s="144">
        <f>IF(N122="základní",J122,0)</f>
        <v>0</v>
      </c>
      <c r="BF122" s="144">
        <f>IF(N122="snížená",J122,0)</f>
        <v>0</v>
      </c>
      <c r="BG122" s="144">
        <f>IF(N122="zákl. přenesená",J122,0)</f>
        <v>0</v>
      </c>
      <c r="BH122" s="144">
        <f>IF(N122="sníž. přenesená",J122,0)</f>
        <v>0</v>
      </c>
      <c r="BI122" s="144">
        <f>IF(N122="nulová",J122,0)</f>
        <v>0</v>
      </c>
      <c r="BJ122" s="16" t="s">
        <v>87</v>
      </c>
      <c r="BK122" s="144">
        <f>ROUND(I122*H122,2)</f>
        <v>0</v>
      </c>
      <c r="BL122" s="16" t="s">
        <v>139</v>
      </c>
      <c r="BM122" s="143" t="s">
        <v>434</v>
      </c>
    </row>
    <row r="123" spans="2:65" s="1" customFormat="1">
      <c r="B123" s="31"/>
      <c r="D123" s="145" t="s">
        <v>141</v>
      </c>
      <c r="F123" s="146" t="s">
        <v>435</v>
      </c>
      <c r="I123" s="147"/>
      <c r="L123" s="31"/>
      <c r="M123" s="148"/>
      <c r="T123" s="55"/>
      <c r="AT123" s="16" t="s">
        <v>141</v>
      </c>
      <c r="AU123" s="16" t="s">
        <v>89</v>
      </c>
    </row>
    <row r="124" spans="2:65" s="12" customFormat="1">
      <c r="B124" s="149"/>
      <c r="D124" s="145" t="s">
        <v>143</v>
      </c>
      <c r="E124" s="150" t="s">
        <v>1</v>
      </c>
      <c r="F124" s="151" t="s">
        <v>426</v>
      </c>
      <c r="H124" s="152">
        <v>192</v>
      </c>
      <c r="I124" s="153"/>
      <c r="L124" s="149"/>
      <c r="M124" s="154"/>
      <c r="T124" s="155"/>
      <c r="AT124" s="150" t="s">
        <v>143</v>
      </c>
      <c r="AU124" s="150" t="s">
        <v>89</v>
      </c>
      <c r="AV124" s="12" t="s">
        <v>89</v>
      </c>
      <c r="AW124" s="12" t="s">
        <v>36</v>
      </c>
      <c r="AX124" s="12" t="s">
        <v>87</v>
      </c>
      <c r="AY124" s="150" t="s">
        <v>131</v>
      </c>
    </row>
    <row r="125" spans="2:65" s="1" customFormat="1" ht="24.2" customHeight="1">
      <c r="B125" s="31"/>
      <c r="C125" s="132" t="s">
        <v>89</v>
      </c>
      <c r="D125" s="132" t="s">
        <v>134</v>
      </c>
      <c r="E125" s="133" t="s">
        <v>436</v>
      </c>
      <c r="F125" s="134" t="s">
        <v>437</v>
      </c>
      <c r="G125" s="135" t="s">
        <v>215</v>
      </c>
      <c r="H125" s="136">
        <v>192</v>
      </c>
      <c r="I125" s="137"/>
      <c r="J125" s="138">
        <f>ROUND(I125*H125,2)</f>
        <v>0</v>
      </c>
      <c r="K125" s="134" t="s">
        <v>138</v>
      </c>
      <c r="L125" s="31"/>
      <c r="M125" s="139" t="s">
        <v>1</v>
      </c>
      <c r="N125" s="140" t="s">
        <v>44</v>
      </c>
      <c r="P125" s="141">
        <f>O125*H125</f>
        <v>0</v>
      </c>
      <c r="Q125" s="141">
        <v>0</v>
      </c>
      <c r="R125" s="141">
        <f>Q125*H125</f>
        <v>0</v>
      </c>
      <c r="S125" s="141">
        <v>0</v>
      </c>
      <c r="T125" s="142">
        <f>S125*H125</f>
        <v>0</v>
      </c>
      <c r="AR125" s="143" t="s">
        <v>139</v>
      </c>
      <c r="AT125" s="143" t="s">
        <v>134</v>
      </c>
      <c r="AU125" s="143" t="s">
        <v>89</v>
      </c>
      <c r="AY125" s="16" t="s">
        <v>131</v>
      </c>
      <c r="BE125" s="144">
        <f>IF(N125="základní",J125,0)</f>
        <v>0</v>
      </c>
      <c r="BF125" s="144">
        <f>IF(N125="snížená",J125,0)</f>
        <v>0</v>
      </c>
      <c r="BG125" s="144">
        <f>IF(N125="zákl. přenesená",J125,0)</f>
        <v>0</v>
      </c>
      <c r="BH125" s="144">
        <f>IF(N125="sníž. přenesená",J125,0)</f>
        <v>0</v>
      </c>
      <c r="BI125" s="144">
        <f>IF(N125="nulová",J125,0)</f>
        <v>0</v>
      </c>
      <c r="BJ125" s="16" t="s">
        <v>87</v>
      </c>
      <c r="BK125" s="144">
        <f>ROUND(I125*H125,2)</f>
        <v>0</v>
      </c>
      <c r="BL125" s="16" t="s">
        <v>139</v>
      </c>
      <c r="BM125" s="143" t="s">
        <v>438</v>
      </c>
    </row>
    <row r="126" spans="2:65" s="1" customFormat="1">
      <c r="B126" s="31"/>
      <c r="D126" s="145" t="s">
        <v>141</v>
      </c>
      <c r="F126" s="146" t="s">
        <v>439</v>
      </c>
      <c r="I126" s="147"/>
      <c r="L126" s="31"/>
      <c r="M126" s="148"/>
      <c r="T126" s="55"/>
      <c r="AT126" s="16" t="s">
        <v>141</v>
      </c>
      <c r="AU126" s="16" t="s">
        <v>89</v>
      </c>
    </row>
    <row r="127" spans="2:65" s="12" customFormat="1">
      <c r="B127" s="149"/>
      <c r="D127" s="145" t="s">
        <v>143</v>
      </c>
      <c r="E127" s="150" t="s">
        <v>426</v>
      </c>
      <c r="F127" s="151" t="s">
        <v>440</v>
      </c>
      <c r="H127" s="152">
        <v>192</v>
      </c>
      <c r="I127" s="153"/>
      <c r="L127" s="149"/>
      <c r="M127" s="154"/>
      <c r="T127" s="155"/>
      <c r="AT127" s="150" t="s">
        <v>143</v>
      </c>
      <c r="AU127" s="150" t="s">
        <v>89</v>
      </c>
      <c r="AV127" s="12" t="s">
        <v>89</v>
      </c>
      <c r="AW127" s="12" t="s">
        <v>36</v>
      </c>
      <c r="AX127" s="12" t="s">
        <v>87</v>
      </c>
      <c r="AY127" s="150" t="s">
        <v>131</v>
      </c>
    </row>
    <row r="128" spans="2:65" s="1" customFormat="1" ht="16.5" customHeight="1">
      <c r="B128" s="31"/>
      <c r="C128" s="173" t="s">
        <v>99</v>
      </c>
      <c r="D128" s="173" t="s">
        <v>267</v>
      </c>
      <c r="E128" s="174" t="s">
        <v>441</v>
      </c>
      <c r="F128" s="175" t="s">
        <v>442</v>
      </c>
      <c r="G128" s="176" t="s">
        <v>443</v>
      </c>
      <c r="H128" s="177">
        <v>4.8</v>
      </c>
      <c r="I128" s="178"/>
      <c r="J128" s="179">
        <f>ROUND(I128*H128,2)</f>
        <v>0</v>
      </c>
      <c r="K128" s="175" t="s">
        <v>138</v>
      </c>
      <c r="L128" s="180"/>
      <c r="M128" s="181" t="s">
        <v>1</v>
      </c>
      <c r="N128" s="182" t="s">
        <v>44</v>
      </c>
      <c r="P128" s="141">
        <f>O128*H128</f>
        <v>0</v>
      </c>
      <c r="Q128" s="141">
        <v>1E-3</v>
      </c>
      <c r="R128" s="141">
        <f>Q128*H128</f>
        <v>4.7999999999999996E-3</v>
      </c>
      <c r="S128" s="141">
        <v>0</v>
      </c>
      <c r="T128" s="142">
        <f>S128*H128</f>
        <v>0</v>
      </c>
      <c r="AR128" s="143" t="s">
        <v>148</v>
      </c>
      <c r="AT128" s="143" t="s">
        <v>267</v>
      </c>
      <c r="AU128" s="143" t="s">
        <v>89</v>
      </c>
      <c r="AY128" s="16" t="s">
        <v>131</v>
      </c>
      <c r="BE128" s="144">
        <f>IF(N128="základní",J128,0)</f>
        <v>0</v>
      </c>
      <c r="BF128" s="144">
        <f>IF(N128="snížená",J128,0)</f>
        <v>0</v>
      </c>
      <c r="BG128" s="144">
        <f>IF(N128="zákl. přenesená",J128,0)</f>
        <v>0</v>
      </c>
      <c r="BH128" s="144">
        <f>IF(N128="sníž. přenesená",J128,0)</f>
        <v>0</v>
      </c>
      <c r="BI128" s="144">
        <f>IF(N128="nulová",J128,0)</f>
        <v>0</v>
      </c>
      <c r="BJ128" s="16" t="s">
        <v>87</v>
      </c>
      <c r="BK128" s="144">
        <f>ROUND(I128*H128,2)</f>
        <v>0</v>
      </c>
      <c r="BL128" s="16" t="s">
        <v>139</v>
      </c>
      <c r="BM128" s="143" t="s">
        <v>444</v>
      </c>
    </row>
    <row r="129" spans="2:65" s="1" customFormat="1">
      <c r="B129" s="31"/>
      <c r="D129" s="145" t="s">
        <v>141</v>
      </c>
      <c r="F129" s="146" t="s">
        <v>442</v>
      </c>
      <c r="I129" s="147"/>
      <c r="L129" s="31"/>
      <c r="M129" s="148"/>
      <c r="T129" s="55"/>
      <c r="AT129" s="16" t="s">
        <v>141</v>
      </c>
      <c r="AU129" s="16" t="s">
        <v>89</v>
      </c>
    </row>
    <row r="130" spans="2:65" s="12" customFormat="1">
      <c r="B130" s="149"/>
      <c r="D130" s="145" t="s">
        <v>143</v>
      </c>
      <c r="E130" s="150" t="s">
        <v>1</v>
      </c>
      <c r="F130" s="151" t="s">
        <v>445</v>
      </c>
      <c r="H130" s="152">
        <v>4.8</v>
      </c>
      <c r="I130" s="153"/>
      <c r="L130" s="149"/>
      <c r="M130" s="154"/>
      <c r="T130" s="155"/>
      <c r="AT130" s="150" t="s">
        <v>143</v>
      </c>
      <c r="AU130" s="150" t="s">
        <v>89</v>
      </c>
      <c r="AV130" s="12" t="s">
        <v>89</v>
      </c>
      <c r="AW130" s="12" t="s">
        <v>36</v>
      </c>
      <c r="AX130" s="12" t="s">
        <v>87</v>
      </c>
      <c r="AY130" s="150" t="s">
        <v>131</v>
      </c>
    </row>
    <row r="131" spans="2:65" s="1" customFormat="1" ht="33" customHeight="1">
      <c r="B131" s="31"/>
      <c r="C131" s="132" t="s">
        <v>139</v>
      </c>
      <c r="D131" s="132" t="s">
        <v>134</v>
      </c>
      <c r="E131" s="133" t="s">
        <v>446</v>
      </c>
      <c r="F131" s="134" t="s">
        <v>447</v>
      </c>
      <c r="G131" s="135" t="s">
        <v>215</v>
      </c>
      <c r="H131" s="136">
        <v>192</v>
      </c>
      <c r="I131" s="137"/>
      <c r="J131" s="138">
        <f>ROUND(I131*H131,2)</f>
        <v>0</v>
      </c>
      <c r="K131" s="134" t="s">
        <v>138</v>
      </c>
      <c r="L131" s="31"/>
      <c r="M131" s="139" t="s">
        <v>1</v>
      </c>
      <c r="N131" s="140" t="s">
        <v>44</v>
      </c>
      <c r="P131" s="141">
        <f>O131*H131</f>
        <v>0</v>
      </c>
      <c r="Q131" s="141">
        <v>0</v>
      </c>
      <c r="R131" s="141">
        <f>Q131*H131</f>
        <v>0</v>
      </c>
      <c r="S131" s="141">
        <v>0</v>
      </c>
      <c r="T131" s="142">
        <f>S131*H131</f>
        <v>0</v>
      </c>
      <c r="AR131" s="143" t="s">
        <v>139</v>
      </c>
      <c r="AT131" s="143" t="s">
        <v>134</v>
      </c>
      <c r="AU131" s="143" t="s">
        <v>89</v>
      </c>
      <c r="AY131" s="16" t="s">
        <v>131</v>
      </c>
      <c r="BE131" s="144">
        <f>IF(N131="základní",J131,0)</f>
        <v>0</v>
      </c>
      <c r="BF131" s="144">
        <f>IF(N131="snížená",J131,0)</f>
        <v>0</v>
      </c>
      <c r="BG131" s="144">
        <f>IF(N131="zákl. přenesená",J131,0)</f>
        <v>0</v>
      </c>
      <c r="BH131" s="144">
        <f>IF(N131="sníž. přenesená",J131,0)</f>
        <v>0</v>
      </c>
      <c r="BI131" s="144">
        <f>IF(N131="nulová",J131,0)</f>
        <v>0</v>
      </c>
      <c r="BJ131" s="16" t="s">
        <v>87</v>
      </c>
      <c r="BK131" s="144">
        <f>ROUND(I131*H131,2)</f>
        <v>0</v>
      </c>
      <c r="BL131" s="16" t="s">
        <v>139</v>
      </c>
      <c r="BM131" s="143" t="s">
        <v>448</v>
      </c>
    </row>
    <row r="132" spans="2:65" s="1" customFormat="1">
      <c r="B132" s="31"/>
      <c r="D132" s="145" t="s">
        <v>141</v>
      </c>
      <c r="F132" s="146" t="s">
        <v>449</v>
      </c>
      <c r="I132" s="147"/>
      <c r="L132" s="31"/>
      <c r="M132" s="148"/>
      <c r="T132" s="55"/>
      <c r="AT132" s="16" t="s">
        <v>141</v>
      </c>
      <c r="AU132" s="16" t="s">
        <v>89</v>
      </c>
    </row>
    <row r="133" spans="2:65" s="12" customFormat="1">
      <c r="B133" s="149"/>
      <c r="D133" s="145" t="s">
        <v>143</v>
      </c>
      <c r="E133" s="150" t="s">
        <v>424</v>
      </c>
      <c r="F133" s="151" t="s">
        <v>450</v>
      </c>
      <c r="H133" s="152">
        <v>173</v>
      </c>
      <c r="I133" s="153"/>
      <c r="L133" s="149"/>
      <c r="M133" s="154"/>
      <c r="T133" s="155"/>
      <c r="AT133" s="150" t="s">
        <v>143</v>
      </c>
      <c r="AU133" s="150" t="s">
        <v>89</v>
      </c>
      <c r="AV133" s="12" t="s">
        <v>89</v>
      </c>
      <c r="AW133" s="12" t="s">
        <v>36</v>
      </c>
      <c r="AX133" s="12" t="s">
        <v>79</v>
      </c>
      <c r="AY133" s="150" t="s">
        <v>131</v>
      </c>
    </row>
    <row r="134" spans="2:65" s="12" customFormat="1">
      <c r="B134" s="149"/>
      <c r="D134" s="145" t="s">
        <v>143</v>
      </c>
      <c r="E134" s="150" t="s">
        <v>430</v>
      </c>
      <c r="F134" s="151" t="s">
        <v>223</v>
      </c>
      <c r="H134" s="152">
        <v>19</v>
      </c>
      <c r="I134" s="153"/>
      <c r="L134" s="149"/>
      <c r="M134" s="154"/>
      <c r="T134" s="155"/>
      <c r="AT134" s="150" t="s">
        <v>143</v>
      </c>
      <c r="AU134" s="150" t="s">
        <v>89</v>
      </c>
      <c r="AV134" s="12" t="s">
        <v>89</v>
      </c>
      <c r="AW134" s="12" t="s">
        <v>36</v>
      </c>
      <c r="AX134" s="12" t="s">
        <v>79</v>
      </c>
      <c r="AY134" s="150" t="s">
        <v>131</v>
      </c>
    </row>
    <row r="135" spans="2:65" s="14" customFormat="1">
      <c r="B135" s="163"/>
      <c r="D135" s="145" t="s">
        <v>143</v>
      </c>
      <c r="E135" s="164" t="s">
        <v>1</v>
      </c>
      <c r="F135" s="165" t="s">
        <v>150</v>
      </c>
      <c r="H135" s="166">
        <v>192</v>
      </c>
      <c r="I135" s="167"/>
      <c r="L135" s="163"/>
      <c r="M135" s="168"/>
      <c r="T135" s="169"/>
      <c r="AT135" s="164" t="s">
        <v>143</v>
      </c>
      <c r="AU135" s="164" t="s">
        <v>89</v>
      </c>
      <c r="AV135" s="14" t="s">
        <v>139</v>
      </c>
      <c r="AW135" s="14" t="s">
        <v>36</v>
      </c>
      <c r="AX135" s="14" t="s">
        <v>87</v>
      </c>
      <c r="AY135" s="164" t="s">
        <v>131</v>
      </c>
    </row>
    <row r="136" spans="2:65" s="1" customFormat="1" ht="16.5" customHeight="1">
      <c r="B136" s="31"/>
      <c r="C136" s="173" t="s">
        <v>233</v>
      </c>
      <c r="D136" s="173" t="s">
        <v>267</v>
      </c>
      <c r="E136" s="174" t="s">
        <v>451</v>
      </c>
      <c r="F136" s="175" t="s">
        <v>452</v>
      </c>
      <c r="G136" s="176" t="s">
        <v>453</v>
      </c>
      <c r="H136" s="177">
        <v>9.6</v>
      </c>
      <c r="I136" s="178"/>
      <c r="J136" s="179">
        <f>ROUND(I136*H136,2)</f>
        <v>0</v>
      </c>
      <c r="K136" s="175" t="s">
        <v>226</v>
      </c>
      <c r="L136" s="180"/>
      <c r="M136" s="181" t="s">
        <v>1</v>
      </c>
      <c r="N136" s="182" t="s">
        <v>44</v>
      </c>
      <c r="P136" s="141">
        <f>O136*H136</f>
        <v>0</v>
      </c>
      <c r="Q136" s="141">
        <v>1.6</v>
      </c>
      <c r="R136" s="141">
        <f>Q136*H136</f>
        <v>15.36</v>
      </c>
      <c r="S136" s="141">
        <v>0</v>
      </c>
      <c r="T136" s="142">
        <f>S136*H136</f>
        <v>0</v>
      </c>
      <c r="AR136" s="143" t="s">
        <v>148</v>
      </c>
      <c r="AT136" s="143" t="s">
        <v>267</v>
      </c>
      <c r="AU136" s="143" t="s">
        <v>89</v>
      </c>
      <c r="AY136" s="16" t="s">
        <v>131</v>
      </c>
      <c r="BE136" s="144">
        <f>IF(N136="základní",J136,0)</f>
        <v>0</v>
      </c>
      <c r="BF136" s="144">
        <f>IF(N136="snížená",J136,0)</f>
        <v>0</v>
      </c>
      <c r="BG136" s="144">
        <f>IF(N136="zákl. přenesená",J136,0)</f>
        <v>0</v>
      </c>
      <c r="BH136" s="144">
        <f>IF(N136="sníž. přenesená",J136,0)</f>
        <v>0</v>
      </c>
      <c r="BI136" s="144">
        <f>IF(N136="nulová",J136,0)</f>
        <v>0</v>
      </c>
      <c r="BJ136" s="16" t="s">
        <v>87</v>
      </c>
      <c r="BK136" s="144">
        <f>ROUND(I136*H136,2)</f>
        <v>0</v>
      </c>
      <c r="BL136" s="16" t="s">
        <v>139</v>
      </c>
      <c r="BM136" s="143" t="s">
        <v>454</v>
      </c>
    </row>
    <row r="137" spans="2:65" s="1" customFormat="1">
      <c r="B137" s="31"/>
      <c r="D137" s="145" t="s">
        <v>141</v>
      </c>
      <c r="F137" s="146" t="s">
        <v>455</v>
      </c>
      <c r="I137" s="147"/>
      <c r="L137" s="31"/>
      <c r="M137" s="148"/>
      <c r="T137" s="55"/>
      <c r="AT137" s="16" t="s">
        <v>141</v>
      </c>
      <c r="AU137" s="16" t="s">
        <v>89</v>
      </c>
    </row>
    <row r="138" spans="2:65" s="12" customFormat="1">
      <c r="B138" s="149"/>
      <c r="D138" s="145" t="s">
        <v>143</v>
      </c>
      <c r="E138" s="150" t="s">
        <v>1</v>
      </c>
      <c r="F138" s="151" t="s">
        <v>456</v>
      </c>
      <c r="H138" s="152">
        <v>9.6</v>
      </c>
      <c r="I138" s="153"/>
      <c r="L138" s="149"/>
      <c r="M138" s="154"/>
      <c r="T138" s="155"/>
      <c r="AT138" s="150" t="s">
        <v>143</v>
      </c>
      <c r="AU138" s="150" t="s">
        <v>89</v>
      </c>
      <c r="AV138" s="12" t="s">
        <v>89</v>
      </c>
      <c r="AW138" s="12" t="s">
        <v>36</v>
      </c>
      <c r="AX138" s="12" t="s">
        <v>87</v>
      </c>
      <c r="AY138" s="150" t="s">
        <v>131</v>
      </c>
    </row>
    <row r="139" spans="2:65" s="1" customFormat="1" ht="16.5" customHeight="1">
      <c r="B139" s="31"/>
      <c r="C139" s="173" t="s">
        <v>240</v>
      </c>
      <c r="D139" s="173" t="s">
        <v>267</v>
      </c>
      <c r="E139" s="174" t="s">
        <v>457</v>
      </c>
      <c r="F139" s="175" t="s">
        <v>458</v>
      </c>
      <c r="G139" s="176" t="s">
        <v>383</v>
      </c>
      <c r="H139" s="177">
        <v>6.08</v>
      </c>
      <c r="I139" s="178"/>
      <c r="J139" s="179">
        <f>ROUND(I139*H139,2)</f>
        <v>0</v>
      </c>
      <c r="K139" s="175" t="s">
        <v>138</v>
      </c>
      <c r="L139" s="180"/>
      <c r="M139" s="181" t="s">
        <v>1</v>
      </c>
      <c r="N139" s="182" t="s">
        <v>44</v>
      </c>
      <c r="P139" s="141">
        <f>O139*H139</f>
        <v>0</v>
      </c>
      <c r="Q139" s="141">
        <v>1</v>
      </c>
      <c r="R139" s="141">
        <f>Q139*H139</f>
        <v>6.08</v>
      </c>
      <c r="S139" s="141">
        <v>0</v>
      </c>
      <c r="T139" s="142">
        <f>S139*H139</f>
        <v>0</v>
      </c>
      <c r="AR139" s="143" t="s">
        <v>148</v>
      </c>
      <c r="AT139" s="143" t="s">
        <v>267</v>
      </c>
      <c r="AU139" s="143" t="s">
        <v>89</v>
      </c>
      <c r="AY139" s="16" t="s">
        <v>131</v>
      </c>
      <c r="BE139" s="144">
        <f>IF(N139="základní",J139,0)</f>
        <v>0</v>
      </c>
      <c r="BF139" s="144">
        <f>IF(N139="snížená",J139,0)</f>
        <v>0</v>
      </c>
      <c r="BG139" s="144">
        <f>IF(N139="zákl. přenesená",J139,0)</f>
        <v>0</v>
      </c>
      <c r="BH139" s="144">
        <f>IF(N139="sníž. přenesená",J139,0)</f>
        <v>0</v>
      </c>
      <c r="BI139" s="144">
        <f>IF(N139="nulová",J139,0)</f>
        <v>0</v>
      </c>
      <c r="BJ139" s="16" t="s">
        <v>87</v>
      </c>
      <c r="BK139" s="144">
        <f>ROUND(I139*H139,2)</f>
        <v>0</v>
      </c>
      <c r="BL139" s="16" t="s">
        <v>139</v>
      </c>
      <c r="BM139" s="143" t="s">
        <v>459</v>
      </c>
    </row>
    <row r="140" spans="2:65" s="1" customFormat="1">
      <c r="B140" s="31"/>
      <c r="D140" s="145" t="s">
        <v>141</v>
      </c>
      <c r="F140" s="146" t="s">
        <v>458</v>
      </c>
      <c r="I140" s="147"/>
      <c r="L140" s="31"/>
      <c r="M140" s="148"/>
      <c r="T140" s="55"/>
      <c r="AT140" s="16" t="s">
        <v>141</v>
      </c>
      <c r="AU140" s="16" t="s">
        <v>89</v>
      </c>
    </row>
    <row r="141" spans="2:65" s="12" customFormat="1">
      <c r="B141" s="149"/>
      <c r="D141" s="145" t="s">
        <v>143</v>
      </c>
      <c r="E141" s="150" t="s">
        <v>1</v>
      </c>
      <c r="F141" s="151" t="s">
        <v>460</v>
      </c>
      <c r="H141" s="152">
        <v>6.08</v>
      </c>
      <c r="I141" s="153"/>
      <c r="L141" s="149"/>
      <c r="M141" s="154"/>
      <c r="T141" s="155"/>
      <c r="AT141" s="150" t="s">
        <v>143</v>
      </c>
      <c r="AU141" s="150" t="s">
        <v>89</v>
      </c>
      <c r="AV141" s="12" t="s">
        <v>89</v>
      </c>
      <c r="AW141" s="12" t="s">
        <v>36</v>
      </c>
      <c r="AX141" s="12" t="s">
        <v>87</v>
      </c>
      <c r="AY141" s="150" t="s">
        <v>131</v>
      </c>
    </row>
    <row r="142" spans="2:65" s="1" customFormat="1" ht="16.5" customHeight="1">
      <c r="B142" s="31"/>
      <c r="C142" s="132" t="s">
        <v>182</v>
      </c>
      <c r="D142" s="132" t="s">
        <v>134</v>
      </c>
      <c r="E142" s="133" t="s">
        <v>461</v>
      </c>
      <c r="F142" s="134" t="s">
        <v>462</v>
      </c>
      <c r="G142" s="135" t="s">
        <v>453</v>
      </c>
      <c r="H142" s="136">
        <v>0.96</v>
      </c>
      <c r="I142" s="137"/>
      <c r="J142" s="138">
        <f>ROUND(I142*H142,2)</f>
        <v>0</v>
      </c>
      <c r="K142" s="134" t="s">
        <v>138</v>
      </c>
      <c r="L142" s="31"/>
      <c r="M142" s="139" t="s">
        <v>1</v>
      </c>
      <c r="N142" s="140" t="s">
        <v>44</v>
      </c>
      <c r="P142" s="141">
        <f>O142*H142</f>
        <v>0</v>
      </c>
      <c r="Q142" s="141">
        <v>0</v>
      </c>
      <c r="R142" s="141">
        <f>Q142*H142</f>
        <v>0</v>
      </c>
      <c r="S142" s="141">
        <v>0</v>
      </c>
      <c r="T142" s="142">
        <f>S142*H142</f>
        <v>0</v>
      </c>
      <c r="AR142" s="143" t="s">
        <v>139</v>
      </c>
      <c r="AT142" s="143" t="s">
        <v>134</v>
      </c>
      <c r="AU142" s="143" t="s">
        <v>89</v>
      </c>
      <c r="AY142" s="16" t="s">
        <v>131</v>
      </c>
      <c r="BE142" s="144">
        <f>IF(N142="základní",J142,0)</f>
        <v>0</v>
      </c>
      <c r="BF142" s="144">
        <f>IF(N142="snížená",J142,0)</f>
        <v>0</v>
      </c>
      <c r="BG142" s="144">
        <f>IF(N142="zákl. přenesená",J142,0)</f>
        <v>0</v>
      </c>
      <c r="BH142" s="144">
        <f>IF(N142="sníž. přenesená",J142,0)</f>
        <v>0</v>
      </c>
      <c r="BI142" s="144">
        <f>IF(N142="nulová",J142,0)</f>
        <v>0</v>
      </c>
      <c r="BJ142" s="16" t="s">
        <v>87</v>
      </c>
      <c r="BK142" s="144">
        <f>ROUND(I142*H142,2)</f>
        <v>0</v>
      </c>
      <c r="BL142" s="16" t="s">
        <v>139</v>
      </c>
      <c r="BM142" s="143" t="s">
        <v>463</v>
      </c>
    </row>
    <row r="143" spans="2:65" s="1" customFormat="1">
      <c r="B143" s="31"/>
      <c r="D143" s="145" t="s">
        <v>141</v>
      </c>
      <c r="F143" s="146" t="s">
        <v>464</v>
      </c>
      <c r="I143" s="147"/>
      <c r="L143" s="31"/>
      <c r="M143" s="148"/>
      <c r="T143" s="55"/>
      <c r="AT143" s="16" t="s">
        <v>141</v>
      </c>
      <c r="AU143" s="16" t="s">
        <v>89</v>
      </c>
    </row>
    <row r="144" spans="2:65" s="12" customFormat="1">
      <c r="B144" s="149"/>
      <c r="D144" s="145" t="s">
        <v>143</v>
      </c>
      <c r="E144" s="150" t="s">
        <v>428</v>
      </c>
      <c r="F144" s="151" t="s">
        <v>465</v>
      </c>
      <c r="H144" s="152">
        <v>0.96</v>
      </c>
      <c r="I144" s="153"/>
      <c r="L144" s="149"/>
      <c r="M144" s="154"/>
      <c r="T144" s="155"/>
      <c r="AT144" s="150" t="s">
        <v>143</v>
      </c>
      <c r="AU144" s="150" t="s">
        <v>89</v>
      </c>
      <c r="AV144" s="12" t="s">
        <v>89</v>
      </c>
      <c r="AW144" s="12" t="s">
        <v>36</v>
      </c>
      <c r="AX144" s="12" t="s">
        <v>87</v>
      </c>
      <c r="AY144" s="150" t="s">
        <v>131</v>
      </c>
    </row>
    <row r="145" spans="2:65" s="1" customFormat="1" ht="21.75" customHeight="1">
      <c r="B145" s="31"/>
      <c r="C145" s="132" t="s">
        <v>148</v>
      </c>
      <c r="D145" s="132" t="s">
        <v>134</v>
      </c>
      <c r="E145" s="133" t="s">
        <v>466</v>
      </c>
      <c r="F145" s="134" t="s">
        <v>467</v>
      </c>
      <c r="G145" s="135" t="s">
        <v>453</v>
      </c>
      <c r="H145" s="136">
        <v>0.96</v>
      </c>
      <c r="I145" s="137"/>
      <c r="J145" s="138">
        <f>ROUND(I145*H145,2)</f>
        <v>0</v>
      </c>
      <c r="K145" s="134" t="s">
        <v>138</v>
      </c>
      <c r="L145" s="31"/>
      <c r="M145" s="139" t="s">
        <v>1</v>
      </c>
      <c r="N145" s="140" t="s">
        <v>44</v>
      </c>
      <c r="P145" s="141">
        <f>O145*H145</f>
        <v>0</v>
      </c>
      <c r="Q145" s="141">
        <v>0</v>
      </c>
      <c r="R145" s="141">
        <f>Q145*H145</f>
        <v>0</v>
      </c>
      <c r="S145" s="141">
        <v>0</v>
      </c>
      <c r="T145" s="142">
        <f>S145*H145</f>
        <v>0</v>
      </c>
      <c r="AR145" s="143" t="s">
        <v>139</v>
      </c>
      <c r="AT145" s="143" t="s">
        <v>134</v>
      </c>
      <c r="AU145" s="143" t="s">
        <v>89</v>
      </c>
      <c r="AY145" s="16" t="s">
        <v>131</v>
      </c>
      <c r="BE145" s="144">
        <f>IF(N145="základní",J145,0)</f>
        <v>0</v>
      </c>
      <c r="BF145" s="144">
        <f>IF(N145="snížená",J145,0)</f>
        <v>0</v>
      </c>
      <c r="BG145" s="144">
        <f>IF(N145="zákl. přenesená",J145,0)</f>
        <v>0</v>
      </c>
      <c r="BH145" s="144">
        <f>IF(N145="sníž. přenesená",J145,0)</f>
        <v>0</v>
      </c>
      <c r="BI145" s="144">
        <f>IF(N145="nulová",J145,0)</f>
        <v>0</v>
      </c>
      <c r="BJ145" s="16" t="s">
        <v>87</v>
      </c>
      <c r="BK145" s="144">
        <f>ROUND(I145*H145,2)</f>
        <v>0</v>
      </c>
      <c r="BL145" s="16" t="s">
        <v>139</v>
      </c>
      <c r="BM145" s="143" t="s">
        <v>468</v>
      </c>
    </row>
    <row r="146" spans="2:65" s="1" customFormat="1">
      <c r="B146" s="31"/>
      <c r="D146" s="145" t="s">
        <v>141</v>
      </c>
      <c r="F146" s="146" t="s">
        <v>469</v>
      </c>
      <c r="I146" s="147"/>
      <c r="L146" s="31"/>
      <c r="M146" s="148"/>
      <c r="T146" s="55"/>
      <c r="AT146" s="16" t="s">
        <v>141</v>
      </c>
      <c r="AU146" s="16" t="s">
        <v>89</v>
      </c>
    </row>
    <row r="147" spans="2:65" s="12" customFormat="1">
      <c r="B147" s="149"/>
      <c r="D147" s="145" t="s">
        <v>143</v>
      </c>
      <c r="E147" s="150" t="s">
        <v>1</v>
      </c>
      <c r="F147" s="151" t="s">
        <v>428</v>
      </c>
      <c r="H147" s="152">
        <v>0.96</v>
      </c>
      <c r="I147" s="153"/>
      <c r="L147" s="149"/>
      <c r="M147" s="154"/>
      <c r="T147" s="155"/>
      <c r="AT147" s="150" t="s">
        <v>143</v>
      </c>
      <c r="AU147" s="150" t="s">
        <v>89</v>
      </c>
      <c r="AV147" s="12" t="s">
        <v>89</v>
      </c>
      <c r="AW147" s="12" t="s">
        <v>36</v>
      </c>
      <c r="AX147" s="12" t="s">
        <v>87</v>
      </c>
      <c r="AY147" s="150" t="s">
        <v>131</v>
      </c>
    </row>
    <row r="148" spans="2:65" s="1" customFormat="1" ht="24.2" customHeight="1">
      <c r="B148" s="31"/>
      <c r="C148" s="132" t="s">
        <v>132</v>
      </c>
      <c r="D148" s="132" t="s">
        <v>134</v>
      </c>
      <c r="E148" s="133" t="s">
        <v>470</v>
      </c>
      <c r="F148" s="134" t="s">
        <v>471</v>
      </c>
      <c r="G148" s="135" t="s">
        <v>453</v>
      </c>
      <c r="H148" s="136">
        <v>2.88</v>
      </c>
      <c r="I148" s="137"/>
      <c r="J148" s="138">
        <f>ROUND(I148*H148,2)</f>
        <v>0</v>
      </c>
      <c r="K148" s="134" t="s">
        <v>138</v>
      </c>
      <c r="L148" s="31"/>
      <c r="M148" s="139" t="s">
        <v>1</v>
      </c>
      <c r="N148" s="140" t="s">
        <v>44</v>
      </c>
      <c r="P148" s="141">
        <f>O148*H148</f>
        <v>0</v>
      </c>
      <c r="Q148" s="141">
        <v>0</v>
      </c>
      <c r="R148" s="141">
        <f>Q148*H148</f>
        <v>0</v>
      </c>
      <c r="S148" s="141">
        <v>0</v>
      </c>
      <c r="T148" s="142">
        <f>S148*H148</f>
        <v>0</v>
      </c>
      <c r="AR148" s="143" t="s">
        <v>139</v>
      </c>
      <c r="AT148" s="143" t="s">
        <v>134</v>
      </c>
      <c r="AU148" s="143" t="s">
        <v>89</v>
      </c>
      <c r="AY148" s="16" t="s">
        <v>131</v>
      </c>
      <c r="BE148" s="144">
        <f>IF(N148="základní",J148,0)</f>
        <v>0</v>
      </c>
      <c r="BF148" s="144">
        <f>IF(N148="snížená",J148,0)</f>
        <v>0</v>
      </c>
      <c r="BG148" s="144">
        <f>IF(N148="zákl. přenesená",J148,0)</f>
        <v>0</v>
      </c>
      <c r="BH148" s="144">
        <f>IF(N148="sníž. přenesená",J148,0)</f>
        <v>0</v>
      </c>
      <c r="BI148" s="144">
        <f>IF(N148="nulová",J148,0)</f>
        <v>0</v>
      </c>
      <c r="BJ148" s="16" t="s">
        <v>87</v>
      </c>
      <c r="BK148" s="144">
        <f>ROUND(I148*H148,2)</f>
        <v>0</v>
      </c>
      <c r="BL148" s="16" t="s">
        <v>139</v>
      </c>
      <c r="BM148" s="143" t="s">
        <v>472</v>
      </c>
    </row>
    <row r="149" spans="2:65" s="1" customFormat="1">
      <c r="B149" s="31"/>
      <c r="D149" s="145" t="s">
        <v>141</v>
      </c>
      <c r="F149" s="146" t="s">
        <v>473</v>
      </c>
      <c r="I149" s="147"/>
      <c r="L149" s="31"/>
      <c r="M149" s="148"/>
      <c r="T149" s="55"/>
      <c r="AT149" s="16" t="s">
        <v>141</v>
      </c>
      <c r="AU149" s="16" t="s">
        <v>89</v>
      </c>
    </row>
    <row r="150" spans="2:65" s="12" customFormat="1">
      <c r="B150" s="149"/>
      <c r="D150" s="145" t="s">
        <v>143</v>
      </c>
      <c r="E150" s="150" t="s">
        <v>1</v>
      </c>
      <c r="F150" s="151" t="s">
        <v>474</v>
      </c>
      <c r="H150" s="152">
        <v>2.88</v>
      </c>
      <c r="I150" s="153"/>
      <c r="L150" s="149"/>
      <c r="M150" s="154"/>
      <c r="T150" s="155"/>
      <c r="AT150" s="150" t="s">
        <v>143</v>
      </c>
      <c r="AU150" s="150" t="s">
        <v>89</v>
      </c>
      <c r="AV150" s="12" t="s">
        <v>89</v>
      </c>
      <c r="AW150" s="12" t="s">
        <v>36</v>
      </c>
      <c r="AX150" s="12" t="s">
        <v>87</v>
      </c>
      <c r="AY150" s="150" t="s">
        <v>131</v>
      </c>
    </row>
    <row r="151" spans="2:65" s="11" customFormat="1" ht="22.9" customHeight="1">
      <c r="B151" s="120"/>
      <c r="D151" s="121" t="s">
        <v>78</v>
      </c>
      <c r="E151" s="130" t="s">
        <v>417</v>
      </c>
      <c r="F151" s="130" t="s">
        <v>418</v>
      </c>
      <c r="I151" s="123"/>
      <c r="J151" s="131">
        <f>BK151</f>
        <v>0</v>
      </c>
      <c r="L151" s="120"/>
      <c r="M151" s="125"/>
      <c r="P151" s="126">
        <f>SUM(P152:P153)</f>
        <v>0</v>
      </c>
      <c r="R151" s="126">
        <f>SUM(R152:R153)</f>
        <v>0</v>
      </c>
      <c r="T151" s="127">
        <f>SUM(T152:T153)</f>
        <v>0</v>
      </c>
      <c r="AR151" s="121" t="s">
        <v>87</v>
      </c>
      <c r="AT151" s="128" t="s">
        <v>78</v>
      </c>
      <c r="AU151" s="128" t="s">
        <v>87</v>
      </c>
      <c r="AY151" s="121" t="s">
        <v>131</v>
      </c>
      <c r="BK151" s="129">
        <f>SUM(BK152:BK153)</f>
        <v>0</v>
      </c>
    </row>
    <row r="152" spans="2:65" s="1" customFormat="1" ht="24.2" customHeight="1">
      <c r="B152" s="31"/>
      <c r="C152" s="132" t="s">
        <v>257</v>
      </c>
      <c r="D152" s="132" t="s">
        <v>134</v>
      </c>
      <c r="E152" s="133" t="s">
        <v>475</v>
      </c>
      <c r="F152" s="134" t="s">
        <v>476</v>
      </c>
      <c r="G152" s="135" t="s">
        <v>383</v>
      </c>
      <c r="H152" s="136">
        <v>21.445</v>
      </c>
      <c r="I152" s="137"/>
      <c r="J152" s="138">
        <f>ROUND(I152*H152,2)</f>
        <v>0</v>
      </c>
      <c r="K152" s="134" t="s">
        <v>138</v>
      </c>
      <c r="L152" s="31"/>
      <c r="M152" s="139" t="s">
        <v>1</v>
      </c>
      <c r="N152" s="140" t="s">
        <v>44</v>
      </c>
      <c r="P152" s="141">
        <f>O152*H152</f>
        <v>0</v>
      </c>
      <c r="Q152" s="141">
        <v>0</v>
      </c>
      <c r="R152" s="141">
        <f>Q152*H152</f>
        <v>0</v>
      </c>
      <c r="S152" s="141">
        <v>0</v>
      </c>
      <c r="T152" s="142">
        <f>S152*H152</f>
        <v>0</v>
      </c>
      <c r="AR152" s="143" t="s">
        <v>139</v>
      </c>
      <c r="AT152" s="143" t="s">
        <v>134</v>
      </c>
      <c r="AU152" s="143" t="s">
        <v>89</v>
      </c>
      <c r="AY152" s="16" t="s">
        <v>131</v>
      </c>
      <c r="BE152" s="144">
        <f>IF(N152="základní",J152,0)</f>
        <v>0</v>
      </c>
      <c r="BF152" s="144">
        <f>IF(N152="snížená",J152,0)</f>
        <v>0</v>
      </c>
      <c r="BG152" s="144">
        <f>IF(N152="zákl. přenesená",J152,0)</f>
        <v>0</v>
      </c>
      <c r="BH152" s="144">
        <f>IF(N152="sníž. přenesená",J152,0)</f>
        <v>0</v>
      </c>
      <c r="BI152" s="144">
        <f>IF(N152="nulová",J152,0)</f>
        <v>0</v>
      </c>
      <c r="BJ152" s="16" t="s">
        <v>87</v>
      </c>
      <c r="BK152" s="144">
        <f>ROUND(I152*H152,2)</f>
        <v>0</v>
      </c>
      <c r="BL152" s="16" t="s">
        <v>139</v>
      </c>
      <c r="BM152" s="143" t="s">
        <v>477</v>
      </c>
    </row>
    <row r="153" spans="2:65" s="1" customFormat="1">
      <c r="B153" s="31"/>
      <c r="D153" s="145" t="s">
        <v>141</v>
      </c>
      <c r="F153" s="146" t="s">
        <v>478</v>
      </c>
      <c r="I153" s="147"/>
      <c r="L153" s="31"/>
      <c r="M153" s="183"/>
      <c r="N153" s="184"/>
      <c r="O153" s="184"/>
      <c r="P153" s="184"/>
      <c r="Q153" s="184"/>
      <c r="R153" s="184"/>
      <c r="S153" s="184"/>
      <c r="T153" s="185"/>
      <c r="AT153" s="16" t="s">
        <v>141</v>
      </c>
      <c r="AU153" s="16" t="s">
        <v>89</v>
      </c>
    </row>
    <row r="154" spans="2:65" s="1" customFormat="1" ht="6.95" customHeight="1">
      <c r="B154" s="43"/>
      <c r="C154" s="44"/>
      <c r="D154" s="44"/>
      <c r="E154" s="44"/>
      <c r="F154" s="44"/>
      <c r="G154" s="44"/>
      <c r="H154" s="44"/>
      <c r="I154" s="44"/>
      <c r="J154" s="44"/>
      <c r="K154" s="44"/>
      <c r="L154" s="31"/>
    </row>
  </sheetData>
  <sheetProtection algorithmName="SHA-512" hashValue="eVOFl2OFWhCZ9NHRbUd+VLS0am2IvkpSo5D8BQhwLsUh1LOsfiNYWjgTu5ZeoaRsl1sfHlcmv8zj98bSn04quA==" saltValue="+8wDpOFtHO2bvcSjrxZW+gVLaab3YBqo86eNiiqcrWcwgZBBx+KepYLRVYEk1e9YHI8ZjT5boyY9mfi/9j7alA==" spinCount="100000" sheet="1" objects="1" scenarios="1" formatColumns="0" formatRows="0" autoFilter="0"/>
  <autoFilter ref="C118:K153" xr:uid="{00000000-0009-0000-0000-000003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23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AT2" s="16" t="s">
        <v>97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89</v>
      </c>
    </row>
    <row r="4" spans="2:46" ht="24.95" customHeight="1">
      <c r="B4" s="19"/>
      <c r="D4" s="20" t="s">
        <v>101</v>
      </c>
      <c r="L4" s="19"/>
      <c r="M4" s="88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26.25" customHeight="1">
      <c r="B7" s="19"/>
      <c r="E7" s="232" t="str">
        <f>'Rekapitulace stavby'!K6</f>
        <v>Celoplošné opravy MK v Ostrově, U Nemocnice Severní/Luční – Borecká</v>
      </c>
      <c r="F7" s="233"/>
      <c r="G7" s="233"/>
      <c r="H7" s="233"/>
      <c r="L7" s="19"/>
    </row>
    <row r="8" spans="2:46" s="1" customFormat="1" ht="12" customHeight="1">
      <c r="B8" s="31"/>
      <c r="D8" s="26" t="s">
        <v>107</v>
      </c>
      <c r="L8" s="31"/>
    </row>
    <row r="9" spans="2:46" s="1" customFormat="1" ht="16.5" customHeight="1">
      <c r="B9" s="31"/>
      <c r="E9" s="222" t="s">
        <v>479</v>
      </c>
      <c r="F9" s="231"/>
      <c r="G9" s="231"/>
      <c r="H9" s="231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19. 3. 2024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26</v>
      </c>
      <c r="L14" s="31"/>
    </row>
    <row r="15" spans="2:46" s="1" customFormat="1" ht="18" customHeight="1">
      <c r="B15" s="31"/>
      <c r="E15" s="24" t="s">
        <v>27</v>
      </c>
      <c r="I15" s="26" t="s">
        <v>28</v>
      </c>
      <c r="J15" s="24" t="s">
        <v>29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30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34" t="str">
        <f>'Rekapitulace stavby'!E14</f>
        <v>Vyplň údaj</v>
      </c>
      <c r="F18" s="204"/>
      <c r="G18" s="204"/>
      <c r="H18" s="204"/>
      <c r="I18" s="26" t="s">
        <v>28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32</v>
      </c>
      <c r="I20" s="26" t="s">
        <v>25</v>
      </c>
      <c r="J20" s="24" t="s">
        <v>33</v>
      </c>
      <c r="L20" s="31"/>
    </row>
    <row r="21" spans="2:12" s="1" customFormat="1" ht="18" customHeight="1">
      <c r="B21" s="31"/>
      <c r="E21" s="24" t="s">
        <v>34</v>
      </c>
      <c r="I21" s="26" t="s">
        <v>28</v>
      </c>
      <c r="J21" s="24" t="s">
        <v>35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37</v>
      </c>
      <c r="I23" s="26" t="s">
        <v>25</v>
      </c>
      <c r="J23" s="24" t="s">
        <v>33</v>
      </c>
      <c r="L23" s="31"/>
    </row>
    <row r="24" spans="2:12" s="1" customFormat="1" ht="18" customHeight="1">
      <c r="B24" s="31"/>
      <c r="E24" s="24" t="s">
        <v>34</v>
      </c>
      <c r="I24" s="26" t="s">
        <v>28</v>
      </c>
      <c r="J24" s="24" t="s">
        <v>35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38</v>
      </c>
      <c r="L26" s="31"/>
    </row>
    <row r="27" spans="2:12" s="7" customFormat="1" ht="16.5" customHeight="1">
      <c r="B27" s="89"/>
      <c r="E27" s="208" t="s">
        <v>1</v>
      </c>
      <c r="F27" s="208"/>
      <c r="G27" s="208"/>
      <c r="H27" s="208"/>
      <c r="L27" s="89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90" t="s">
        <v>39</v>
      </c>
      <c r="J30" s="65">
        <f>ROUND(J118,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41</v>
      </c>
      <c r="I32" s="34" t="s">
        <v>40</v>
      </c>
      <c r="J32" s="34" t="s">
        <v>42</v>
      </c>
      <c r="L32" s="31"/>
    </row>
    <row r="33" spans="2:12" s="1" customFormat="1" ht="14.45" customHeight="1">
      <c r="B33" s="31"/>
      <c r="D33" s="54" t="s">
        <v>43</v>
      </c>
      <c r="E33" s="26" t="s">
        <v>44</v>
      </c>
      <c r="F33" s="91">
        <f>ROUND((SUM(BE118:BE122)),  2)</f>
        <v>0</v>
      </c>
      <c r="I33" s="92">
        <v>0.21</v>
      </c>
      <c r="J33" s="91">
        <f>ROUND(((SUM(BE118:BE122))*I33),  2)</f>
        <v>0</v>
      </c>
      <c r="L33" s="31"/>
    </row>
    <row r="34" spans="2:12" s="1" customFormat="1" ht="14.45" customHeight="1">
      <c r="B34" s="31"/>
      <c r="E34" s="26" t="s">
        <v>45</v>
      </c>
      <c r="F34" s="91">
        <f>ROUND((SUM(BF118:BF122)),  2)</f>
        <v>0</v>
      </c>
      <c r="I34" s="92">
        <v>0.12</v>
      </c>
      <c r="J34" s="91">
        <f>ROUND(((SUM(BF118:BF122))*I34),  2)</f>
        <v>0</v>
      </c>
      <c r="L34" s="31"/>
    </row>
    <row r="35" spans="2:12" s="1" customFormat="1" ht="14.45" hidden="1" customHeight="1">
      <c r="B35" s="31"/>
      <c r="E35" s="26" t="s">
        <v>46</v>
      </c>
      <c r="F35" s="91">
        <f>ROUND((SUM(BG118:BG122)),  2)</f>
        <v>0</v>
      </c>
      <c r="I35" s="92">
        <v>0.21</v>
      </c>
      <c r="J35" s="91">
        <f>0</f>
        <v>0</v>
      </c>
      <c r="L35" s="31"/>
    </row>
    <row r="36" spans="2:12" s="1" customFormat="1" ht="14.45" hidden="1" customHeight="1">
      <c r="B36" s="31"/>
      <c r="E36" s="26" t="s">
        <v>47</v>
      </c>
      <c r="F36" s="91">
        <f>ROUND((SUM(BH118:BH122)),  2)</f>
        <v>0</v>
      </c>
      <c r="I36" s="92">
        <v>0.12</v>
      </c>
      <c r="J36" s="91">
        <f>0</f>
        <v>0</v>
      </c>
      <c r="L36" s="31"/>
    </row>
    <row r="37" spans="2:12" s="1" customFormat="1" ht="14.45" hidden="1" customHeight="1">
      <c r="B37" s="31"/>
      <c r="E37" s="26" t="s">
        <v>48</v>
      </c>
      <c r="F37" s="91">
        <f>ROUND((SUM(BI118:BI122)),  2)</f>
        <v>0</v>
      </c>
      <c r="I37" s="92">
        <v>0</v>
      </c>
      <c r="J37" s="91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3"/>
      <c r="D39" s="94" t="s">
        <v>49</v>
      </c>
      <c r="E39" s="56"/>
      <c r="F39" s="56"/>
      <c r="G39" s="95" t="s">
        <v>50</v>
      </c>
      <c r="H39" s="96" t="s">
        <v>51</v>
      </c>
      <c r="I39" s="56"/>
      <c r="J39" s="97">
        <f>SUM(J30:J37)</f>
        <v>0</v>
      </c>
      <c r="K39" s="98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>
      <c r="B61" s="31"/>
      <c r="D61" s="42" t="s">
        <v>54</v>
      </c>
      <c r="E61" s="33"/>
      <c r="F61" s="99" t="s">
        <v>55</v>
      </c>
      <c r="G61" s="42" t="s">
        <v>54</v>
      </c>
      <c r="H61" s="33"/>
      <c r="I61" s="33"/>
      <c r="J61" s="100" t="s">
        <v>55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>
      <c r="B65" s="31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>
      <c r="B76" s="31"/>
      <c r="D76" s="42" t="s">
        <v>54</v>
      </c>
      <c r="E76" s="33"/>
      <c r="F76" s="99" t="s">
        <v>55</v>
      </c>
      <c r="G76" s="42" t="s">
        <v>54</v>
      </c>
      <c r="H76" s="33"/>
      <c r="I76" s="33"/>
      <c r="J76" s="100" t="s">
        <v>55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109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26.25" customHeight="1">
      <c r="B85" s="31"/>
      <c r="E85" s="232" t="str">
        <f>E7</f>
        <v>Celoplošné opravy MK v Ostrově, U Nemocnice Severní/Luční – Borecká</v>
      </c>
      <c r="F85" s="233"/>
      <c r="G85" s="233"/>
      <c r="H85" s="233"/>
      <c r="L85" s="31"/>
    </row>
    <row r="86" spans="2:47" s="1" customFormat="1" ht="12" customHeight="1">
      <c r="B86" s="31"/>
      <c r="C86" s="26" t="s">
        <v>107</v>
      </c>
      <c r="L86" s="31"/>
    </row>
    <row r="87" spans="2:47" s="1" customFormat="1" ht="16.5" customHeight="1">
      <c r="B87" s="31"/>
      <c r="E87" s="222" t="str">
        <f>E9</f>
        <v>VRN - VRN</v>
      </c>
      <c r="F87" s="231"/>
      <c r="G87" s="231"/>
      <c r="H87" s="231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>Ostrov</v>
      </c>
      <c r="I89" s="26" t="s">
        <v>22</v>
      </c>
      <c r="J89" s="51" t="str">
        <f>IF(J12="","",J12)</f>
        <v>19. 3. 2024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>Město Ostrov</v>
      </c>
      <c r="I91" s="26" t="s">
        <v>32</v>
      </c>
      <c r="J91" s="29" t="str">
        <f>E21</f>
        <v>Ing. Igor Hrazdil</v>
      </c>
      <c r="L91" s="31"/>
    </row>
    <row r="92" spans="2:47" s="1" customFormat="1" ht="15.2" customHeight="1">
      <c r="B92" s="31"/>
      <c r="C92" s="26" t="s">
        <v>30</v>
      </c>
      <c r="F92" s="24" t="str">
        <f>IF(E18="","",E18)</f>
        <v>Vyplň údaj</v>
      </c>
      <c r="I92" s="26" t="s">
        <v>37</v>
      </c>
      <c r="J92" s="29" t="str">
        <f>E24</f>
        <v>Ing. Igor Hrazdil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1" t="s">
        <v>110</v>
      </c>
      <c r="D94" s="93"/>
      <c r="E94" s="93"/>
      <c r="F94" s="93"/>
      <c r="G94" s="93"/>
      <c r="H94" s="93"/>
      <c r="I94" s="93"/>
      <c r="J94" s="102" t="s">
        <v>111</v>
      </c>
      <c r="K94" s="93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3" t="s">
        <v>112</v>
      </c>
      <c r="J96" s="65">
        <f>J118</f>
        <v>0</v>
      </c>
      <c r="L96" s="31"/>
      <c r="AU96" s="16" t="s">
        <v>113</v>
      </c>
    </row>
    <row r="97" spans="2:12" s="8" customFormat="1" ht="24.95" customHeight="1">
      <c r="B97" s="104"/>
      <c r="D97" s="105" t="s">
        <v>480</v>
      </c>
      <c r="E97" s="106"/>
      <c r="F97" s="106"/>
      <c r="G97" s="106"/>
      <c r="H97" s="106"/>
      <c r="I97" s="106"/>
      <c r="J97" s="107">
        <f>J119</f>
        <v>0</v>
      </c>
      <c r="L97" s="104"/>
    </row>
    <row r="98" spans="2:12" s="9" customFormat="1" ht="19.899999999999999" customHeight="1">
      <c r="B98" s="108"/>
      <c r="D98" s="109" t="s">
        <v>481</v>
      </c>
      <c r="E98" s="110"/>
      <c r="F98" s="110"/>
      <c r="G98" s="110"/>
      <c r="H98" s="110"/>
      <c r="I98" s="110"/>
      <c r="J98" s="111">
        <f>J120</f>
        <v>0</v>
      </c>
      <c r="L98" s="108"/>
    </row>
    <row r="99" spans="2:12" s="1" customFormat="1" ht="21.75" customHeight="1">
      <c r="B99" s="31"/>
      <c r="L99" s="31"/>
    </row>
    <row r="100" spans="2:12" s="1" customFormat="1" ht="6.95" customHeight="1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31"/>
    </row>
    <row r="104" spans="2:12" s="1" customFormat="1" ht="6.95" customHeight="1">
      <c r="B104" s="45"/>
      <c r="C104" s="46"/>
      <c r="D104" s="46"/>
      <c r="E104" s="46"/>
      <c r="F104" s="46"/>
      <c r="G104" s="46"/>
      <c r="H104" s="46"/>
      <c r="I104" s="46"/>
      <c r="J104" s="46"/>
      <c r="K104" s="46"/>
      <c r="L104" s="31"/>
    </row>
    <row r="105" spans="2:12" s="1" customFormat="1" ht="24.95" customHeight="1">
      <c r="B105" s="31"/>
      <c r="C105" s="20" t="s">
        <v>116</v>
      </c>
      <c r="L105" s="31"/>
    </row>
    <row r="106" spans="2:12" s="1" customFormat="1" ht="6.95" customHeight="1">
      <c r="B106" s="31"/>
      <c r="L106" s="31"/>
    </row>
    <row r="107" spans="2:12" s="1" customFormat="1" ht="12" customHeight="1">
      <c r="B107" s="31"/>
      <c r="C107" s="26" t="s">
        <v>16</v>
      </c>
      <c r="L107" s="31"/>
    </row>
    <row r="108" spans="2:12" s="1" customFormat="1" ht="26.25" customHeight="1">
      <c r="B108" s="31"/>
      <c r="E108" s="232" t="str">
        <f>E7</f>
        <v>Celoplošné opravy MK v Ostrově, U Nemocnice Severní/Luční – Borecká</v>
      </c>
      <c r="F108" s="233"/>
      <c r="G108" s="233"/>
      <c r="H108" s="233"/>
      <c r="L108" s="31"/>
    </row>
    <row r="109" spans="2:12" s="1" customFormat="1" ht="12" customHeight="1">
      <c r="B109" s="31"/>
      <c r="C109" s="26" t="s">
        <v>107</v>
      </c>
      <c r="L109" s="31"/>
    </row>
    <row r="110" spans="2:12" s="1" customFormat="1" ht="16.5" customHeight="1">
      <c r="B110" s="31"/>
      <c r="E110" s="222" t="str">
        <f>E9</f>
        <v>VRN - VRN</v>
      </c>
      <c r="F110" s="231"/>
      <c r="G110" s="231"/>
      <c r="H110" s="231"/>
      <c r="L110" s="31"/>
    </row>
    <row r="111" spans="2:12" s="1" customFormat="1" ht="6.95" customHeight="1">
      <c r="B111" s="31"/>
      <c r="L111" s="31"/>
    </row>
    <row r="112" spans="2:12" s="1" customFormat="1" ht="12" customHeight="1">
      <c r="B112" s="31"/>
      <c r="C112" s="26" t="s">
        <v>20</v>
      </c>
      <c r="F112" s="24" t="str">
        <f>F12</f>
        <v>Ostrov</v>
      </c>
      <c r="I112" s="26" t="s">
        <v>22</v>
      </c>
      <c r="J112" s="51" t="str">
        <f>IF(J12="","",J12)</f>
        <v>19. 3. 2024</v>
      </c>
      <c r="L112" s="31"/>
    </row>
    <row r="113" spans="2:65" s="1" customFormat="1" ht="6.95" customHeight="1">
      <c r="B113" s="31"/>
      <c r="L113" s="31"/>
    </row>
    <row r="114" spans="2:65" s="1" customFormat="1" ht="15.2" customHeight="1">
      <c r="B114" s="31"/>
      <c r="C114" s="26" t="s">
        <v>24</v>
      </c>
      <c r="F114" s="24" t="str">
        <f>E15</f>
        <v>Město Ostrov</v>
      </c>
      <c r="I114" s="26" t="s">
        <v>32</v>
      </c>
      <c r="J114" s="29" t="str">
        <f>E21</f>
        <v>Ing. Igor Hrazdil</v>
      </c>
      <c r="L114" s="31"/>
    </row>
    <row r="115" spans="2:65" s="1" customFormat="1" ht="15.2" customHeight="1">
      <c r="B115" s="31"/>
      <c r="C115" s="26" t="s">
        <v>30</v>
      </c>
      <c r="F115" s="24" t="str">
        <f>IF(E18="","",E18)</f>
        <v>Vyplň údaj</v>
      </c>
      <c r="I115" s="26" t="s">
        <v>37</v>
      </c>
      <c r="J115" s="29" t="str">
        <f>E24</f>
        <v>Ing. Igor Hrazdil</v>
      </c>
      <c r="L115" s="31"/>
    </row>
    <row r="116" spans="2:65" s="1" customFormat="1" ht="10.35" customHeight="1">
      <c r="B116" s="31"/>
      <c r="L116" s="31"/>
    </row>
    <row r="117" spans="2:65" s="10" customFormat="1" ht="29.25" customHeight="1">
      <c r="B117" s="112"/>
      <c r="C117" s="113" t="s">
        <v>117</v>
      </c>
      <c r="D117" s="114" t="s">
        <v>64</v>
      </c>
      <c r="E117" s="114" t="s">
        <v>60</v>
      </c>
      <c r="F117" s="114" t="s">
        <v>61</v>
      </c>
      <c r="G117" s="114" t="s">
        <v>118</v>
      </c>
      <c r="H117" s="114" t="s">
        <v>119</v>
      </c>
      <c r="I117" s="114" t="s">
        <v>120</v>
      </c>
      <c r="J117" s="114" t="s">
        <v>111</v>
      </c>
      <c r="K117" s="115" t="s">
        <v>121</v>
      </c>
      <c r="L117" s="112"/>
      <c r="M117" s="58" t="s">
        <v>1</v>
      </c>
      <c r="N117" s="59" t="s">
        <v>43</v>
      </c>
      <c r="O117" s="59" t="s">
        <v>122</v>
      </c>
      <c r="P117" s="59" t="s">
        <v>123</v>
      </c>
      <c r="Q117" s="59" t="s">
        <v>124</v>
      </c>
      <c r="R117" s="59" t="s">
        <v>125</v>
      </c>
      <c r="S117" s="59" t="s">
        <v>126</v>
      </c>
      <c r="T117" s="60" t="s">
        <v>127</v>
      </c>
    </row>
    <row r="118" spans="2:65" s="1" customFormat="1" ht="22.9" customHeight="1">
      <c r="B118" s="31"/>
      <c r="C118" s="63" t="s">
        <v>128</v>
      </c>
      <c r="J118" s="116">
        <f>BK118</f>
        <v>0</v>
      </c>
      <c r="L118" s="31"/>
      <c r="M118" s="61"/>
      <c r="N118" s="52"/>
      <c r="O118" s="52"/>
      <c r="P118" s="117">
        <f>P119</f>
        <v>0</v>
      </c>
      <c r="Q118" s="52"/>
      <c r="R118" s="117">
        <f>R119</f>
        <v>0</v>
      </c>
      <c r="S118" s="52"/>
      <c r="T118" s="118">
        <f>T119</f>
        <v>0</v>
      </c>
      <c r="AT118" s="16" t="s">
        <v>78</v>
      </c>
      <c r="AU118" s="16" t="s">
        <v>113</v>
      </c>
      <c r="BK118" s="119">
        <f>BK119</f>
        <v>0</v>
      </c>
    </row>
    <row r="119" spans="2:65" s="11" customFormat="1" ht="25.9" customHeight="1">
      <c r="B119" s="120"/>
      <c r="D119" s="121" t="s">
        <v>78</v>
      </c>
      <c r="E119" s="122" t="s">
        <v>96</v>
      </c>
      <c r="F119" s="122" t="s">
        <v>482</v>
      </c>
      <c r="I119" s="123"/>
      <c r="J119" s="124">
        <f>BK119</f>
        <v>0</v>
      </c>
      <c r="L119" s="120"/>
      <c r="M119" s="125"/>
      <c r="P119" s="126">
        <f>P120</f>
        <v>0</v>
      </c>
      <c r="R119" s="126">
        <f>R120</f>
        <v>0</v>
      </c>
      <c r="T119" s="127">
        <f>T120</f>
        <v>0</v>
      </c>
      <c r="AR119" s="121" t="s">
        <v>233</v>
      </c>
      <c r="AT119" s="128" t="s">
        <v>78</v>
      </c>
      <c r="AU119" s="128" t="s">
        <v>79</v>
      </c>
      <c r="AY119" s="121" t="s">
        <v>131</v>
      </c>
      <c r="BK119" s="129">
        <f>BK120</f>
        <v>0</v>
      </c>
    </row>
    <row r="120" spans="2:65" s="11" customFormat="1" ht="22.9" customHeight="1">
      <c r="B120" s="120"/>
      <c r="D120" s="121" t="s">
        <v>78</v>
      </c>
      <c r="E120" s="130" t="s">
        <v>483</v>
      </c>
      <c r="F120" s="130" t="s">
        <v>484</v>
      </c>
      <c r="I120" s="123"/>
      <c r="J120" s="131">
        <f>BK120</f>
        <v>0</v>
      </c>
      <c r="L120" s="120"/>
      <c r="M120" s="125"/>
      <c r="P120" s="126">
        <f>SUM(P121:P122)</f>
        <v>0</v>
      </c>
      <c r="R120" s="126">
        <f>SUM(R121:R122)</f>
        <v>0</v>
      </c>
      <c r="T120" s="127">
        <f>SUM(T121:T122)</f>
        <v>0</v>
      </c>
      <c r="AR120" s="121" t="s">
        <v>233</v>
      </c>
      <c r="AT120" s="128" t="s">
        <v>78</v>
      </c>
      <c r="AU120" s="128" t="s">
        <v>87</v>
      </c>
      <c r="AY120" s="121" t="s">
        <v>131</v>
      </c>
      <c r="BK120" s="129">
        <f>SUM(BK121:BK122)</f>
        <v>0</v>
      </c>
    </row>
    <row r="121" spans="2:65" s="1" customFormat="1" ht="16.5" customHeight="1">
      <c r="B121" s="31"/>
      <c r="C121" s="132" t="s">
        <v>87</v>
      </c>
      <c r="D121" s="132" t="s">
        <v>134</v>
      </c>
      <c r="E121" s="133" t="s">
        <v>485</v>
      </c>
      <c r="F121" s="134" t="s">
        <v>486</v>
      </c>
      <c r="G121" s="135" t="s">
        <v>487</v>
      </c>
      <c r="H121" s="136">
        <v>1</v>
      </c>
      <c r="I121" s="137"/>
      <c r="J121" s="138">
        <f>ROUND(I121*H121,2)</f>
        <v>0</v>
      </c>
      <c r="K121" s="134" t="s">
        <v>226</v>
      </c>
      <c r="L121" s="31"/>
      <c r="M121" s="139" t="s">
        <v>1</v>
      </c>
      <c r="N121" s="140" t="s">
        <v>44</v>
      </c>
      <c r="P121" s="141">
        <f>O121*H121</f>
        <v>0</v>
      </c>
      <c r="Q121" s="141">
        <v>0</v>
      </c>
      <c r="R121" s="141">
        <f>Q121*H121</f>
        <v>0</v>
      </c>
      <c r="S121" s="141">
        <v>0</v>
      </c>
      <c r="T121" s="142">
        <f>S121*H121</f>
        <v>0</v>
      </c>
      <c r="AR121" s="143" t="s">
        <v>488</v>
      </c>
      <c r="AT121" s="143" t="s">
        <v>134</v>
      </c>
      <c r="AU121" s="143" t="s">
        <v>89</v>
      </c>
      <c r="AY121" s="16" t="s">
        <v>131</v>
      </c>
      <c r="BE121" s="144">
        <f>IF(N121="základní",J121,0)</f>
        <v>0</v>
      </c>
      <c r="BF121" s="144">
        <f>IF(N121="snížená",J121,0)</f>
        <v>0</v>
      </c>
      <c r="BG121" s="144">
        <f>IF(N121="zákl. přenesená",J121,0)</f>
        <v>0</v>
      </c>
      <c r="BH121" s="144">
        <f>IF(N121="sníž. přenesená",J121,0)</f>
        <v>0</v>
      </c>
      <c r="BI121" s="144">
        <f>IF(N121="nulová",J121,0)</f>
        <v>0</v>
      </c>
      <c r="BJ121" s="16" t="s">
        <v>87</v>
      </c>
      <c r="BK121" s="144">
        <f>ROUND(I121*H121,2)</f>
        <v>0</v>
      </c>
      <c r="BL121" s="16" t="s">
        <v>488</v>
      </c>
      <c r="BM121" s="143" t="s">
        <v>489</v>
      </c>
    </row>
    <row r="122" spans="2:65" s="1" customFormat="1">
      <c r="B122" s="31"/>
      <c r="D122" s="145" t="s">
        <v>141</v>
      </c>
      <c r="F122" s="146" t="s">
        <v>490</v>
      </c>
      <c r="I122" s="147"/>
      <c r="L122" s="31"/>
      <c r="M122" s="183"/>
      <c r="N122" s="184"/>
      <c r="O122" s="184"/>
      <c r="P122" s="184"/>
      <c r="Q122" s="184"/>
      <c r="R122" s="184"/>
      <c r="S122" s="184"/>
      <c r="T122" s="185"/>
      <c r="AT122" s="16" t="s">
        <v>141</v>
      </c>
      <c r="AU122" s="16" t="s">
        <v>89</v>
      </c>
    </row>
    <row r="123" spans="2:65" s="1" customFormat="1" ht="6.95" customHeight="1">
      <c r="B123" s="43"/>
      <c r="C123" s="44"/>
      <c r="D123" s="44"/>
      <c r="E123" s="44"/>
      <c r="F123" s="44"/>
      <c r="G123" s="44"/>
      <c r="H123" s="44"/>
      <c r="I123" s="44"/>
      <c r="J123" s="44"/>
      <c r="K123" s="44"/>
      <c r="L123" s="31"/>
    </row>
  </sheetData>
  <sheetProtection algorithmName="SHA-512" hashValue="ac5WACRXpQ53R62H+ZSeqTFQ4jsXeByvyKyp5vv5lwqHe64S48BhDwmTh+6nO0s1se65T61PPxzrFCmC5cSA6Q==" saltValue="TflHImwnQ3p/Ho9g2ihmbrvdjA8z3Q9wujEMSVZmLsh/vZN9Pp7+ETjYtjkQKorHVJbuEneoyALeSfzbpjAYAQ==" spinCount="100000" sheet="1" objects="1" scenarios="1" formatColumns="0" formatRows="0" autoFilter="0"/>
  <autoFilter ref="C117:K122" xr:uid="{00000000-0009-0000-0000-000004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04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25" customWidth="1"/>
    <col min="4" max="4" width="75.83203125" customWidth="1"/>
    <col min="5" max="5" width="13.33203125" customWidth="1"/>
    <col min="6" max="6" width="20" customWidth="1"/>
    <col min="7" max="7" width="1.6640625" customWidth="1"/>
    <col min="8" max="8" width="8.33203125" customWidth="1"/>
  </cols>
  <sheetData>
    <row r="1" spans="2:8" ht="11.25" customHeight="1"/>
    <row r="2" spans="2:8" ht="36.950000000000003" customHeight="1"/>
    <row r="3" spans="2:8" ht="6.95" customHeight="1">
      <c r="B3" s="17"/>
      <c r="C3" s="18"/>
      <c r="D3" s="18"/>
      <c r="E3" s="18"/>
      <c r="F3" s="18"/>
      <c r="G3" s="18"/>
      <c r="H3" s="19"/>
    </row>
    <row r="4" spans="2:8" ht="24.95" customHeight="1">
      <c r="B4" s="19"/>
      <c r="C4" s="20" t="s">
        <v>491</v>
      </c>
      <c r="H4" s="19"/>
    </row>
    <row r="5" spans="2:8" ht="12" customHeight="1">
      <c r="B5" s="19"/>
      <c r="C5" s="23" t="s">
        <v>13</v>
      </c>
      <c r="D5" s="208" t="s">
        <v>14</v>
      </c>
      <c r="E5" s="235"/>
      <c r="F5" s="235"/>
      <c r="H5" s="19"/>
    </row>
    <row r="6" spans="2:8" ht="36.950000000000003" customHeight="1">
      <c r="B6" s="19"/>
      <c r="C6" s="25" t="s">
        <v>16</v>
      </c>
      <c r="D6" s="205" t="s">
        <v>17</v>
      </c>
      <c r="E6" s="235"/>
      <c r="F6" s="235"/>
      <c r="H6" s="19"/>
    </row>
    <row r="7" spans="2:8" ht="16.5" customHeight="1">
      <c r="B7" s="19"/>
      <c r="C7" s="26" t="s">
        <v>22</v>
      </c>
      <c r="D7" s="51" t="str">
        <f>'Rekapitulace stavby'!AN8</f>
        <v>19. 3. 2024</v>
      </c>
      <c r="H7" s="19"/>
    </row>
    <row r="8" spans="2:8" s="1" customFormat="1" ht="10.9" customHeight="1">
      <c r="B8" s="31"/>
      <c r="H8" s="31"/>
    </row>
    <row r="9" spans="2:8" s="10" customFormat="1" ht="29.25" customHeight="1">
      <c r="B9" s="112"/>
      <c r="C9" s="113" t="s">
        <v>60</v>
      </c>
      <c r="D9" s="114" t="s">
        <v>61</v>
      </c>
      <c r="E9" s="114" t="s">
        <v>118</v>
      </c>
      <c r="F9" s="115" t="s">
        <v>492</v>
      </c>
      <c r="H9" s="112"/>
    </row>
    <row r="10" spans="2:8" s="1" customFormat="1" ht="26.45" customHeight="1">
      <c r="B10" s="31"/>
      <c r="C10" s="186" t="s">
        <v>84</v>
      </c>
      <c r="D10" s="186" t="s">
        <v>85</v>
      </c>
      <c r="H10" s="31"/>
    </row>
    <row r="11" spans="2:8" s="1" customFormat="1" ht="16.899999999999999" customHeight="1">
      <c r="B11" s="31"/>
      <c r="C11" s="187" t="s">
        <v>144</v>
      </c>
      <c r="D11" s="188" t="s">
        <v>1</v>
      </c>
      <c r="E11" s="189" t="s">
        <v>1</v>
      </c>
      <c r="F11" s="190">
        <v>2</v>
      </c>
      <c r="H11" s="31"/>
    </row>
    <row r="12" spans="2:8" s="1" customFormat="1" ht="16.899999999999999" customHeight="1">
      <c r="B12" s="31"/>
      <c r="C12" s="191" t="s">
        <v>144</v>
      </c>
      <c r="D12" s="191" t="s">
        <v>89</v>
      </c>
      <c r="E12" s="16" t="s">
        <v>1</v>
      </c>
      <c r="F12" s="192">
        <v>2</v>
      </c>
      <c r="H12" s="31"/>
    </row>
    <row r="13" spans="2:8" s="1" customFormat="1" ht="16.899999999999999" customHeight="1">
      <c r="B13" s="31"/>
      <c r="C13" s="187" t="s">
        <v>98</v>
      </c>
      <c r="D13" s="188" t="s">
        <v>1</v>
      </c>
      <c r="E13" s="189" t="s">
        <v>1</v>
      </c>
      <c r="F13" s="190">
        <v>3</v>
      </c>
      <c r="H13" s="31"/>
    </row>
    <row r="14" spans="2:8" s="1" customFormat="1" ht="16.899999999999999" customHeight="1">
      <c r="B14" s="31"/>
      <c r="C14" s="191" t="s">
        <v>98</v>
      </c>
      <c r="D14" s="191" t="s">
        <v>99</v>
      </c>
      <c r="E14" s="16" t="s">
        <v>1</v>
      </c>
      <c r="F14" s="192">
        <v>3</v>
      </c>
      <c r="H14" s="31"/>
    </row>
    <row r="15" spans="2:8" s="1" customFormat="1" ht="16.899999999999999" customHeight="1">
      <c r="B15" s="31"/>
      <c r="C15" s="193" t="s">
        <v>493</v>
      </c>
      <c r="H15" s="31"/>
    </row>
    <row r="16" spans="2:8" s="1" customFormat="1" ht="16.899999999999999" customHeight="1">
      <c r="B16" s="31"/>
      <c r="C16" s="191" t="s">
        <v>135</v>
      </c>
      <c r="D16" s="191" t="s">
        <v>136</v>
      </c>
      <c r="E16" s="16" t="s">
        <v>137</v>
      </c>
      <c r="F16" s="192">
        <v>20</v>
      </c>
      <c r="H16" s="31"/>
    </row>
    <row r="17" spans="2:8" s="1" customFormat="1" ht="16.899999999999999" customHeight="1">
      <c r="B17" s="31"/>
      <c r="C17" s="191" t="s">
        <v>151</v>
      </c>
      <c r="D17" s="191" t="s">
        <v>152</v>
      </c>
      <c r="E17" s="16" t="s">
        <v>137</v>
      </c>
      <c r="F17" s="192">
        <v>322</v>
      </c>
      <c r="H17" s="31"/>
    </row>
    <row r="18" spans="2:8" s="1" customFormat="1" ht="16.899999999999999" customHeight="1">
      <c r="B18" s="31"/>
      <c r="C18" s="187" t="s">
        <v>145</v>
      </c>
      <c r="D18" s="188" t="s">
        <v>1</v>
      </c>
      <c r="E18" s="189" t="s">
        <v>1</v>
      </c>
      <c r="F18" s="190">
        <v>2</v>
      </c>
      <c r="H18" s="31"/>
    </row>
    <row r="19" spans="2:8" s="1" customFormat="1" ht="16.899999999999999" customHeight="1">
      <c r="B19" s="31"/>
      <c r="C19" s="191" t="s">
        <v>145</v>
      </c>
      <c r="D19" s="191" t="s">
        <v>89</v>
      </c>
      <c r="E19" s="16" t="s">
        <v>1</v>
      </c>
      <c r="F19" s="192">
        <v>2</v>
      </c>
      <c r="H19" s="31"/>
    </row>
    <row r="20" spans="2:8" s="1" customFormat="1" ht="16.899999999999999" customHeight="1">
      <c r="B20" s="31"/>
      <c r="C20" s="187" t="s">
        <v>100</v>
      </c>
      <c r="D20" s="188" t="s">
        <v>1</v>
      </c>
      <c r="E20" s="189" t="s">
        <v>1</v>
      </c>
      <c r="F20" s="190">
        <v>1</v>
      </c>
      <c r="H20" s="31"/>
    </row>
    <row r="21" spans="2:8" s="1" customFormat="1" ht="16.899999999999999" customHeight="1">
      <c r="B21" s="31"/>
      <c r="C21" s="191" t="s">
        <v>100</v>
      </c>
      <c r="D21" s="191" t="s">
        <v>87</v>
      </c>
      <c r="E21" s="16" t="s">
        <v>1</v>
      </c>
      <c r="F21" s="192">
        <v>1</v>
      </c>
      <c r="H21" s="31"/>
    </row>
    <row r="22" spans="2:8" s="1" customFormat="1" ht="16.899999999999999" customHeight="1">
      <c r="B22" s="31"/>
      <c r="C22" s="193" t="s">
        <v>493</v>
      </c>
      <c r="H22" s="31"/>
    </row>
    <row r="23" spans="2:8" s="1" customFormat="1" ht="16.899999999999999" customHeight="1">
      <c r="B23" s="31"/>
      <c r="C23" s="191" t="s">
        <v>135</v>
      </c>
      <c r="D23" s="191" t="s">
        <v>136</v>
      </c>
      <c r="E23" s="16" t="s">
        <v>137</v>
      </c>
      <c r="F23" s="192">
        <v>20</v>
      </c>
      <c r="H23" s="31"/>
    </row>
    <row r="24" spans="2:8" s="1" customFormat="1" ht="16.899999999999999" customHeight="1">
      <c r="B24" s="31"/>
      <c r="C24" s="191" t="s">
        <v>151</v>
      </c>
      <c r="D24" s="191" t="s">
        <v>152</v>
      </c>
      <c r="E24" s="16" t="s">
        <v>137</v>
      </c>
      <c r="F24" s="192">
        <v>322</v>
      </c>
      <c r="H24" s="31"/>
    </row>
    <row r="25" spans="2:8" s="1" customFormat="1" ht="16.899999999999999" customHeight="1">
      <c r="B25" s="31"/>
      <c r="C25" s="187" t="s">
        <v>146</v>
      </c>
      <c r="D25" s="188" t="s">
        <v>1</v>
      </c>
      <c r="E25" s="189" t="s">
        <v>1</v>
      </c>
      <c r="F25" s="190">
        <v>1</v>
      </c>
      <c r="H25" s="31"/>
    </row>
    <row r="26" spans="2:8" s="1" customFormat="1" ht="16.899999999999999" customHeight="1">
      <c r="B26" s="31"/>
      <c r="C26" s="191" t="s">
        <v>146</v>
      </c>
      <c r="D26" s="191" t="s">
        <v>87</v>
      </c>
      <c r="E26" s="16" t="s">
        <v>1</v>
      </c>
      <c r="F26" s="192">
        <v>1</v>
      </c>
      <c r="H26" s="31"/>
    </row>
    <row r="27" spans="2:8" s="1" customFormat="1" ht="16.899999999999999" customHeight="1">
      <c r="B27" s="31"/>
      <c r="C27" s="187" t="s">
        <v>102</v>
      </c>
      <c r="D27" s="188" t="s">
        <v>1</v>
      </c>
      <c r="E27" s="189" t="s">
        <v>1</v>
      </c>
      <c r="F27" s="190">
        <v>3</v>
      </c>
      <c r="H27" s="31"/>
    </row>
    <row r="28" spans="2:8" s="1" customFormat="1" ht="16.899999999999999" customHeight="1">
      <c r="B28" s="31"/>
      <c r="C28" s="191" t="s">
        <v>102</v>
      </c>
      <c r="D28" s="191" t="s">
        <v>99</v>
      </c>
      <c r="E28" s="16" t="s">
        <v>1</v>
      </c>
      <c r="F28" s="192">
        <v>3</v>
      </c>
      <c r="H28" s="31"/>
    </row>
    <row r="29" spans="2:8" s="1" customFormat="1" ht="16.899999999999999" customHeight="1">
      <c r="B29" s="31"/>
      <c r="C29" s="193" t="s">
        <v>493</v>
      </c>
      <c r="H29" s="31"/>
    </row>
    <row r="30" spans="2:8" s="1" customFormat="1" ht="16.899999999999999" customHeight="1">
      <c r="B30" s="31"/>
      <c r="C30" s="191" t="s">
        <v>135</v>
      </c>
      <c r="D30" s="191" t="s">
        <v>136</v>
      </c>
      <c r="E30" s="16" t="s">
        <v>137</v>
      </c>
      <c r="F30" s="192">
        <v>20</v>
      </c>
      <c r="H30" s="31"/>
    </row>
    <row r="31" spans="2:8" s="1" customFormat="1" ht="16.899999999999999" customHeight="1">
      <c r="B31" s="31"/>
      <c r="C31" s="191" t="s">
        <v>151</v>
      </c>
      <c r="D31" s="191" t="s">
        <v>152</v>
      </c>
      <c r="E31" s="16" t="s">
        <v>137</v>
      </c>
      <c r="F31" s="192">
        <v>322</v>
      </c>
      <c r="H31" s="31"/>
    </row>
    <row r="32" spans="2:8" s="1" customFormat="1" ht="16.899999999999999" customHeight="1">
      <c r="B32" s="31"/>
      <c r="C32" s="187" t="s">
        <v>103</v>
      </c>
      <c r="D32" s="188" t="s">
        <v>1</v>
      </c>
      <c r="E32" s="189" t="s">
        <v>1</v>
      </c>
      <c r="F32" s="190">
        <v>1</v>
      </c>
      <c r="H32" s="31"/>
    </row>
    <row r="33" spans="2:8" s="1" customFormat="1" ht="16.899999999999999" customHeight="1">
      <c r="B33" s="31"/>
      <c r="C33" s="191" t="s">
        <v>103</v>
      </c>
      <c r="D33" s="191" t="s">
        <v>87</v>
      </c>
      <c r="E33" s="16" t="s">
        <v>1</v>
      </c>
      <c r="F33" s="192">
        <v>1</v>
      </c>
      <c r="H33" s="31"/>
    </row>
    <row r="34" spans="2:8" s="1" customFormat="1" ht="16.899999999999999" customHeight="1">
      <c r="B34" s="31"/>
      <c r="C34" s="193" t="s">
        <v>493</v>
      </c>
      <c r="H34" s="31"/>
    </row>
    <row r="35" spans="2:8" s="1" customFormat="1" ht="16.899999999999999" customHeight="1">
      <c r="B35" s="31"/>
      <c r="C35" s="191" t="s">
        <v>156</v>
      </c>
      <c r="D35" s="191" t="s">
        <v>157</v>
      </c>
      <c r="E35" s="16" t="s">
        <v>137</v>
      </c>
      <c r="F35" s="192">
        <v>3</v>
      </c>
      <c r="H35" s="31"/>
    </row>
    <row r="36" spans="2:8" s="1" customFormat="1" ht="16.899999999999999" customHeight="1">
      <c r="B36" s="31"/>
      <c r="C36" s="191" t="s">
        <v>160</v>
      </c>
      <c r="D36" s="191" t="s">
        <v>161</v>
      </c>
      <c r="E36" s="16" t="s">
        <v>137</v>
      </c>
      <c r="F36" s="192">
        <v>42</v>
      </c>
      <c r="H36" s="31"/>
    </row>
    <row r="37" spans="2:8" s="1" customFormat="1" ht="16.899999999999999" customHeight="1">
      <c r="B37" s="31"/>
      <c r="C37" s="187" t="s">
        <v>104</v>
      </c>
      <c r="D37" s="188" t="s">
        <v>1</v>
      </c>
      <c r="E37" s="189" t="s">
        <v>1</v>
      </c>
      <c r="F37" s="190">
        <v>2</v>
      </c>
      <c r="H37" s="31"/>
    </row>
    <row r="38" spans="2:8" s="1" customFormat="1" ht="16.899999999999999" customHeight="1">
      <c r="B38" s="31"/>
      <c r="C38" s="191" t="s">
        <v>104</v>
      </c>
      <c r="D38" s="191" t="s">
        <v>89</v>
      </c>
      <c r="E38" s="16" t="s">
        <v>1</v>
      </c>
      <c r="F38" s="192">
        <v>2</v>
      </c>
      <c r="H38" s="31"/>
    </row>
    <row r="39" spans="2:8" s="1" customFormat="1" ht="16.899999999999999" customHeight="1">
      <c r="B39" s="31"/>
      <c r="C39" s="193" t="s">
        <v>493</v>
      </c>
      <c r="H39" s="31"/>
    </row>
    <row r="40" spans="2:8" s="1" customFormat="1" ht="16.899999999999999" customHeight="1">
      <c r="B40" s="31"/>
      <c r="C40" s="191" t="s">
        <v>156</v>
      </c>
      <c r="D40" s="191" t="s">
        <v>157</v>
      </c>
      <c r="E40" s="16" t="s">
        <v>137</v>
      </c>
      <c r="F40" s="192">
        <v>3</v>
      </c>
      <c r="H40" s="31"/>
    </row>
    <row r="41" spans="2:8" s="1" customFormat="1" ht="16.899999999999999" customHeight="1">
      <c r="B41" s="31"/>
      <c r="C41" s="191" t="s">
        <v>160</v>
      </c>
      <c r="D41" s="191" t="s">
        <v>161</v>
      </c>
      <c r="E41" s="16" t="s">
        <v>137</v>
      </c>
      <c r="F41" s="192">
        <v>42</v>
      </c>
      <c r="H41" s="31"/>
    </row>
    <row r="42" spans="2:8" s="1" customFormat="1" ht="16.899999999999999" customHeight="1">
      <c r="B42" s="31"/>
      <c r="C42" s="187" t="s">
        <v>147</v>
      </c>
      <c r="D42" s="188" t="s">
        <v>1</v>
      </c>
      <c r="E42" s="189" t="s">
        <v>1</v>
      </c>
      <c r="F42" s="190">
        <v>8</v>
      </c>
      <c r="H42" s="31"/>
    </row>
    <row r="43" spans="2:8" s="1" customFormat="1" ht="16.899999999999999" customHeight="1">
      <c r="B43" s="31"/>
      <c r="C43" s="191" t="s">
        <v>147</v>
      </c>
      <c r="D43" s="191" t="s">
        <v>148</v>
      </c>
      <c r="E43" s="16" t="s">
        <v>1</v>
      </c>
      <c r="F43" s="192">
        <v>8</v>
      </c>
      <c r="H43" s="31"/>
    </row>
    <row r="44" spans="2:8" s="1" customFormat="1" ht="16.899999999999999" customHeight="1">
      <c r="B44" s="31"/>
      <c r="C44" s="187" t="s">
        <v>105</v>
      </c>
      <c r="D44" s="188" t="s">
        <v>1</v>
      </c>
      <c r="E44" s="189" t="s">
        <v>1</v>
      </c>
      <c r="F44" s="190">
        <v>13</v>
      </c>
      <c r="H44" s="31"/>
    </row>
    <row r="45" spans="2:8" s="1" customFormat="1" ht="16.899999999999999" customHeight="1">
      <c r="B45" s="31"/>
      <c r="C45" s="191" t="s">
        <v>144</v>
      </c>
      <c r="D45" s="191" t="s">
        <v>89</v>
      </c>
      <c r="E45" s="16" t="s">
        <v>1</v>
      </c>
      <c r="F45" s="192">
        <v>2</v>
      </c>
      <c r="H45" s="31"/>
    </row>
    <row r="46" spans="2:8" s="1" customFormat="1" ht="16.899999999999999" customHeight="1">
      <c r="B46" s="31"/>
      <c r="C46" s="191" t="s">
        <v>145</v>
      </c>
      <c r="D46" s="191" t="s">
        <v>89</v>
      </c>
      <c r="E46" s="16" t="s">
        <v>1</v>
      </c>
      <c r="F46" s="192">
        <v>2</v>
      </c>
      <c r="H46" s="31"/>
    </row>
    <row r="47" spans="2:8" s="1" customFormat="1" ht="16.899999999999999" customHeight="1">
      <c r="B47" s="31"/>
      <c r="C47" s="191" t="s">
        <v>146</v>
      </c>
      <c r="D47" s="191" t="s">
        <v>87</v>
      </c>
      <c r="E47" s="16" t="s">
        <v>1</v>
      </c>
      <c r="F47" s="192">
        <v>1</v>
      </c>
      <c r="H47" s="31"/>
    </row>
    <row r="48" spans="2:8" s="1" customFormat="1" ht="16.899999999999999" customHeight="1">
      <c r="B48" s="31"/>
      <c r="C48" s="191" t="s">
        <v>147</v>
      </c>
      <c r="D48" s="191" t="s">
        <v>148</v>
      </c>
      <c r="E48" s="16" t="s">
        <v>1</v>
      </c>
      <c r="F48" s="192">
        <v>8</v>
      </c>
      <c r="H48" s="31"/>
    </row>
    <row r="49" spans="2:8" s="1" customFormat="1" ht="16.899999999999999" customHeight="1">
      <c r="B49" s="31"/>
      <c r="C49" s="191" t="s">
        <v>105</v>
      </c>
      <c r="D49" s="191" t="s">
        <v>149</v>
      </c>
      <c r="E49" s="16" t="s">
        <v>1</v>
      </c>
      <c r="F49" s="192">
        <v>13</v>
      </c>
      <c r="H49" s="31"/>
    </row>
    <row r="50" spans="2:8" s="1" customFormat="1" ht="16.899999999999999" customHeight="1">
      <c r="B50" s="31"/>
      <c r="C50" s="193" t="s">
        <v>493</v>
      </c>
      <c r="H50" s="31"/>
    </row>
    <row r="51" spans="2:8" s="1" customFormat="1" ht="16.899999999999999" customHeight="1">
      <c r="B51" s="31"/>
      <c r="C51" s="191" t="s">
        <v>135</v>
      </c>
      <c r="D51" s="191" t="s">
        <v>136</v>
      </c>
      <c r="E51" s="16" t="s">
        <v>137</v>
      </c>
      <c r="F51" s="192">
        <v>20</v>
      </c>
      <c r="H51" s="31"/>
    </row>
    <row r="52" spans="2:8" s="1" customFormat="1" ht="16.899999999999999" customHeight="1">
      <c r="B52" s="31"/>
      <c r="C52" s="191" t="s">
        <v>151</v>
      </c>
      <c r="D52" s="191" t="s">
        <v>152</v>
      </c>
      <c r="E52" s="16" t="s">
        <v>137</v>
      </c>
      <c r="F52" s="192">
        <v>322</v>
      </c>
      <c r="H52" s="31"/>
    </row>
    <row r="53" spans="2:8" s="1" customFormat="1" ht="26.45" customHeight="1">
      <c r="B53" s="31"/>
      <c r="C53" s="186" t="s">
        <v>90</v>
      </c>
      <c r="D53" s="186" t="s">
        <v>91</v>
      </c>
      <c r="H53" s="31"/>
    </row>
    <row r="54" spans="2:8" s="1" customFormat="1" ht="16.899999999999999" customHeight="1">
      <c r="B54" s="31"/>
      <c r="C54" s="187" t="s">
        <v>165</v>
      </c>
      <c r="D54" s="188" t="s">
        <v>1</v>
      </c>
      <c r="E54" s="189" t="s">
        <v>1</v>
      </c>
      <c r="F54" s="190">
        <v>2612</v>
      </c>
      <c r="H54" s="31"/>
    </row>
    <row r="55" spans="2:8" s="1" customFormat="1" ht="16.899999999999999" customHeight="1">
      <c r="B55" s="31"/>
      <c r="C55" s="191" t="s">
        <v>165</v>
      </c>
      <c r="D55" s="191" t="s">
        <v>166</v>
      </c>
      <c r="E55" s="16" t="s">
        <v>1</v>
      </c>
      <c r="F55" s="192">
        <v>2612</v>
      </c>
      <c r="H55" s="31"/>
    </row>
    <row r="56" spans="2:8" s="1" customFormat="1" ht="16.899999999999999" customHeight="1">
      <c r="B56" s="31"/>
      <c r="C56" s="193" t="s">
        <v>493</v>
      </c>
      <c r="H56" s="31"/>
    </row>
    <row r="57" spans="2:8" s="1" customFormat="1">
      <c r="B57" s="31"/>
      <c r="C57" s="191" t="s">
        <v>258</v>
      </c>
      <c r="D57" s="191" t="s">
        <v>259</v>
      </c>
      <c r="E57" s="16" t="s">
        <v>215</v>
      </c>
      <c r="F57" s="192">
        <v>2612</v>
      </c>
      <c r="H57" s="31"/>
    </row>
    <row r="58" spans="2:8" s="1" customFormat="1">
      <c r="B58" s="31"/>
      <c r="C58" s="191" t="s">
        <v>253</v>
      </c>
      <c r="D58" s="191" t="s">
        <v>254</v>
      </c>
      <c r="E58" s="16" t="s">
        <v>215</v>
      </c>
      <c r="F58" s="192">
        <v>2612</v>
      </c>
      <c r="H58" s="31"/>
    </row>
    <row r="59" spans="2:8" s="1" customFormat="1" ht="16.899999999999999" customHeight="1">
      <c r="B59" s="31"/>
      <c r="C59" s="187" t="s">
        <v>167</v>
      </c>
      <c r="D59" s="188" t="s">
        <v>1</v>
      </c>
      <c r="E59" s="189" t="s">
        <v>1</v>
      </c>
      <c r="F59" s="190">
        <v>2028</v>
      </c>
      <c r="H59" s="31"/>
    </row>
    <row r="60" spans="2:8" s="1" customFormat="1" ht="16.899999999999999" customHeight="1">
      <c r="B60" s="31"/>
      <c r="C60" s="191" t="s">
        <v>167</v>
      </c>
      <c r="D60" s="191" t="s">
        <v>168</v>
      </c>
      <c r="E60" s="16" t="s">
        <v>1</v>
      </c>
      <c r="F60" s="192">
        <v>2028</v>
      </c>
      <c r="H60" s="31"/>
    </row>
    <row r="61" spans="2:8" s="1" customFormat="1" ht="16.899999999999999" customHeight="1">
      <c r="B61" s="31"/>
      <c r="C61" s="193" t="s">
        <v>493</v>
      </c>
      <c r="H61" s="31"/>
    </row>
    <row r="62" spans="2:8" s="1" customFormat="1" ht="16.899999999999999" customHeight="1">
      <c r="B62" s="31"/>
      <c r="C62" s="191" t="s">
        <v>249</v>
      </c>
      <c r="D62" s="191" t="s">
        <v>250</v>
      </c>
      <c r="E62" s="16" t="s">
        <v>215</v>
      </c>
      <c r="F62" s="192">
        <v>2028</v>
      </c>
      <c r="H62" s="31"/>
    </row>
    <row r="63" spans="2:8" s="1" customFormat="1">
      <c r="B63" s="31"/>
      <c r="C63" s="191" t="s">
        <v>355</v>
      </c>
      <c r="D63" s="191" t="s">
        <v>356</v>
      </c>
      <c r="E63" s="16" t="s">
        <v>215</v>
      </c>
      <c r="F63" s="192">
        <v>2375</v>
      </c>
      <c r="H63" s="31"/>
    </row>
    <row r="64" spans="2:8" s="1" customFormat="1" ht="16.899999999999999" customHeight="1">
      <c r="B64" s="31"/>
      <c r="C64" s="187" t="s">
        <v>169</v>
      </c>
      <c r="D64" s="188" t="s">
        <v>1</v>
      </c>
      <c r="E64" s="189" t="s">
        <v>1</v>
      </c>
      <c r="F64" s="190">
        <v>364</v>
      </c>
      <c r="H64" s="31"/>
    </row>
    <row r="65" spans="2:8" s="1" customFormat="1" ht="16.899999999999999" customHeight="1">
      <c r="B65" s="31"/>
      <c r="C65" s="191" t="s">
        <v>169</v>
      </c>
      <c r="D65" s="191" t="s">
        <v>170</v>
      </c>
      <c r="E65" s="16" t="s">
        <v>1</v>
      </c>
      <c r="F65" s="192">
        <v>364</v>
      </c>
      <c r="H65" s="31"/>
    </row>
    <row r="66" spans="2:8" s="1" customFormat="1" ht="16.899999999999999" customHeight="1">
      <c r="B66" s="31"/>
      <c r="C66" s="193" t="s">
        <v>493</v>
      </c>
      <c r="H66" s="31"/>
    </row>
    <row r="67" spans="2:8" s="1" customFormat="1" ht="16.899999999999999" customHeight="1">
      <c r="B67" s="31"/>
      <c r="C67" s="191" t="s">
        <v>234</v>
      </c>
      <c r="D67" s="191" t="s">
        <v>235</v>
      </c>
      <c r="E67" s="16" t="s">
        <v>236</v>
      </c>
      <c r="F67" s="192">
        <v>364</v>
      </c>
      <c r="H67" s="31"/>
    </row>
    <row r="68" spans="2:8" s="1" customFormat="1" ht="16.899999999999999" customHeight="1">
      <c r="B68" s="31"/>
      <c r="C68" s="191" t="s">
        <v>373</v>
      </c>
      <c r="D68" s="191" t="s">
        <v>374</v>
      </c>
      <c r="E68" s="16" t="s">
        <v>236</v>
      </c>
      <c r="F68" s="192">
        <v>414.1</v>
      </c>
      <c r="H68" s="31"/>
    </row>
    <row r="69" spans="2:8" s="1" customFormat="1" ht="16.899999999999999" customHeight="1">
      <c r="B69" s="31"/>
      <c r="C69" s="187" t="s">
        <v>222</v>
      </c>
      <c r="D69" s="188" t="s">
        <v>1</v>
      </c>
      <c r="E69" s="189" t="s">
        <v>1</v>
      </c>
      <c r="F69" s="190">
        <v>19</v>
      </c>
      <c r="H69" s="31"/>
    </row>
    <row r="70" spans="2:8" s="1" customFormat="1" ht="16.899999999999999" customHeight="1">
      <c r="B70" s="31"/>
      <c r="C70" s="191" t="s">
        <v>222</v>
      </c>
      <c r="D70" s="191" t="s">
        <v>223</v>
      </c>
      <c r="E70" s="16" t="s">
        <v>1</v>
      </c>
      <c r="F70" s="192">
        <v>19</v>
      </c>
      <c r="H70" s="31"/>
    </row>
    <row r="71" spans="2:8" s="1" customFormat="1" ht="16.899999999999999" customHeight="1">
      <c r="B71" s="31"/>
      <c r="C71" s="187" t="s">
        <v>171</v>
      </c>
      <c r="D71" s="188" t="s">
        <v>1</v>
      </c>
      <c r="E71" s="189" t="s">
        <v>1</v>
      </c>
      <c r="F71" s="190">
        <v>304</v>
      </c>
      <c r="H71" s="31"/>
    </row>
    <row r="72" spans="2:8" s="1" customFormat="1" ht="16.899999999999999" customHeight="1">
      <c r="B72" s="31"/>
      <c r="C72" s="191" t="s">
        <v>171</v>
      </c>
      <c r="D72" s="191" t="s">
        <v>172</v>
      </c>
      <c r="E72" s="16" t="s">
        <v>1</v>
      </c>
      <c r="F72" s="192">
        <v>304</v>
      </c>
      <c r="H72" s="31"/>
    </row>
    <row r="73" spans="2:8" s="1" customFormat="1" ht="16.899999999999999" customHeight="1">
      <c r="B73" s="31"/>
      <c r="C73" s="193" t="s">
        <v>493</v>
      </c>
      <c r="H73" s="31"/>
    </row>
    <row r="74" spans="2:8" s="1" customFormat="1" ht="16.899999999999999" customHeight="1">
      <c r="B74" s="31"/>
      <c r="C74" s="191" t="s">
        <v>218</v>
      </c>
      <c r="D74" s="191" t="s">
        <v>219</v>
      </c>
      <c r="E74" s="16" t="s">
        <v>215</v>
      </c>
      <c r="F74" s="192">
        <v>323</v>
      </c>
      <c r="H74" s="31"/>
    </row>
    <row r="75" spans="2:8" s="1" customFormat="1" ht="16.899999999999999" customHeight="1">
      <c r="B75" s="31"/>
      <c r="C75" s="191" t="s">
        <v>245</v>
      </c>
      <c r="D75" s="191" t="s">
        <v>246</v>
      </c>
      <c r="E75" s="16" t="s">
        <v>215</v>
      </c>
      <c r="F75" s="192">
        <v>304</v>
      </c>
      <c r="H75" s="31"/>
    </row>
    <row r="76" spans="2:8" s="1" customFormat="1" ht="16.899999999999999" customHeight="1">
      <c r="B76" s="31"/>
      <c r="C76" s="187" t="s">
        <v>173</v>
      </c>
      <c r="D76" s="188" t="s">
        <v>1</v>
      </c>
      <c r="E76" s="189" t="s">
        <v>1</v>
      </c>
      <c r="F76" s="190">
        <v>537.85500000000002</v>
      </c>
      <c r="H76" s="31"/>
    </row>
    <row r="77" spans="2:8" s="1" customFormat="1" ht="16.899999999999999" customHeight="1">
      <c r="B77" s="31"/>
      <c r="C77" s="191" t="s">
        <v>173</v>
      </c>
      <c r="D77" s="191" t="s">
        <v>397</v>
      </c>
      <c r="E77" s="16" t="s">
        <v>1</v>
      </c>
      <c r="F77" s="192">
        <v>537.85500000000002</v>
      </c>
      <c r="H77" s="31"/>
    </row>
    <row r="78" spans="2:8" s="1" customFormat="1" ht="16.899999999999999" customHeight="1">
      <c r="B78" s="31"/>
      <c r="C78" s="193" t="s">
        <v>493</v>
      </c>
      <c r="H78" s="31"/>
    </row>
    <row r="79" spans="2:8" s="1" customFormat="1" ht="16.899999999999999" customHeight="1">
      <c r="B79" s="31"/>
      <c r="C79" s="191" t="s">
        <v>393</v>
      </c>
      <c r="D79" s="191" t="s">
        <v>394</v>
      </c>
      <c r="E79" s="16" t="s">
        <v>383</v>
      </c>
      <c r="F79" s="192">
        <v>627.17499999999995</v>
      </c>
      <c r="H79" s="31"/>
    </row>
    <row r="80" spans="2:8" s="1" customFormat="1" ht="16.899999999999999" customHeight="1">
      <c r="B80" s="31"/>
      <c r="C80" s="191" t="s">
        <v>400</v>
      </c>
      <c r="D80" s="191" t="s">
        <v>401</v>
      </c>
      <c r="E80" s="16" t="s">
        <v>383</v>
      </c>
      <c r="F80" s="192">
        <v>2596.085</v>
      </c>
      <c r="H80" s="31"/>
    </row>
    <row r="81" spans="2:8" s="1" customFormat="1" ht="16.899999999999999" customHeight="1">
      <c r="B81" s="31"/>
      <c r="C81" s="187" t="s">
        <v>175</v>
      </c>
      <c r="D81" s="188" t="s">
        <v>1</v>
      </c>
      <c r="E81" s="189" t="s">
        <v>1</v>
      </c>
      <c r="F81" s="190">
        <v>299</v>
      </c>
      <c r="H81" s="31"/>
    </row>
    <row r="82" spans="2:8" s="1" customFormat="1" ht="16.899999999999999" customHeight="1">
      <c r="B82" s="31"/>
      <c r="C82" s="191" t="s">
        <v>175</v>
      </c>
      <c r="D82" s="191" t="s">
        <v>176</v>
      </c>
      <c r="E82" s="16" t="s">
        <v>1</v>
      </c>
      <c r="F82" s="192">
        <v>299</v>
      </c>
      <c r="H82" s="31"/>
    </row>
    <row r="83" spans="2:8" s="1" customFormat="1" ht="16.899999999999999" customHeight="1">
      <c r="B83" s="31"/>
      <c r="C83" s="193" t="s">
        <v>493</v>
      </c>
      <c r="H83" s="31"/>
    </row>
    <row r="84" spans="2:8" s="1" customFormat="1" ht="16.899999999999999" customHeight="1">
      <c r="B84" s="31"/>
      <c r="C84" s="191" t="s">
        <v>313</v>
      </c>
      <c r="D84" s="191" t="s">
        <v>314</v>
      </c>
      <c r="E84" s="16" t="s">
        <v>236</v>
      </c>
      <c r="F84" s="192">
        <v>348</v>
      </c>
      <c r="H84" s="31"/>
    </row>
    <row r="85" spans="2:8" s="1" customFormat="1" ht="16.899999999999999" customHeight="1">
      <c r="B85" s="31"/>
      <c r="C85" s="191" t="s">
        <v>319</v>
      </c>
      <c r="D85" s="191" t="s">
        <v>320</v>
      </c>
      <c r="E85" s="16" t="s">
        <v>236</v>
      </c>
      <c r="F85" s="192">
        <v>304.98</v>
      </c>
      <c r="H85" s="31"/>
    </row>
    <row r="86" spans="2:8" s="1" customFormat="1" ht="16.899999999999999" customHeight="1">
      <c r="B86" s="31"/>
      <c r="C86" s="187" t="s">
        <v>177</v>
      </c>
      <c r="D86" s="188" t="s">
        <v>1</v>
      </c>
      <c r="E86" s="189" t="s">
        <v>1</v>
      </c>
      <c r="F86" s="190">
        <v>36</v>
      </c>
      <c r="H86" s="31"/>
    </row>
    <row r="87" spans="2:8" s="1" customFormat="1" ht="16.899999999999999" customHeight="1">
      <c r="B87" s="31"/>
      <c r="C87" s="191" t="s">
        <v>177</v>
      </c>
      <c r="D87" s="191" t="s">
        <v>178</v>
      </c>
      <c r="E87" s="16" t="s">
        <v>1</v>
      </c>
      <c r="F87" s="192">
        <v>36</v>
      </c>
      <c r="H87" s="31"/>
    </row>
    <row r="88" spans="2:8" s="1" customFormat="1" ht="16.899999999999999" customHeight="1">
      <c r="B88" s="31"/>
      <c r="C88" s="193" t="s">
        <v>493</v>
      </c>
      <c r="H88" s="31"/>
    </row>
    <row r="89" spans="2:8" s="1" customFormat="1" ht="16.899999999999999" customHeight="1">
      <c r="B89" s="31"/>
      <c r="C89" s="191" t="s">
        <v>313</v>
      </c>
      <c r="D89" s="191" t="s">
        <v>314</v>
      </c>
      <c r="E89" s="16" t="s">
        <v>236</v>
      </c>
      <c r="F89" s="192">
        <v>348</v>
      </c>
      <c r="H89" s="31"/>
    </row>
    <row r="90" spans="2:8" s="1" customFormat="1" ht="16.899999999999999" customHeight="1">
      <c r="B90" s="31"/>
      <c r="C90" s="191" t="s">
        <v>324</v>
      </c>
      <c r="D90" s="191" t="s">
        <v>325</v>
      </c>
      <c r="E90" s="16" t="s">
        <v>236</v>
      </c>
      <c r="F90" s="192">
        <v>36.72</v>
      </c>
      <c r="H90" s="31"/>
    </row>
    <row r="91" spans="2:8" s="1" customFormat="1" ht="16.899999999999999" customHeight="1">
      <c r="B91" s="31"/>
      <c r="C91" s="187" t="s">
        <v>180</v>
      </c>
      <c r="D91" s="188" t="s">
        <v>1</v>
      </c>
      <c r="E91" s="189" t="s">
        <v>1</v>
      </c>
      <c r="F91" s="190">
        <v>2</v>
      </c>
      <c r="H91" s="31"/>
    </row>
    <row r="92" spans="2:8" s="1" customFormat="1" ht="16.899999999999999" customHeight="1">
      <c r="B92" s="31"/>
      <c r="C92" s="191" t="s">
        <v>180</v>
      </c>
      <c r="D92" s="191" t="s">
        <v>89</v>
      </c>
      <c r="E92" s="16" t="s">
        <v>1</v>
      </c>
      <c r="F92" s="192">
        <v>2</v>
      </c>
      <c r="H92" s="31"/>
    </row>
    <row r="93" spans="2:8" s="1" customFormat="1" ht="16.899999999999999" customHeight="1">
      <c r="B93" s="31"/>
      <c r="C93" s="193" t="s">
        <v>493</v>
      </c>
      <c r="H93" s="31"/>
    </row>
    <row r="94" spans="2:8" s="1" customFormat="1" ht="16.899999999999999" customHeight="1">
      <c r="B94" s="31"/>
      <c r="C94" s="191" t="s">
        <v>313</v>
      </c>
      <c r="D94" s="191" t="s">
        <v>314</v>
      </c>
      <c r="E94" s="16" t="s">
        <v>236</v>
      </c>
      <c r="F94" s="192">
        <v>348</v>
      </c>
      <c r="H94" s="31"/>
    </row>
    <row r="95" spans="2:8" s="1" customFormat="1" ht="16.899999999999999" customHeight="1">
      <c r="B95" s="31"/>
      <c r="C95" s="191" t="s">
        <v>334</v>
      </c>
      <c r="D95" s="191" t="s">
        <v>335</v>
      </c>
      <c r="E95" s="16" t="s">
        <v>236</v>
      </c>
      <c r="F95" s="192">
        <v>2.04</v>
      </c>
      <c r="H95" s="31"/>
    </row>
    <row r="96" spans="2:8" s="1" customFormat="1" ht="16.899999999999999" customHeight="1">
      <c r="B96" s="31"/>
      <c r="C96" s="187" t="s">
        <v>181</v>
      </c>
      <c r="D96" s="188" t="s">
        <v>1</v>
      </c>
      <c r="E96" s="189" t="s">
        <v>1</v>
      </c>
      <c r="F96" s="190">
        <v>7</v>
      </c>
      <c r="H96" s="31"/>
    </row>
    <row r="97" spans="2:8" s="1" customFormat="1" ht="16.899999999999999" customHeight="1">
      <c r="B97" s="31"/>
      <c r="C97" s="191" t="s">
        <v>181</v>
      </c>
      <c r="D97" s="191" t="s">
        <v>317</v>
      </c>
      <c r="E97" s="16" t="s">
        <v>1</v>
      </c>
      <c r="F97" s="192">
        <v>7</v>
      </c>
      <c r="H97" s="31"/>
    </row>
    <row r="98" spans="2:8" s="1" customFormat="1" ht="16.899999999999999" customHeight="1">
      <c r="B98" s="31"/>
      <c r="C98" s="193" t="s">
        <v>493</v>
      </c>
      <c r="H98" s="31"/>
    </row>
    <row r="99" spans="2:8" s="1" customFormat="1" ht="16.899999999999999" customHeight="1">
      <c r="B99" s="31"/>
      <c r="C99" s="191" t="s">
        <v>313</v>
      </c>
      <c r="D99" s="191" t="s">
        <v>314</v>
      </c>
      <c r="E99" s="16" t="s">
        <v>236</v>
      </c>
      <c r="F99" s="192">
        <v>348</v>
      </c>
      <c r="H99" s="31"/>
    </row>
    <row r="100" spans="2:8" s="1" customFormat="1" ht="16.899999999999999" customHeight="1">
      <c r="B100" s="31"/>
      <c r="C100" s="191" t="s">
        <v>329</v>
      </c>
      <c r="D100" s="191" t="s">
        <v>330</v>
      </c>
      <c r="E100" s="16" t="s">
        <v>236</v>
      </c>
      <c r="F100" s="192">
        <v>7.14</v>
      </c>
      <c r="H100" s="31"/>
    </row>
    <row r="101" spans="2:8" s="1" customFormat="1" ht="16.899999999999999" customHeight="1">
      <c r="B101" s="31"/>
      <c r="C101" s="187" t="s">
        <v>183</v>
      </c>
      <c r="D101" s="188" t="s">
        <v>1</v>
      </c>
      <c r="E101" s="189" t="s">
        <v>1</v>
      </c>
      <c r="F101" s="190">
        <v>4</v>
      </c>
      <c r="H101" s="31"/>
    </row>
    <row r="102" spans="2:8" s="1" customFormat="1" ht="16.899999999999999" customHeight="1">
      <c r="B102" s="31"/>
      <c r="C102" s="191" t="s">
        <v>183</v>
      </c>
      <c r="D102" s="191" t="s">
        <v>139</v>
      </c>
      <c r="E102" s="16" t="s">
        <v>1</v>
      </c>
      <c r="F102" s="192">
        <v>4</v>
      </c>
      <c r="H102" s="31"/>
    </row>
    <row r="103" spans="2:8" s="1" customFormat="1" ht="16.899999999999999" customHeight="1">
      <c r="B103" s="31"/>
      <c r="C103" s="193" t="s">
        <v>493</v>
      </c>
      <c r="H103" s="31"/>
    </row>
    <row r="104" spans="2:8" s="1" customFormat="1" ht="16.899999999999999" customHeight="1">
      <c r="B104" s="31"/>
      <c r="C104" s="191" t="s">
        <v>313</v>
      </c>
      <c r="D104" s="191" t="s">
        <v>314</v>
      </c>
      <c r="E104" s="16" t="s">
        <v>236</v>
      </c>
      <c r="F104" s="192">
        <v>348</v>
      </c>
      <c r="H104" s="31"/>
    </row>
    <row r="105" spans="2:8" s="1" customFormat="1" ht="16.899999999999999" customHeight="1">
      <c r="B105" s="31"/>
      <c r="C105" s="191" t="s">
        <v>339</v>
      </c>
      <c r="D105" s="191" t="s">
        <v>340</v>
      </c>
      <c r="E105" s="16" t="s">
        <v>137</v>
      </c>
      <c r="F105" s="192">
        <v>5.2309999999999999</v>
      </c>
      <c r="H105" s="31"/>
    </row>
    <row r="106" spans="2:8" s="1" customFormat="1" ht="16.899999999999999" customHeight="1">
      <c r="B106" s="31"/>
      <c r="C106" s="187" t="s">
        <v>279</v>
      </c>
      <c r="D106" s="188" t="s">
        <v>1</v>
      </c>
      <c r="E106" s="189" t="s">
        <v>1</v>
      </c>
      <c r="F106" s="190">
        <v>1</v>
      </c>
      <c r="H106" s="31"/>
    </row>
    <row r="107" spans="2:8" s="1" customFormat="1" ht="16.899999999999999" customHeight="1">
      <c r="B107" s="31"/>
      <c r="C107" s="191" t="s">
        <v>279</v>
      </c>
      <c r="D107" s="191" t="s">
        <v>87</v>
      </c>
      <c r="E107" s="16" t="s">
        <v>1</v>
      </c>
      <c r="F107" s="192">
        <v>1</v>
      </c>
      <c r="H107" s="31"/>
    </row>
    <row r="108" spans="2:8" s="1" customFormat="1" ht="16.899999999999999" customHeight="1">
      <c r="B108" s="31"/>
      <c r="C108" s="187" t="s">
        <v>184</v>
      </c>
      <c r="D108" s="188" t="s">
        <v>1</v>
      </c>
      <c r="E108" s="189" t="s">
        <v>1</v>
      </c>
      <c r="F108" s="190">
        <v>203</v>
      </c>
      <c r="H108" s="31"/>
    </row>
    <row r="109" spans="2:8" s="1" customFormat="1" ht="16.899999999999999" customHeight="1">
      <c r="B109" s="31"/>
      <c r="C109" s="191" t="s">
        <v>184</v>
      </c>
      <c r="D109" s="191" t="s">
        <v>185</v>
      </c>
      <c r="E109" s="16" t="s">
        <v>1</v>
      </c>
      <c r="F109" s="192">
        <v>203</v>
      </c>
      <c r="H109" s="31"/>
    </row>
    <row r="110" spans="2:8" s="1" customFormat="1" ht="16.899999999999999" customHeight="1">
      <c r="B110" s="31"/>
      <c r="C110" s="193" t="s">
        <v>493</v>
      </c>
      <c r="H110" s="31"/>
    </row>
    <row r="111" spans="2:8" s="1" customFormat="1" ht="16.899999999999999" customHeight="1">
      <c r="B111" s="31"/>
      <c r="C111" s="191" t="s">
        <v>241</v>
      </c>
      <c r="D111" s="191" t="s">
        <v>242</v>
      </c>
      <c r="E111" s="16" t="s">
        <v>215</v>
      </c>
      <c r="F111" s="192">
        <v>203</v>
      </c>
      <c r="H111" s="31"/>
    </row>
    <row r="112" spans="2:8" s="1" customFormat="1" ht="16.899999999999999" customHeight="1">
      <c r="B112" s="31"/>
      <c r="C112" s="191" t="s">
        <v>213</v>
      </c>
      <c r="D112" s="191" t="s">
        <v>214</v>
      </c>
      <c r="E112" s="16" t="s">
        <v>215</v>
      </c>
      <c r="F112" s="192">
        <v>203</v>
      </c>
      <c r="H112" s="31"/>
    </row>
    <row r="113" spans="2:8" s="1" customFormat="1" ht="16.899999999999999" customHeight="1">
      <c r="B113" s="31"/>
      <c r="C113" s="187" t="s">
        <v>360</v>
      </c>
      <c r="D113" s="188" t="s">
        <v>1</v>
      </c>
      <c r="E113" s="189" t="s">
        <v>1</v>
      </c>
      <c r="F113" s="190">
        <v>336</v>
      </c>
      <c r="H113" s="31"/>
    </row>
    <row r="114" spans="2:8" s="1" customFormat="1" ht="16.899999999999999" customHeight="1">
      <c r="B114" s="31"/>
      <c r="C114" s="191" t="s">
        <v>360</v>
      </c>
      <c r="D114" s="191" t="s">
        <v>361</v>
      </c>
      <c r="E114" s="16" t="s">
        <v>1</v>
      </c>
      <c r="F114" s="192">
        <v>336</v>
      </c>
      <c r="H114" s="31"/>
    </row>
    <row r="115" spans="2:8" s="1" customFormat="1" ht="16.899999999999999" customHeight="1">
      <c r="B115" s="31"/>
      <c r="C115" s="187" t="s">
        <v>186</v>
      </c>
      <c r="D115" s="188" t="s">
        <v>1</v>
      </c>
      <c r="E115" s="189" t="s">
        <v>1</v>
      </c>
      <c r="F115" s="190">
        <v>42.28</v>
      </c>
      <c r="H115" s="31"/>
    </row>
    <row r="116" spans="2:8" s="1" customFormat="1" ht="16.899999999999999" customHeight="1">
      <c r="B116" s="31"/>
      <c r="C116" s="191" t="s">
        <v>186</v>
      </c>
      <c r="D116" s="191" t="s">
        <v>349</v>
      </c>
      <c r="E116" s="16" t="s">
        <v>1</v>
      </c>
      <c r="F116" s="192">
        <v>42.28</v>
      </c>
      <c r="H116" s="31"/>
    </row>
    <row r="117" spans="2:8" s="1" customFormat="1" ht="16.899999999999999" customHeight="1">
      <c r="B117" s="31"/>
      <c r="C117" s="193" t="s">
        <v>493</v>
      </c>
      <c r="H117" s="31"/>
    </row>
    <row r="118" spans="2:8" s="1" customFormat="1" ht="16.899999999999999" customHeight="1">
      <c r="B118" s="31"/>
      <c r="C118" s="191" t="s">
        <v>345</v>
      </c>
      <c r="D118" s="191" t="s">
        <v>346</v>
      </c>
      <c r="E118" s="16" t="s">
        <v>236</v>
      </c>
      <c r="F118" s="192">
        <v>42.28</v>
      </c>
      <c r="H118" s="31"/>
    </row>
    <row r="119" spans="2:8" s="1" customFormat="1" ht="16.899999999999999" customHeight="1">
      <c r="B119" s="31"/>
      <c r="C119" s="191" t="s">
        <v>350</v>
      </c>
      <c r="D119" s="191" t="s">
        <v>351</v>
      </c>
      <c r="E119" s="16" t="s">
        <v>236</v>
      </c>
      <c r="F119" s="192">
        <v>42.28</v>
      </c>
      <c r="H119" s="31"/>
    </row>
    <row r="120" spans="2:8" s="1" customFormat="1" ht="16.899999999999999" customHeight="1">
      <c r="B120" s="31"/>
      <c r="C120" s="187" t="s">
        <v>188</v>
      </c>
      <c r="D120" s="188" t="s">
        <v>1</v>
      </c>
      <c r="E120" s="189" t="s">
        <v>1</v>
      </c>
      <c r="F120" s="190">
        <v>89.32</v>
      </c>
      <c r="H120" s="31"/>
    </row>
    <row r="121" spans="2:8" s="1" customFormat="1" ht="16.899999999999999" customHeight="1">
      <c r="B121" s="31"/>
      <c r="C121" s="191" t="s">
        <v>188</v>
      </c>
      <c r="D121" s="191" t="s">
        <v>398</v>
      </c>
      <c r="E121" s="16" t="s">
        <v>1</v>
      </c>
      <c r="F121" s="192">
        <v>89.32</v>
      </c>
      <c r="H121" s="31"/>
    </row>
    <row r="122" spans="2:8" s="1" customFormat="1" ht="16.899999999999999" customHeight="1">
      <c r="B122" s="31"/>
      <c r="C122" s="193" t="s">
        <v>493</v>
      </c>
      <c r="H122" s="31"/>
    </row>
    <row r="123" spans="2:8" s="1" customFormat="1" ht="16.899999999999999" customHeight="1">
      <c r="B123" s="31"/>
      <c r="C123" s="191" t="s">
        <v>393</v>
      </c>
      <c r="D123" s="191" t="s">
        <v>394</v>
      </c>
      <c r="E123" s="16" t="s">
        <v>383</v>
      </c>
      <c r="F123" s="192">
        <v>627.17499999999995</v>
      </c>
      <c r="H123" s="31"/>
    </row>
    <row r="124" spans="2:8" s="1" customFormat="1">
      <c r="B124" s="31"/>
      <c r="C124" s="191" t="s">
        <v>386</v>
      </c>
      <c r="D124" s="191" t="s">
        <v>387</v>
      </c>
      <c r="E124" s="16" t="s">
        <v>383</v>
      </c>
      <c r="F124" s="192">
        <v>89.32</v>
      </c>
      <c r="H124" s="31"/>
    </row>
    <row r="125" spans="2:8" s="1" customFormat="1" ht="16.899999999999999" customHeight="1">
      <c r="B125" s="31"/>
      <c r="C125" s="191" t="s">
        <v>400</v>
      </c>
      <c r="D125" s="191" t="s">
        <v>401</v>
      </c>
      <c r="E125" s="16" t="s">
        <v>383</v>
      </c>
      <c r="F125" s="192">
        <v>2596.085</v>
      </c>
      <c r="H125" s="31"/>
    </row>
    <row r="126" spans="2:8" s="1" customFormat="1" ht="16.899999999999999" customHeight="1">
      <c r="B126" s="31"/>
      <c r="C126" s="187" t="s">
        <v>190</v>
      </c>
      <c r="D126" s="188" t="s">
        <v>1</v>
      </c>
      <c r="E126" s="189" t="s">
        <v>1</v>
      </c>
      <c r="F126" s="190">
        <v>74.62</v>
      </c>
      <c r="H126" s="31"/>
    </row>
    <row r="127" spans="2:8" s="1" customFormat="1" ht="16.899999999999999" customHeight="1">
      <c r="B127" s="31"/>
      <c r="C127" s="191" t="s">
        <v>190</v>
      </c>
      <c r="D127" s="191" t="s">
        <v>410</v>
      </c>
      <c r="E127" s="16" t="s">
        <v>1</v>
      </c>
      <c r="F127" s="192">
        <v>74.62</v>
      </c>
      <c r="H127" s="31"/>
    </row>
    <row r="128" spans="2:8" s="1" customFormat="1" ht="16.899999999999999" customHeight="1">
      <c r="B128" s="31"/>
      <c r="C128" s="193" t="s">
        <v>493</v>
      </c>
      <c r="H128" s="31"/>
    </row>
    <row r="129" spans="2:8" s="1" customFormat="1" ht="16.899999999999999" customHeight="1">
      <c r="B129" s="31"/>
      <c r="C129" s="191" t="s">
        <v>406</v>
      </c>
      <c r="D129" s="191" t="s">
        <v>407</v>
      </c>
      <c r="E129" s="16" t="s">
        <v>383</v>
      </c>
      <c r="F129" s="192">
        <v>145.68</v>
      </c>
      <c r="H129" s="31"/>
    </row>
    <row r="130" spans="2:8" s="1" customFormat="1">
      <c r="B130" s="31"/>
      <c r="C130" s="191" t="s">
        <v>381</v>
      </c>
      <c r="D130" s="191" t="s">
        <v>382</v>
      </c>
      <c r="E130" s="16" t="s">
        <v>383</v>
      </c>
      <c r="F130" s="192">
        <v>74.62</v>
      </c>
      <c r="H130" s="31"/>
    </row>
    <row r="131" spans="2:8" s="1" customFormat="1" ht="16.899999999999999" customHeight="1">
      <c r="B131" s="31"/>
      <c r="C131" s="187" t="s">
        <v>192</v>
      </c>
      <c r="D131" s="188" t="s">
        <v>1</v>
      </c>
      <c r="E131" s="189" t="s">
        <v>1</v>
      </c>
      <c r="F131" s="190">
        <v>145.68</v>
      </c>
      <c r="H131" s="31"/>
    </row>
    <row r="132" spans="2:8" s="1" customFormat="1" ht="16.899999999999999" customHeight="1">
      <c r="B132" s="31"/>
      <c r="C132" s="191" t="s">
        <v>190</v>
      </c>
      <c r="D132" s="191" t="s">
        <v>410</v>
      </c>
      <c r="E132" s="16" t="s">
        <v>1</v>
      </c>
      <c r="F132" s="192">
        <v>74.62</v>
      </c>
      <c r="H132" s="31"/>
    </row>
    <row r="133" spans="2:8" s="1" customFormat="1" ht="16.899999999999999" customHeight="1">
      <c r="B133" s="31"/>
      <c r="C133" s="191" t="s">
        <v>194</v>
      </c>
      <c r="D133" s="191" t="s">
        <v>411</v>
      </c>
      <c r="E133" s="16" t="s">
        <v>1</v>
      </c>
      <c r="F133" s="192">
        <v>71.06</v>
      </c>
      <c r="H133" s="31"/>
    </row>
    <row r="134" spans="2:8" s="1" customFormat="1" ht="16.899999999999999" customHeight="1">
      <c r="B134" s="31"/>
      <c r="C134" s="191" t="s">
        <v>192</v>
      </c>
      <c r="D134" s="191" t="s">
        <v>150</v>
      </c>
      <c r="E134" s="16" t="s">
        <v>1</v>
      </c>
      <c r="F134" s="192">
        <v>145.68</v>
      </c>
      <c r="H134" s="31"/>
    </row>
    <row r="135" spans="2:8" s="1" customFormat="1" ht="16.899999999999999" customHeight="1">
      <c r="B135" s="31"/>
      <c r="C135" s="193" t="s">
        <v>493</v>
      </c>
      <c r="H135" s="31"/>
    </row>
    <row r="136" spans="2:8" s="1" customFormat="1" ht="16.899999999999999" customHeight="1">
      <c r="B136" s="31"/>
      <c r="C136" s="191" t="s">
        <v>406</v>
      </c>
      <c r="D136" s="191" t="s">
        <v>407</v>
      </c>
      <c r="E136" s="16" t="s">
        <v>383</v>
      </c>
      <c r="F136" s="192">
        <v>145.68</v>
      </c>
      <c r="H136" s="31"/>
    </row>
    <row r="137" spans="2:8" s="1" customFormat="1" ht="16.899999999999999" customHeight="1">
      <c r="B137" s="31"/>
      <c r="C137" s="191" t="s">
        <v>413</v>
      </c>
      <c r="D137" s="191" t="s">
        <v>414</v>
      </c>
      <c r="E137" s="16" t="s">
        <v>383</v>
      </c>
      <c r="F137" s="192">
        <v>145.68</v>
      </c>
      <c r="H137" s="31"/>
    </row>
    <row r="138" spans="2:8" s="1" customFormat="1" ht="16.899999999999999" customHeight="1">
      <c r="B138" s="31"/>
      <c r="C138" s="187" t="s">
        <v>194</v>
      </c>
      <c r="D138" s="188" t="s">
        <v>1</v>
      </c>
      <c r="E138" s="189" t="s">
        <v>1</v>
      </c>
      <c r="F138" s="190">
        <v>71.06</v>
      </c>
      <c r="H138" s="31"/>
    </row>
    <row r="139" spans="2:8" s="1" customFormat="1" ht="16.899999999999999" customHeight="1">
      <c r="B139" s="31"/>
      <c r="C139" s="191" t="s">
        <v>194</v>
      </c>
      <c r="D139" s="191" t="s">
        <v>411</v>
      </c>
      <c r="E139" s="16" t="s">
        <v>1</v>
      </c>
      <c r="F139" s="192">
        <v>71.06</v>
      </c>
      <c r="H139" s="31"/>
    </row>
    <row r="140" spans="2:8" s="1" customFormat="1" ht="16.899999999999999" customHeight="1">
      <c r="B140" s="31"/>
      <c r="C140" s="193" t="s">
        <v>493</v>
      </c>
      <c r="H140" s="31"/>
    </row>
    <row r="141" spans="2:8" s="1" customFormat="1" ht="16.899999999999999" customHeight="1">
      <c r="B141" s="31"/>
      <c r="C141" s="191" t="s">
        <v>406</v>
      </c>
      <c r="D141" s="191" t="s">
        <v>407</v>
      </c>
      <c r="E141" s="16" t="s">
        <v>383</v>
      </c>
      <c r="F141" s="192">
        <v>145.68</v>
      </c>
      <c r="H141" s="31"/>
    </row>
    <row r="142" spans="2:8" s="1" customFormat="1">
      <c r="B142" s="31"/>
      <c r="C142" s="191" t="s">
        <v>390</v>
      </c>
      <c r="D142" s="191" t="s">
        <v>391</v>
      </c>
      <c r="E142" s="16" t="s">
        <v>383</v>
      </c>
      <c r="F142" s="192">
        <v>71.06</v>
      </c>
      <c r="H142" s="31"/>
    </row>
    <row r="143" spans="2:8" s="1" customFormat="1" ht="16.899999999999999" customHeight="1">
      <c r="B143" s="31"/>
      <c r="C143" s="187" t="s">
        <v>196</v>
      </c>
      <c r="D143" s="188" t="s">
        <v>1</v>
      </c>
      <c r="E143" s="189" t="s">
        <v>1</v>
      </c>
      <c r="F143" s="190">
        <v>9</v>
      </c>
      <c r="H143" s="31"/>
    </row>
    <row r="144" spans="2:8" s="1" customFormat="1" ht="16.899999999999999" customHeight="1">
      <c r="B144" s="31"/>
      <c r="C144" s="191" t="s">
        <v>196</v>
      </c>
      <c r="D144" s="191" t="s">
        <v>132</v>
      </c>
      <c r="E144" s="16" t="s">
        <v>1</v>
      </c>
      <c r="F144" s="192">
        <v>9</v>
      </c>
      <c r="H144" s="31"/>
    </row>
    <row r="145" spans="2:8" s="1" customFormat="1" ht="16.899999999999999" customHeight="1">
      <c r="B145" s="31"/>
      <c r="C145" s="193" t="s">
        <v>493</v>
      </c>
      <c r="H145" s="31"/>
    </row>
    <row r="146" spans="2:8" s="1" customFormat="1" ht="16.899999999999999" customHeight="1">
      <c r="B146" s="31"/>
      <c r="C146" s="191" t="s">
        <v>275</v>
      </c>
      <c r="D146" s="191" t="s">
        <v>276</v>
      </c>
      <c r="E146" s="16" t="s">
        <v>137</v>
      </c>
      <c r="F146" s="192">
        <v>10</v>
      </c>
      <c r="H146" s="31"/>
    </row>
    <row r="147" spans="2:8" s="1" customFormat="1" ht="16.899999999999999" customHeight="1">
      <c r="B147" s="31"/>
      <c r="C147" s="191" t="s">
        <v>264</v>
      </c>
      <c r="D147" s="191" t="s">
        <v>265</v>
      </c>
      <c r="E147" s="16" t="s">
        <v>137</v>
      </c>
      <c r="F147" s="192">
        <v>9</v>
      </c>
      <c r="H147" s="31"/>
    </row>
    <row r="148" spans="2:8" s="1" customFormat="1" ht="16.899999999999999" customHeight="1">
      <c r="B148" s="31"/>
      <c r="C148" s="191" t="s">
        <v>367</v>
      </c>
      <c r="D148" s="191" t="s">
        <v>368</v>
      </c>
      <c r="E148" s="16" t="s">
        <v>236</v>
      </c>
      <c r="F148" s="192">
        <v>27</v>
      </c>
      <c r="H148" s="31"/>
    </row>
    <row r="149" spans="2:8" s="1" customFormat="1" ht="16.899999999999999" customHeight="1">
      <c r="B149" s="31"/>
      <c r="C149" s="191" t="s">
        <v>271</v>
      </c>
      <c r="D149" s="191" t="s">
        <v>272</v>
      </c>
      <c r="E149" s="16" t="s">
        <v>137</v>
      </c>
      <c r="F149" s="192">
        <v>9</v>
      </c>
      <c r="H149" s="31"/>
    </row>
    <row r="150" spans="2:8" s="1" customFormat="1" ht="16.899999999999999" customHeight="1">
      <c r="B150" s="31"/>
      <c r="C150" s="191" t="s">
        <v>268</v>
      </c>
      <c r="D150" s="191" t="s">
        <v>269</v>
      </c>
      <c r="E150" s="16" t="s">
        <v>137</v>
      </c>
      <c r="F150" s="192">
        <v>9</v>
      </c>
      <c r="H150" s="31"/>
    </row>
    <row r="151" spans="2:8" s="1" customFormat="1" ht="16.899999999999999" customHeight="1">
      <c r="B151" s="31"/>
      <c r="C151" s="187" t="s">
        <v>197</v>
      </c>
      <c r="D151" s="188" t="s">
        <v>1</v>
      </c>
      <c r="E151" s="189" t="s">
        <v>1</v>
      </c>
      <c r="F151" s="190">
        <v>222</v>
      </c>
      <c r="H151" s="31"/>
    </row>
    <row r="152" spans="2:8" s="1" customFormat="1" ht="16.899999999999999" customHeight="1">
      <c r="B152" s="31"/>
      <c r="C152" s="191" t="s">
        <v>197</v>
      </c>
      <c r="D152" s="191" t="s">
        <v>305</v>
      </c>
      <c r="E152" s="16" t="s">
        <v>1</v>
      </c>
      <c r="F152" s="192">
        <v>222</v>
      </c>
      <c r="H152" s="31"/>
    </row>
    <row r="153" spans="2:8" s="1" customFormat="1" ht="16.899999999999999" customHeight="1">
      <c r="B153" s="31"/>
      <c r="C153" s="193" t="s">
        <v>493</v>
      </c>
      <c r="H153" s="31"/>
    </row>
    <row r="154" spans="2:8" s="1" customFormat="1" ht="16.899999999999999" customHeight="1">
      <c r="B154" s="31"/>
      <c r="C154" s="191" t="s">
        <v>301</v>
      </c>
      <c r="D154" s="191" t="s">
        <v>302</v>
      </c>
      <c r="E154" s="16" t="s">
        <v>236</v>
      </c>
      <c r="F154" s="192">
        <v>256</v>
      </c>
      <c r="H154" s="31"/>
    </row>
    <row r="155" spans="2:8" s="1" customFormat="1" ht="16.899999999999999" customHeight="1">
      <c r="B155" s="31"/>
      <c r="C155" s="191" t="s">
        <v>308</v>
      </c>
      <c r="D155" s="191" t="s">
        <v>309</v>
      </c>
      <c r="E155" s="16" t="s">
        <v>236</v>
      </c>
      <c r="F155" s="192">
        <v>370</v>
      </c>
      <c r="H155" s="31"/>
    </row>
    <row r="156" spans="2:8" s="1" customFormat="1" ht="16.899999999999999" customHeight="1">
      <c r="B156" s="31"/>
      <c r="C156" s="187" t="s">
        <v>199</v>
      </c>
      <c r="D156" s="188" t="s">
        <v>1</v>
      </c>
      <c r="E156" s="189" t="s">
        <v>1</v>
      </c>
      <c r="F156" s="190">
        <v>28</v>
      </c>
      <c r="H156" s="31"/>
    </row>
    <row r="157" spans="2:8" s="1" customFormat="1" ht="16.899999999999999" customHeight="1">
      <c r="B157" s="31"/>
      <c r="C157" s="191" t="s">
        <v>199</v>
      </c>
      <c r="D157" s="191" t="s">
        <v>289</v>
      </c>
      <c r="E157" s="16" t="s">
        <v>1</v>
      </c>
      <c r="F157" s="192">
        <v>28</v>
      </c>
      <c r="H157" s="31"/>
    </row>
    <row r="158" spans="2:8" s="1" customFormat="1" ht="16.899999999999999" customHeight="1">
      <c r="B158" s="31"/>
      <c r="C158" s="193" t="s">
        <v>493</v>
      </c>
      <c r="H158" s="31"/>
    </row>
    <row r="159" spans="2:8" s="1" customFormat="1" ht="16.899999999999999" customHeight="1">
      <c r="B159" s="31"/>
      <c r="C159" s="191" t="s">
        <v>285</v>
      </c>
      <c r="D159" s="191" t="s">
        <v>286</v>
      </c>
      <c r="E159" s="16" t="s">
        <v>236</v>
      </c>
      <c r="F159" s="192">
        <v>28</v>
      </c>
      <c r="H159" s="31"/>
    </row>
    <row r="160" spans="2:8" s="1" customFormat="1" ht="16.899999999999999" customHeight="1">
      <c r="B160" s="31"/>
      <c r="C160" s="191" t="s">
        <v>308</v>
      </c>
      <c r="D160" s="191" t="s">
        <v>309</v>
      </c>
      <c r="E160" s="16" t="s">
        <v>236</v>
      </c>
      <c r="F160" s="192">
        <v>370</v>
      </c>
      <c r="H160" s="31"/>
    </row>
    <row r="161" spans="2:8" s="1" customFormat="1" ht="16.899999999999999" customHeight="1">
      <c r="B161" s="31"/>
      <c r="C161" s="187" t="s">
        <v>201</v>
      </c>
      <c r="D161" s="188" t="s">
        <v>1</v>
      </c>
      <c r="E161" s="189" t="s">
        <v>1</v>
      </c>
      <c r="F161" s="190">
        <v>30</v>
      </c>
      <c r="H161" s="31"/>
    </row>
    <row r="162" spans="2:8" s="1" customFormat="1" ht="16.899999999999999" customHeight="1">
      <c r="B162" s="31"/>
      <c r="C162" s="191" t="s">
        <v>201</v>
      </c>
      <c r="D162" s="191" t="s">
        <v>202</v>
      </c>
      <c r="E162" s="16" t="s">
        <v>1</v>
      </c>
      <c r="F162" s="192">
        <v>30</v>
      </c>
      <c r="H162" s="31"/>
    </row>
    <row r="163" spans="2:8" s="1" customFormat="1" ht="16.899999999999999" customHeight="1">
      <c r="B163" s="31"/>
      <c r="C163" s="193" t="s">
        <v>493</v>
      </c>
      <c r="H163" s="31"/>
    </row>
    <row r="164" spans="2:8" s="1" customFormat="1" ht="16.899999999999999" customHeight="1">
      <c r="B164" s="31"/>
      <c r="C164" s="191" t="s">
        <v>291</v>
      </c>
      <c r="D164" s="191" t="s">
        <v>292</v>
      </c>
      <c r="E164" s="16" t="s">
        <v>236</v>
      </c>
      <c r="F164" s="192">
        <v>30</v>
      </c>
      <c r="H164" s="31"/>
    </row>
    <row r="165" spans="2:8" s="1" customFormat="1" ht="16.899999999999999" customHeight="1">
      <c r="B165" s="31"/>
      <c r="C165" s="191" t="s">
        <v>308</v>
      </c>
      <c r="D165" s="191" t="s">
        <v>309</v>
      </c>
      <c r="E165" s="16" t="s">
        <v>236</v>
      </c>
      <c r="F165" s="192">
        <v>370</v>
      </c>
      <c r="H165" s="31"/>
    </row>
    <row r="166" spans="2:8" s="1" customFormat="1" ht="16.899999999999999" customHeight="1">
      <c r="B166" s="31"/>
      <c r="C166" s="187" t="s">
        <v>203</v>
      </c>
      <c r="D166" s="188" t="s">
        <v>1</v>
      </c>
      <c r="E166" s="189" t="s">
        <v>1</v>
      </c>
      <c r="F166" s="190">
        <v>34</v>
      </c>
      <c r="H166" s="31"/>
    </row>
    <row r="167" spans="2:8" s="1" customFormat="1" ht="16.899999999999999" customHeight="1">
      <c r="B167" s="31"/>
      <c r="C167" s="191" t="s">
        <v>203</v>
      </c>
      <c r="D167" s="191" t="s">
        <v>306</v>
      </c>
      <c r="E167" s="16" t="s">
        <v>1</v>
      </c>
      <c r="F167" s="192">
        <v>34</v>
      </c>
      <c r="H167" s="31"/>
    </row>
    <row r="168" spans="2:8" s="1" customFormat="1" ht="16.899999999999999" customHeight="1">
      <c r="B168" s="31"/>
      <c r="C168" s="193" t="s">
        <v>493</v>
      </c>
      <c r="H168" s="31"/>
    </row>
    <row r="169" spans="2:8" s="1" customFormat="1" ht="16.899999999999999" customHeight="1">
      <c r="B169" s="31"/>
      <c r="C169" s="191" t="s">
        <v>301</v>
      </c>
      <c r="D169" s="191" t="s">
        <v>302</v>
      </c>
      <c r="E169" s="16" t="s">
        <v>236</v>
      </c>
      <c r="F169" s="192">
        <v>256</v>
      </c>
      <c r="H169" s="31"/>
    </row>
    <row r="170" spans="2:8" s="1" customFormat="1" ht="16.899999999999999" customHeight="1">
      <c r="B170" s="31"/>
      <c r="C170" s="191" t="s">
        <v>308</v>
      </c>
      <c r="D170" s="191" t="s">
        <v>309</v>
      </c>
      <c r="E170" s="16" t="s">
        <v>236</v>
      </c>
      <c r="F170" s="192">
        <v>370</v>
      </c>
      <c r="H170" s="31"/>
    </row>
    <row r="171" spans="2:8" s="1" customFormat="1" ht="16.899999999999999" customHeight="1">
      <c r="B171" s="31"/>
      <c r="C171" s="187" t="s">
        <v>205</v>
      </c>
      <c r="D171" s="188" t="s">
        <v>1</v>
      </c>
      <c r="E171" s="189" t="s">
        <v>1</v>
      </c>
      <c r="F171" s="190">
        <v>56</v>
      </c>
      <c r="H171" s="31"/>
    </row>
    <row r="172" spans="2:8" s="1" customFormat="1" ht="16.899999999999999" customHeight="1">
      <c r="B172" s="31"/>
      <c r="C172" s="191" t="s">
        <v>205</v>
      </c>
      <c r="D172" s="191" t="s">
        <v>300</v>
      </c>
      <c r="E172" s="16" t="s">
        <v>1</v>
      </c>
      <c r="F172" s="192">
        <v>56</v>
      </c>
      <c r="H172" s="31"/>
    </row>
    <row r="173" spans="2:8" s="1" customFormat="1" ht="16.899999999999999" customHeight="1">
      <c r="B173" s="31"/>
      <c r="C173" s="193" t="s">
        <v>493</v>
      </c>
      <c r="H173" s="31"/>
    </row>
    <row r="174" spans="2:8" s="1" customFormat="1" ht="16.899999999999999" customHeight="1">
      <c r="B174" s="31"/>
      <c r="C174" s="191" t="s">
        <v>296</v>
      </c>
      <c r="D174" s="191" t="s">
        <v>297</v>
      </c>
      <c r="E174" s="16" t="s">
        <v>236</v>
      </c>
      <c r="F174" s="192">
        <v>56</v>
      </c>
      <c r="H174" s="31"/>
    </row>
    <row r="175" spans="2:8" s="1" customFormat="1" ht="16.899999999999999" customHeight="1">
      <c r="B175" s="31"/>
      <c r="C175" s="191" t="s">
        <v>308</v>
      </c>
      <c r="D175" s="191" t="s">
        <v>309</v>
      </c>
      <c r="E175" s="16" t="s">
        <v>236</v>
      </c>
      <c r="F175" s="192">
        <v>370</v>
      </c>
      <c r="H175" s="31"/>
    </row>
    <row r="176" spans="2:8" s="1" customFormat="1" ht="26.45" customHeight="1">
      <c r="B176" s="31"/>
      <c r="C176" s="186" t="s">
        <v>93</v>
      </c>
      <c r="D176" s="186" t="s">
        <v>94</v>
      </c>
      <c r="H176" s="31"/>
    </row>
    <row r="177" spans="2:8" s="1" customFormat="1" ht="16.899999999999999" customHeight="1">
      <c r="B177" s="31"/>
      <c r="C177" s="187" t="s">
        <v>424</v>
      </c>
      <c r="D177" s="188" t="s">
        <v>1</v>
      </c>
      <c r="E177" s="189" t="s">
        <v>1</v>
      </c>
      <c r="F177" s="190">
        <v>173</v>
      </c>
      <c r="H177" s="31"/>
    </row>
    <row r="178" spans="2:8" s="1" customFormat="1" ht="16.899999999999999" customHeight="1">
      <c r="B178" s="31"/>
      <c r="C178" s="191" t="s">
        <v>424</v>
      </c>
      <c r="D178" s="191" t="s">
        <v>450</v>
      </c>
      <c r="E178" s="16" t="s">
        <v>1</v>
      </c>
      <c r="F178" s="192">
        <v>173</v>
      </c>
      <c r="H178" s="31"/>
    </row>
    <row r="179" spans="2:8" s="1" customFormat="1" ht="16.899999999999999" customHeight="1">
      <c r="B179" s="31"/>
      <c r="C179" s="193" t="s">
        <v>493</v>
      </c>
      <c r="H179" s="31"/>
    </row>
    <row r="180" spans="2:8" s="1" customFormat="1">
      <c r="B180" s="31"/>
      <c r="C180" s="191" t="s">
        <v>446</v>
      </c>
      <c r="D180" s="191" t="s">
        <v>447</v>
      </c>
      <c r="E180" s="16" t="s">
        <v>215</v>
      </c>
      <c r="F180" s="192">
        <v>192</v>
      </c>
      <c r="H180" s="31"/>
    </row>
    <row r="181" spans="2:8" s="1" customFormat="1" ht="16.899999999999999" customHeight="1">
      <c r="B181" s="31"/>
      <c r="C181" s="191" t="s">
        <v>436</v>
      </c>
      <c r="D181" s="191" t="s">
        <v>437</v>
      </c>
      <c r="E181" s="16" t="s">
        <v>215</v>
      </c>
      <c r="F181" s="192">
        <v>192</v>
      </c>
      <c r="H181" s="31"/>
    </row>
    <row r="182" spans="2:8" s="1" customFormat="1" ht="16.899999999999999" customHeight="1">
      <c r="B182" s="31"/>
      <c r="C182" s="191" t="s">
        <v>451</v>
      </c>
      <c r="D182" s="191" t="s">
        <v>452</v>
      </c>
      <c r="E182" s="16" t="s">
        <v>453</v>
      </c>
      <c r="F182" s="192">
        <v>9.6</v>
      </c>
      <c r="H182" s="31"/>
    </row>
    <row r="183" spans="2:8" s="1" customFormat="1" ht="16.899999999999999" customHeight="1">
      <c r="B183" s="31"/>
      <c r="C183" s="187" t="s">
        <v>426</v>
      </c>
      <c r="D183" s="188" t="s">
        <v>1</v>
      </c>
      <c r="E183" s="189" t="s">
        <v>1</v>
      </c>
      <c r="F183" s="190">
        <v>192</v>
      </c>
      <c r="H183" s="31"/>
    </row>
    <row r="184" spans="2:8" s="1" customFormat="1" ht="16.899999999999999" customHeight="1">
      <c r="B184" s="31"/>
      <c r="C184" s="191" t="s">
        <v>426</v>
      </c>
      <c r="D184" s="191" t="s">
        <v>440</v>
      </c>
      <c r="E184" s="16" t="s">
        <v>1</v>
      </c>
      <c r="F184" s="192">
        <v>192</v>
      </c>
      <c r="H184" s="31"/>
    </row>
    <row r="185" spans="2:8" s="1" customFormat="1" ht="16.899999999999999" customHeight="1">
      <c r="B185" s="31"/>
      <c r="C185" s="193" t="s">
        <v>493</v>
      </c>
      <c r="H185" s="31"/>
    </row>
    <row r="186" spans="2:8" s="1" customFormat="1" ht="16.899999999999999" customHeight="1">
      <c r="B186" s="31"/>
      <c r="C186" s="191" t="s">
        <v>436</v>
      </c>
      <c r="D186" s="191" t="s">
        <v>437</v>
      </c>
      <c r="E186" s="16" t="s">
        <v>215</v>
      </c>
      <c r="F186" s="192">
        <v>192</v>
      </c>
      <c r="H186" s="31"/>
    </row>
    <row r="187" spans="2:8" s="1" customFormat="1">
      <c r="B187" s="31"/>
      <c r="C187" s="191" t="s">
        <v>432</v>
      </c>
      <c r="D187" s="191" t="s">
        <v>433</v>
      </c>
      <c r="E187" s="16" t="s">
        <v>215</v>
      </c>
      <c r="F187" s="192">
        <v>192</v>
      </c>
      <c r="H187" s="31"/>
    </row>
    <row r="188" spans="2:8" s="1" customFormat="1" ht="16.899999999999999" customHeight="1">
      <c r="B188" s="31"/>
      <c r="C188" s="191" t="s">
        <v>461</v>
      </c>
      <c r="D188" s="191" t="s">
        <v>462</v>
      </c>
      <c r="E188" s="16" t="s">
        <v>453</v>
      </c>
      <c r="F188" s="192">
        <v>0.96</v>
      </c>
      <c r="H188" s="31"/>
    </row>
    <row r="189" spans="2:8" s="1" customFormat="1" ht="16.899999999999999" customHeight="1">
      <c r="B189" s="31"/>
      <c r="C189" s="191" t="s">
        <v>441</v>
      </c>
      <c r="D189" s="191" t="s">
        <v>442</v>
      </c>
      <c r="E189" s="16" t="s">
        <v>443</v>
      </c>
      <c r="F189" s="192">
        <v>4.8</v>
      </c>
      <c r="H189" s="31"/>
    </row>
    <row r="190" spans="2:8" s="1" customFormat="1" ht="16.899999999999999" customHeight="1">
      <c r="B190" s="31"/>
      <c r="C190" s="187" t="s">
        <v>428</v>
      </c>
      <c r="D190" s="188" t="s">
        <v>1</v>
      </c>
      <c r="E190" s="189" t="s">
        <v>1</v>
      </c>
      <c r="F190" s="190">
        <v>0.96</v>
      </c>
      <c r="H190" s="31"/>
    </row>
    <row r="191" spans="2:8" s="1" customFormat="1" ht="16.899999999999999" customHeight="1">
      <c r="B191" s="31"/>
      <c r="C191" s="191" t="s">
        <v>428</v>
      </c>
      <c r="D191" s="191" t="s">
        <v>465</v>
      </c>
      <c r="E191" s="16" t="s">
        <v>1</v>
      </c>
      <c r="F191" s="192">
        <v>0.96</v>
      </c>
      <c r="H191" s="31"/>
    </row>
    <row r="192" spans="2:8" s="1" customFormat="1" ht="16.899999999999999" customHeight="1">
      <c r="B192" s="31"/>
      <c r="C192" s="193" t="s">
        <v>493</v>
      </c>
      <c r="H192" s="31"/>
    </row>
    <row r="193" spans="2:8" s="1" customFormat="1" ht="16.899999999999999" customHeight="1">
      <c r="B193" s="31"/>
      <c r="C193" s="191" t="s">
        <v>461</v>
      </c>
      <c r="D193" s="191" t="s">
        <v>462</v>
      </c>
      <c r="E193" s="16" t="s">
        <v>453</v>
      </c>
      <c r="F193" s="192">
        <v>0.96</v>
      </c>
      <c r="H193" s="31"/>
    </row>
    <row r="194" spans="2:8" s="1" customFormat="1" ht="16.899999999999999" customHeight="1">
      <c r="B194" s="31"/>
      <c r="C194" s="191" t="s">
        <v>466</v>
      </c>
      <c r="D194" s="191" t="s">
        <v>467</v>
      </c>
      <c r="E194" s="16" t="s">
        <v>453</v>
      </c>
      <c r="F194" s="192">
        <v>0.96</v>
      </c>
      <c r="H194" s="31"/>
    </row>
    <row r="195" spans="2:8" s="1" customFormat="1" ht="16.899999999999999" customHeight="1">
      <c r="B195" s="31"/>
      <c r="C195" s="191" t="s">
        <v>470</v>
      </c>
      <c r="D195" s="191" t="s">
        <v>471</v>
      </c>
      <c r="E195" s="16" t="s">
        <v>453</v>
      </c>
      <c r="F195" s="192">
        <v>2.88</v>
      </c>
      <c r="H195" s="31"/>
    </row>
    <row r="196" spans="2:8" s="1" customFormat="1" ht="16.899999999999999" customHeight="1">
      <c r="B196" s="31"/>
      <c r="C196" s="187" t="s">
        <v>430</v>
      </c>
      <c r="D196" s="188" t="s">
        <v>1</v>
      </c>
      <c r="E196" s="189" t="s">
        <v>1</v>
      </c>
      <c r="F196" s="190">
        <v>19</v>
      </c>
      <c r="H196" s="31"/>
    </row>
    <row r="197" spans="2:8" s="1" customFormat="1" ht="16.899999999999999" customHeight="1">
      <c r="B197" s="31"/>
      <c r="C197" s="191" t="s">
        <v>430</v>
      </c>
      <c r="D197" s="191" t="s">
        <v>223</v>
      </c>
      <c r="E197" s="16" t="s">
        <v>1</v>
      </c>
      <c r="F197" s="192">
        <v>19</v>
      </c>
      <c r="H197" s="31"/>
    </row>
    <row r="198" spans="2:8" s="1" customFormat="1" ht="16.899999999999999" customHeight="1">
      <c r="B198" s="31"/>
      <c r="C198" s="193" t="s">
        <v>493</v>
      </c>
      <c r="H198" s="31"/>
    </row>
    <row r="199" spans="2:8" s="1" customFormat="1">
      <c r="B199" s="31"/>
      <c r="C199" s="191" t="s">
        <v>446</v>
      </c>
      <c r="D199" s="191" t="s">
        <v>447</v>
      </c>
      <c r="E199" s="16" t="s">
        <v>215</v>
      </c>
      <c r="F199" s="192">
        <v>192</v>
      </c>
      <c r="H199" s="31"/>
    </row>
    <row r="200" spans="2:8" s="1" customFormat="1" ht="16.899999999999999" customHeight="1">
      <c r="B200" s="31"/>
      <c r="C200" s="191" t="s">
        <v>436</v>
      </c>
      <c r="D200" s="191" t="s">
        <v>437</v>
      </c>
      <c r="E200" s="16" t="s">
        <v>215</v>
      </c>
      <c r="F200" s="192">
        <v>192</v>
      </c>
      <c r="H200" s="31"/>
    </row>
    <row r="201" spans="2:8" s="1" customFormat="1" ht="16.899999999999999" customHeight="1">
      <c r="B201" s="31"/>
      <c r="C201" s="191" t="s">
        <v>457</v>
      </c>
      <c r="D201" s="191" t="s">
        <v>458</v>
      </c>
      <c r="E201" s="16" t="s">
        <v>383</v>
      </c>
      <c r="F201" s="192">
        <v>6.08</v>
      </c>
      <c r="H201" s="31"/>
    </row>
    <row r="202" spans="2:8" s="1" customFormat="1" ht="16.899999999999999" customHeight="1">
      <c r="B202" s="31"/>
      <c r="C202" s="191" t="s">
        <v>451</v>
      </c>
      <c r="D202" s="191" t="s">
        <v>452</v>
      </c>
      <c r="E202" s="16" t="s">
        <v>453</v>
      </c>
      <c r="F202" s="192">
        <v>9.6</v>
      </c>
      <c r="H202" s="31"/>
    </row>
    <row r="203" spans="2:8" s="1" customFormat="1" ht="7.35" customHeight="1">
      <c r="B203" s="43"/>
      <c r="C203" s="44"/>
      <c r="D203" s="44"/>
      <c r="E203" s="44"/>
      <c r="F203" s="44"/>
      <c r="G203" s="44"/>
      <c r="H203" s="31"/>
    </row>
    <row r="204" spans="2:8" s="1" customFormat="1"/>
  </sheetData>
  <sheetProtection algorithmName="SHA-512" hashValue="C33RtWgwqq5Rig4ryHdAwL+ys76wbBTj6jew3x7b8+Y1iSf6IKNi+1tWfWcGI57YsUl4COySCzz+APoDRYscpQ==" saltValue="d0UnpHvvu5dbiTDd4K+fWOcYItBO8fT/zXk1VTQQMJIRh8oijOi9T7iM9WySVubXxASKnp2OVr94NqhKpCosVQ==" spinCount="100000" sheet="1" objects="1" scenarios="1" formatColumns="0" formatRows="0"/>
  <mergeCells count="2">
    <mergeCell ref="D5:F5"/>
    <mergeCell ref="D6:F6"/>
  </mergeCells>
  <pageMargins left="0" right="0" top="0" bottom="0" header="0" footer="0"/>
  <pageSetup paperSize="9" fitToHeight="0" orientation="portrait" blackAndWhite="1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B17A6720D00F458F7F3E09855E2E40" ma:contentTypeVersion="13" ma:contentTypeDescription="Vytvoří nový dokument" ma:contentTypeScope="" ma:versionID="01a65ebde31c5306f8020190d6d30f45">
  <xsd:schema xmlns:xsd="http://www.w3.org/2001/XMLSchema" xmlns:xs="http://www.w3.org/2001/XMLSchema" xmlns:p="http://schemas.microsoft.com/office/2006/metadata/properties" xmlns:ns2="172744d7-b7d2-47ac-8879-e5385efed730" xmlns:ns3="193c07b0-bec8-415c-85a1-5a72904ae79e" targetNamespace="http://schemas.microsoft.com/office/2006/metadata/properties" ma:root="true" ma:fieldsID="d1f69494f9417fd78226ecf01eb46e7e" ns2:_="" ns3:_="">
    <xsd:import namespace="172744d7-b7d2-47ac-8879-e5385efed730"/>
    <xsd:import namespace="193c07b0-bec8-415c-85a1-5a72904ae7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2744d7-b7d2-47ac-8879-e5385efed7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053d4f19-23b6-45fa-833f-bf57fbe27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3c07b0-bec8-415c-85a1-5a72904ae79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Sloupec zachycení celé taxonomie" ma:hidden="true" ma:list="{3806b3bf-83be-4400-a312-e8b3fe9d6985}" ma:internalName="TaxCatchAll" ma:showField="CatchAllData" ma:web="193c07b0-bec8-415c-85a1-5a72904ae7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3c07b0-bec8-415c-85a1-5a72904ae79e" xsi:nil="true"/>
    <lcf76f155ced4ddcb4097134ff3c332f xmlns="172744d7-b7d2-47ac-8879-e5385efed73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81B22B8-D17A-4C62-8168-796C6E0EDC9A}"/>
</file>

<file path=customXml/itemProps2.xml><?xml version="1.0" encoding="utf-8"?>
<ds:datastoreItem xmlns:ds="http://schemas.openxmlformats.org/officeDocument/2006/customXml" ds:itemID="{89ED56B3-B361-45E5-8F2F-3D08EBEC921F}"/>
</file>

<file path=customXml/itemProps3.xml><?xml version="1.0" encoding="utf-8"?>
<ds:datastoreItem xmlns:ds="http://schemas.openxmlformats.org/officeDocument/2006/customXml" ds:itemID="{BD2E71A0-9B29-465A-B64D-7908B51E37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Ing. Igor Hrazdil</dc:creator>
  <cp:keywords/>
  <dc:description/>
  <cp:lastModifiedBy>Holanová Kamila</cp:lastModifiedBy>
  <cp:revision/>
  <dcterms:created xsi:type="dcterms:W3CDTF">2025-01-31T09:44:47Z</dcterms:created>
  <dcterms:modified xsi:type="dcterms:W3CDTF">2025-05-21T11:37:50Z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0x010100AEB17A6720D00F458F7F3E09855E2E40</vt:lpwstr>
  </property>
  <property fmtid="{D5CDD505-2E9C-101B-9397-08002B2CF9AE}" pid="3" name="MediaServiceImageTags">
    <vt:lpwstr/>
  </property>
</Properties>
</file>